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22,11,23 филиалы КИ\"/>
    </mc:Choice>
  </mc:AlternateContent>
  <xr:revisionPtr revIDLastSave="0" documentId="13_ncr:1_{BC81A7B6-2818-4548-BA0F-9EA0F5154482}" xr6:coauthVersionLast="45" xr6:coauthVersionMax="45" xr10:uidLastSave="{00000000-0000-0000-0000-000000000000}"/>
  <bookViews>
    <workbookView xWindow="-120" yWindow="-120" windowWidth="29040" windowHeight="15840" tabRatio="269" xr2:uid="{00000000-000D-0000-FFFF-FFFF00000000}"/>
  </bookViews>
  <sheets>
    <sheet name="TDSheet" sheetId="1" r:id="rId1"/>
    <sheet name="Лист1" sheetId="2" r:id="rId2"/>
  </sheets>
  <externalReferences>
    <externalReference r:id="rId3"/>
    <externalReference r:id="rId4"/>
  </externalReferences>
  <definedNames>
    <definedName name="_xlnm._FilterDatabase" localSheetId="0" hidden="1">TDSheet!$A$3:$Y$53</definedName>
    <definedName name="_xlnm._FilterDatabase" localSheetId="1" hidden="1">Лист1!$A$1:$F$48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5" i="1" l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6" i="1"/>
  <c r="Z5" i="1" l="1"/>
  <c r="N7" i="1"/>
  <c r="N8" i="1"/>
  <c r="T8" i="1" s="1"/>
  <c r="N9" i="1"/>
  <c r="T9" i="1" s="1"/>
  <c r="N10" i="1"/>
  <c r="N11" i="1"/>
  <c r="N12" i="1"/>
  <c r="T12" i="1" s="1"/>
  <c r="N13" i="1"/>
  <c r="T13" i="1" s="1"/>
  <c r="N14" i="1"/>
  <c r="N15" i="1"/>
  <c r="N16" i="1"/>
  <c r="T16" i="1" s="1"/>
  <c r="N17" i="1"/>
  <c r="T17" i="1" s="1"/>
  <c r="N18" i="1"/>
  <c r="T18" i="1" s="1"/>
  <c r="N19" i="1"/>
  <c r="N20" i="1"/>
  <c r="T20" i="1" s="1"/>
  <c r="N21" i="1"/>
  <c r="T21" i="1" s="1"/>
  <c r="N22" i="1"/>
  <c r="N23" i="1"/>
  <c r="N24" i="1"/>
  <c r="T24" i="1" s="1"/>
  <c r="N25" i="1"/>
  <c r="T25" i="1" s="1"/>
  <c r="N26" i="1"/>
  <c r="N27" i="1"/>
  <c r="N28" i="1"/>
  <c r="T28" i="1" s="1"/>
  <c r="N29" i="1"/>
  <c r="T29" i="1" s="1"/>
  <c r="N30" i="1"/>
  <c r="T30" i="1" s="1"/>
  <c r="N31" i="1"/>
  <c r="N32" i="1"/>
  <c r="T32" i="1" s="1"/>
  <c r="N33" i="1"/>
  <c r="T33" i="1" s="1"/>
  <c r="N34" i="1"/>
  <c r="T34" i="1" s="1"/>
  <c r="N35" i="1"/>
  <c r="N36" i="1"/>
  <c r="T36" i="1" s="1"/>
  <c r="N37" i="1"/>
  <c r="T37" i="1" s="1"/>
  <c r="N38" i="1"/>
  <c r="N39" i="1"/>
  <c r="N40" i="1"/>
  <c r="T40" i="1" s="1"/>
  <c r="N41" i="1"/>
  <c r="T41" i="1" s="1"/>
  <c r="N42" i="1"/>
  <c r="N43" i="1"/>
  <c r="N44" i="1"/>
  <c r="T44" i="1" s="1"/>
  <c r="N45" i="1"/>
  <c r="T45" i="1" s="1"/>
  <c r="N46" i="1"/>
  <c r="N47" i="1"/>
  <c r="N48" i="1"/>
  <c r="T48" i="1" s="1"/>
  <c r="N49" i="1"/>
  <c r="T49" i="1" s="1"/>
  <c r="N50" i="1"/>
  <c r="N51" i="1"/>
  <c r="N52" i="1"/>
  <c r="T52" i="1" s="1"/>
  <c r="N53" i="1"/>
  <c r="T53" i="1" s="1"/>
  <c r="N6" i="1"/>
  <c r="T26" i="1" l="1"/>
  <c r="T42" i="1"/>
  <c r="T10" i="1"/>
  <c r="T50" i="1"/>
  <c r="T6" i="1"/>
  <c r="T46" i="1"/>
  <c r="T38" i="1"/>
  <c r="T22" i="1"/>
  <c r="T14" i="1"/>
  <c r="T51" i="1"/>
  <c r="T47" i="1"/>
  <c r="T43" i="1"/>
  <c r="T39" i="1"/>
  <c r="T35" i="1"/>
  <c r="T31" i="1"/>
  <c r="T27" i="1"/>
  <c r="T23" i="1"/>
  <c r="T19" i="1"/>
  <c r="T15" i="1"/>
  <c r="T11" i="1"/>
  <c r="T7" i="1"/>
  <c r="K10" i="1"/>
  <c r="K23" i="1"/>
  <c r="K48" i="1"/>
  <c r="K51" i="1"/>
  <c r="K52" i="1"/>
  <c r="K53" i="1"/>
  <c r="K6" i="1"/>
  <c r="J7" i="1"/>
  <c r="J8" i="1"/>
  <c r="K8" i="1" s="1"/>
  <c r="J9" i="1"/>
  <c r="K9" i="1" s="1"/>
  <c r="J11" i="1"/>
  <c r="K11" i="1" s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4" i="1"/>
  <c r="K24" i="1" s="1"/>
  <c r="J25" i="1"/>
  <c r="K25" i="1" s="1"/>
  <c r="J26" i="1"/>
  <c r="K26" i="1" s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34" i="1"/>
  <c r="K34" i="1" s="1"/>
  <c r="J35" i="1"/>
  <c r="K35" i="1" s="1"/>
  <c r="J36" i="1"/>
  <c r="K36" i="1" s="1"/>
  <c r="J37" i="1"/>
  <c r="K37" i="1" s="1"/>
  <c r="J38" i="1"/>
  <c r="K38" i="1" s="1"/>
  <c r="J39" i="1"/>
  <c r="K39" i="1" s="1"/>
  <c r="J40" i="1"/>
  <c r="K40" i="1" s="1"/>
  <c r="J41" i="1"/>
  <c r="K41" i="1" s="1"/>
  <c r="J42" i="1"/>
  <c r="K42" i="1" s="1"/>
  <c r="J43" i="1"/>
  <c r="K43" i="1" s="1"/>
  <c r="J44" i="1"/>
  <c r="K44" i="1" s="1"/>
  <c r="J45" i="1"/>
  <c r="K45" i="1" s="1"/>
  <c r="J46" i="1"/>
  <c r="K46" i="1" s="1"/>
  <c r="J47" i="1"/>
  <c r="K47" i="1" s="1"/>
  <c r="J49" i="1"/>
  <c r="K49" i="1" s="1"/>
  <c r="J50" i="1"/>
  <c r="K50" i="1" s="1"/>
  <c r="G5" i="1"/>
  <c r="F5" i="1"/>
  <c r="Q5" i="1"/>
  <c r="N5" i="1"/>
  <c r="M5" i="1"/>
  <c r="L5" i="1"/>
  <c r="X29" i="1"/>
  <c r="X35" i="1"/>
  <c r="X36" i="1"/>
  <c r="X37" i="1"/>
  <c r="X38" i="1"/>
  <c r="X39" i="1"/>
  <c r="X40" i="1"/>
  <c r="X41" i="1"/>
  <c r="X42" i="1"/>
  <c r="U7" i="1"/>
  <c r="V7" i="1"/>
  <c r="W7" i="1"/>
  <c r="U8" i="1"/>
  <c r="V8" i="1"/>
  <c r="W8" i="1"/>
  <c r="U9" i="1"/>
  <c r="V9" i="1"/>
  <c r="W9" i="1"/>
  <c r="U10" i="1"/>
  <c r="V10" i="1"/>
  <c r="W10" i="1"/>
  <c r="U11" i="1"/>
  <c r="V11" i="1"/>
  <c r="W11" i="1"/>
  <c r="U12" i="1"/>
  <c r="V12" i="1"/>
  <c r="W12" i="1"/>
  <c r="U13" i="1"/>
  <c r="V13" i="1"/>
  <c r="W13" i="1"/>
  <c r="U14" i="1"/>
  <c r="V14" i="1"/>
  <c r="W14" i="1"/>
  <c r="U15" i="1"/>
  <c r="V15" i="1"/>
  <c r="W15" i="1"/>
  <c r="U16" i="1"/>
  <c r="V16" i="1"/>
  <c r="W16" i="1"/>
  <c r="U17" i="1"/>
  <c r="V17" i="1"/>
  <c r="W17" i="1"/>
  <c r="U18" i="1"/>
  <c r="V18" i="1"/>
  <c r="W18" i="1"/>
  <c r="U19" i="1"/>
  <c r="V19" i="1"/>
  <c r="W19" i="1"/>
  <c r="U20" i="1"/>
  <c r="V20" i="1"/>
  <c r="W20" i="1"/>
  <c r="U21" i="1"/>
  <c r="V21" i="1"/>
  <c r="W21" i="1"/>
  <c r="U22" i="1"/>
  <c r="V22" i="1"/>
  <c r="W22" i="1"/>
  <c r="U23" i="1"/>
  <c r="V23" i="1"/>
  <c r="W23" i="1"/>
  <c r="U24" i="1"/>
  <c r="V24" i="1"/>
  <c r="W24" i="1"/>
  <c r="U25" i="1"/>
  <c r="V25" i="1"/>
  <c r="W25" i="1"/>
  <c r="U26" i="1"/>
  <c r="V26" i="1"/>
  <c r="W26" i="1"/>
  <c r="U27" i="1"/>
  <c r="V27" i="1"/>
  <c r="W27" i="1"/>
  <c r="U28" i="1"/>
  <c r="V28" i="1"/>
  <c r="W28" i="1"/>
  <c r="U29" i="1"/>
  <c r="V29" i="1"/>
  <c r="W29" i="1"/>
  <c r="U30" i="1"/>
  <c r="V30" i="1"/>
  <c r="W30" i="1"/>
  <c r="U31" i="1"/>
  <c r="V31" i="1"/>
  <c r="W31" i="1"/>
  <c r="U32" i="1"/>
  <c r="V32" i="1"/>
  <c r="W32" i="1"/>
  <c r="U33" i="1"/>
  <c r="V33" i="1"/>
  <c r="W33" i="1"/>
  <c r="U34" i="1"/>
  <c r="V34" i="1"/>
  <c r="W34" i="1"/>
  <c r="U35" i="1"/>
  <c r="V35" i="1"/>
  <c r="W35" i="1"/>
  <c r="U36" i="1"/>
  <c r="V36" i="1"/>
  <c r="W36" i="1"/>
  <c r="U37" i="1"/>
  <c r="V37" i="1"/>
  <c r="W37" i="1"/>
  <c r="U38" i="1"/>
  <c r="V38" i="1"/>
  <c r="W38" i="1"/>
  <c r="U39" i="1"/>
  <c r="V39" i="1"/>
  <c r="W39" i="1"/>
  <c r="U40" i="1"/>
  <c r="V40" i="1"/>
  <c r="W40" i="1"/>
  <c r="U41" i="1"/>
  <c r="V41" i="1"/>
  <c r="W41" i="1"/>
  <c r="U42" i="1"/>
  <c r="V42" i="1"/>
  <c r="W42" i="1"/>
  <c r="U43" i="1"/>
  <c r="V43" i="1"/>
  <c r="W43" i="1"/>
  <c r="U44" i="1"/>
  <c r="V44" i="1"/>
  <c r="W44" i="1"/>
  <c r="U45" i="1"/>
  <c r="V45" i="1"/>
  <c r="W45" i="1"/>
  <c r="U46" i="1"/>
  <c r="V46" i="1"/>
  <c r="W46" i="1"/>
  <c r="U47" i="1"/>
  <c r="V47" i="1"/>
  <c r="W47" i="1"/>
  <c r="U48" i="1"/>
  <c r="V48" i="1"/>
  <c r="W48" i="1"/>
  <c r="U49" i="1"/>
  <c r="V49" i="1"/>
  <c r="W49" i="1"/>
  <c r="U50" i="1"/>
  <c r="V50" i="1"/>
  <c r="W50" i="1"/>
  <c r="U51" i="1"/>
  <c r="V51" i="1"/>
  <c r="W51" i="1"/>
  <c r="U52" i="1"/>
  <c r="V52" i="1"/>
  <c r="W52" i="1"/>
  <c r="U53" i="1"/>
  <c r="V53" i="1"/>
  <c r="W53" i="1"/>
  <c r="W6" i="1"/>
  <c r="V6" i="1"/>
  <c r="U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6" i="1"/>
  <c r="H7" i="1"/>
  <c r="Y7" i="1" s="1"/>
  <c r="H8" i="1"/>
  <c r="Y8" i="1" s="1"/>
  <c r="H9" i="1"/>
  <c r="Y9" i="1" s="1"/>
  <c r="H10" i="1"/>
  <c r="Y10" i="1" s="1"/>
  <c r="H11" i="1"/>
  <c r="Y11" i="1" s="1"/>
  <c r="H12" i="1"/>
  <c r="Y12" i="1" s="1"/>
  <c r="H13" i="1"/>
  <c r="Y13" i="1" s="1"/>
  <c r="H14" i="1"/>
  <c r="H15" i="1"/>
  <c r="Y15" i="1" s="1"/>
  <c r="H16" i="1"/>
  <c r="Y16" i="1" s="1"/>
  <c r="H17" i="1"/>
  <c r="Y17" i="1" s="1"/>
  <c r="H18" i="1"/>
  <c r="H19" i="1"/>
  <c r="Y19" i="1" s="1"/>
  <c r="H20" i="1"/>
  <c r="Y20" i="1" s="1"/>
  <c r="H21" i="1"/>
  <c r="Y21" i="1" s="1"/>
  <c r="H22" i="1"/>
  <c r="Y22" i="1" s="1"/>
  <c r="H23" i="1"/>
  <c r="Y23" i="1" s="1"/>
  <c r="H24" i="1"/>
  <c r="Y24" i="1" s="1"/>
  <c r="H25" i="1"/>
  <c r="Y25" i="1" s="1"/>
  <c r="H26" i="1"/>
  <c r="Y26" i="1" s="1"/>
  <c r="H27" i="1"/>
  <c r="Y27" i="1" s="1"/>
  <c r="H28" i="1"/>
  <c r="Y28" i="1" s="1"/>
  <c r="H29" i="1"/>
  <c r="Y29" i="1" s="1"/>
  <c r="H30" i="1"/>
  <c r="Y30" i="1" s="1"/>
  <c r="H31" i="1"/>
  <c r="Y31" i="1" s="1"/>
  <c r="H32" i="1"/>
  <c r="Y32" i="1" s="1"/>
  <c r="H33" i="1"/>
  <c r="Y33" i="1" s="1"/>
  <c r="H34" i="1"/>
  <c r="Y34" i="1" s="1"/>
  <c r="H35" i="1"/>
  <c r="Y35" i="1" s="1"/>
  <c r="H36" i="1"/>
  <c r="Y36" i="1" s="1"/>
  <c r="H37" i="1"/>
  <c r="Y37" i="1" s="1"/>
  <c r="H38" i="1"/>
  <c r="Y38" i="1" s="1"/>
  <c r="H39" i="1"/>
  <c r="Y39" i="1" s="1"/>
  <c r="H40" i="1"/>
  <c r="Y40" i="1" s="1"/>
  <c r="H41" i="1"/>
  <c r="Y41" i="1" s="1"/>
  <c r="H42" i="1"/>
  <c r="Y42" i="1" s="1"/>
  <c r="H43" i="1"/>
  <c r="Y43" i="1" s="1"/>
  <c r="H44" i="1"/>
  <c r="Y44" i="1" s="1"/>
  <c r="H45" i="1"/>
  <c r="Y45" i="1" s="1"/>
  <c r="H46" i="1"/>
  <c r="H47" i="1"/>
  <c r="Y47" i="1" s="1"/>
  <c r="H48" i="1"/>
  <c r="Y48" i="1" s="1"/>
  <c r="H49" i="1"/>
  <c r="Y49" i="1" s="1"/>
  <c r="H50" i="1"/>
  <c r="Y50" i="1" s="1"/>
  <c r="H51" i="1"/>
  <c r="Y51" i="1" s="1"/>
  <c r="H52" i="1"/>
  <c r="Y52" i="1" s="1"/>
  <c r="H53" i="1"/>
  <c r="Y53" i="1" s="1"/>
  <c r="H6" i="1"/>
  <c r="Y6" i="1" s="1"/>
  <c r="C7" i="1"/>
  <c r="C11" i="1"/>
  <c r="C14" i="1"/>
  <c r="C16" i="1"/>
  <c r="C17" i="1"/>
  <c r="C20" i="1"/>
  <c r="C21" i="1"/>
  <c r="C22" i="1"/>
  <c r="C26" i="1"/>
  <c r="C27" i="1"/>
  <c r="C28" i="1"/>
  <c r="C29" i="1"/>
  <c r="C30" i="1"/>
  <c r="C31" i="1"/>
  <c r="C32" i="1"/>
  <c r="C35" i="1"/>
  <c r="C37" i="1"/>
  <c r="C38" i="1"/>
  <c r="C39" i="1"/>
  <c r="C40" i="1"/>
  <c r="C41" i="1"/>
  <c r="C42" i="1"/>
  <c r="Y46" i="1" l="1"/>
  <c r="Y18" i="1"/>
  <c r="Y14" i="1"/>
  <c r="J5" i="1"/>
  <c r="O5" i="1"/>
  <c r="K7" i="1"/>
  <c r="K5" i="1" s="1"/>
  <c r="V5" i="1"/>
  <c r="U5" i="1"/>
  <c r="W5" i="1"/>
  <c r="Y5" i="1" l="1"/>
</calcChain>
</file>

<file path=xl/sharedStrings.xml><?xml version="1.0" encoding="utf-8"?>
<sst xmlns="http://schemas.openxmlformats.org/spreadsheetml/2006/main" count="227" uniqueCount="78">
  <si>
    <t>Период: 15.11.2023 - 22.11.2023</t>
  </si>
  <si>
    <t>Номенклатура</t>
  </si>
  <si>
    <t>Ед. изм.</t>
  </si>
  <si>
    <t>Количество</t>
  </si>
  <si>
    <t>Начальный остаток</t>
  </si>
  <si>
    <t>Приход</t>
  </si>
  <si>
    <t>Расход</t>
  </si>
  <si>
    <t>Конечный остаток</t>
  </si>
  <si>
    <t>003   Колбаса Вязанка с индейкой, вектор ВЕС, ПОКОМ</t>
  </si>
  <si>
    <t>кг</t>
  </si>
  <si>
    <t>005  Колбаса Докторская ГОСТ, Вязанка вектор,ВЕС. ПОКОМ</t>
  </si>
  <si>
    <t>016  Сосиски Вязанка Молочные, Вязанка вискофан  ВЕС.ПОКОМ</t>
  </si>
  <si>
    <t>017  Сосиски Вязанка Сливочные, Вязанка амицел ВЕС.ПОКОМ</t>
  </si>
  <si>
    <t>312  Ветчина Филейская ТМ Вязанка ТС Столичная ВЕС  ПОКОМ</t>
  </si>
  <si>
    <t>313 Колбаса вареная Молокуша ТМ Вязанка в оболочке полиамид. ВЕС  ПОКОМ</t>
  </si>
  <si>
    <t>314 Колбаса вареная Филейская ТМ Вязанка ТС Классическая в оболочке полиамид.  ПОКОМ</t>
  </si>
  <si>
    <t>369 Колбаса Сливушка ТМ Вязанка в оболочке полиамид вес.  ПОКОМ</t>
  </si>
  <si>
    <t>370 Ветчина Сливушка с индейкой ТМ Вязанка в оболочке полиамид.</t>
  </si>
  <si>
    <t>БОНУС_314 Колбаса вареная Филейская ТМ Вязанка ТС Классическая в оболочке полиамид.  ПОКОМ</t>
  </si>
  <si>
    <t>У_003   Колбаса Вязанка с индейкой, вектор ВЕС, ПОКОМ</t>
  </si>
  <si>
    <t>389 Колбаса вареная Мусульманская Халяль ТМ Вязанка Халяль оболочка вектор 0,4 кг АК.  Поком</t>
  </si>
  <si>
    <t>шт</t>
  </si>
  <si>
    <t>390 Сосиски Восточные Халяль ТМ Вязанка в оболочке полиамид в вакуумной упаковке 0,33 кг  Поком</t>
  </si>
  <si>
    <t>200  Ветчина Дугушка ТМ Стародворье, вектор в/у    ПОКОМ</t>
  </si>
  <si>
    <t>201  Ветчина Нежная ТМ Особый рецепт, (2,5кг), ПОКОМ</t>
  </si>
  <si>
    <t>215  Колбаса Докторская ГОСТ Дугушка, ВЕС, ТМ Стародворье ПОКОМ</t>
  </si>
  <si>
    <t>217  Колбаса Докторская Дугушка, ВЕС, НЕ ГОСТ, ТМ Стародворье ПОКОМ</t>
  </si>
  <si>
    <t>219  Колбаса Докторская Особая ТМ Особый рецепт, ВЕС  ПОКОМ</t>
  </si>
  <si>
    <t>225  Колбаса Дугушка со шпиком, ВЕС, ТМ Стародворье  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</si>
  <si>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</si>
  <si>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</si>
  <si>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235  Колбаса Особая ТМ Особый рецепт, ВЕС, ТМ Стародворье ПОКОМ</t>
  </si>
  <si>
    <t>236  Колбаса Рубленая ЗАПЕЧ. Дугушка ТМ Стародворье, вектор, в/к    ПОКОМ</t>
  </si>
  <si>
    <t>239  Колбаса Салями запеч Дугушка, оболочка вектор, ВЕС, ТМ Стародворье  ПОКОМ</t>
  </si>
  <si>
    <t>242  Колбаса Сервелат ЗАПЕЧ.Дугушка ТМ Стародворье, вектор, в/к     ПОКОМ</t>
  </si>
  <si>
    <t>254  Сосиски Датские, ВЕС, ТМ КОЛБАСНЫЙ СТАНДАРТ ПОКОМ</t>
  </si>
  <si>
    <t>265  Колбаса Балыкбургская, ВЕС, ТМ Баварушка  ПОКОМ</t>
  </si>
  <si>
    <t>266  Колбаса Филейбургская с сочным окороком, ВЕС, ТМ Баварушка  ПОКОМ</t>
  </si>
  <si>
    <t>315 Колбаса Нежная ТМ Зареченские ТС Зареченские продукты в оболочкНТУ.  изделие вар  ПОКОМ</t>
  </si>
  <si>
    <t>318 Сосиски Датские ТМ Зареченские колбасы ТС Зареченские п полиамид в модифициров  ПОКОМ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</si>
  <si>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</si>
  <si>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</si>
  <si>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БОНУС_225  Колбаса Дугушка со шпиком, ВЕС, ТМ Стародворье   ПОКОМ</t>
  </si>
  <si>
    <t>БОНУС_229  Колбаса Молочная Дугушка, в/у, ВЕС, ТМ Стародворье   ПОКОМ</t>
  </si>
  <si>
    <t>У_217  Колбаса Докторская Дугушка, ВЕС, НЕ ГОСТ, ТМ Стародворье ПОКОМ</t>
  </si>
  <si>
    <t>У_225  Колбаса Дугушка со шпиком, ВЕС, ТМ Стародворье   ПОКОМ</t>
  </si>
  <si>
    <t>273  Сосиски Сочинки с сочной грудинкой, МГС 0.4кг,   ПОКОМ</t>
  </si>
  <si>
    <t>301  Сосиски Сочинки по-баварски с сыром,  0.4кг, ТМ Стародворье  ПОКОМ</t>
  </si>
  <si>
    <t>302  Сосиски Сочинки по-баварски,  0.4кг, ТМ Стародворье  ПОКОМ</t>
  </si>
  <si>
    <t>309  Сосиски Сочинки с сыром 0,4 кг ТМ Стародворье  ПОКОМ</t>
  </si>
  <si>
    <t>320  Сосиски Сочинки с сочным окороком 0,4 кг ТМ Стародворье  ПОКОМ</t>
  </si>
  <si>
    <t>349 Сосиски Баварские ТМ Стародворье в оболочке айпи в модифицированной газовой среде 0,42 кг  ПОКОМ</t>
  </si>
  <si>
    <t>352  Сардельки Сочинки с сыром 0,4 кг ТМ Стародворье   ПОКОМ</t>
  </si>
  <si>
    <t>371  Сосиски Сочинки Молочные 0,4 кг ТМ Стародворье  ПОКОМ</t>
  </si>
  <si>
    <t>372  Сосиски Сочинки Сливочные 0,4 кг ТМ Стародворье  ПОКОМ</t>
  </si>
  <si>
    <t>381  Сардельки Сочинки 0,4кг ТМ Стародворье  ПОКОМ</t>
  </si>
  <si>
    <t>БОНУС_096  Сосиски Баварские,  0.42кг,ПОКОМ</t>
  </si>
  <si>
    <t>крат</t>
  </si>
  <si>
    <t>сроки</t>
  </si>
  <si>
    <t>заяв</t>
  </si>
  <si>
    <t>раз</t>
  </si>
  <si>
    <t>заказ</t>
  </si>
  <si>
    <t>ср</t>
  </si>
  <si>
    <t xml:space="preserve">ЗАКАЗ </t>
  </si>
  <si>
    <t>кон ост</t>
  </si>
  <si>
    <t>ост без заказа</t>
  </si>
  <si>
    <t>ср 01,11</t>
  </si>
  <si>
    <t>ср 08,11</t>
  </si>
  <si>
    <t>коментарий</t>
  </si>
  <si>
    <t>вес</t>
  </si>
  <si>
    <t>от филиала</t>
  </si>
  <si>
    <t>комментарий филиала</t>
  </si>
  <si>
    <t>ср 15,11</t>
  </si>
  <si>
    <t>АКЦИЯ</t>
  </si>
  <si>
    <t>096  Сосиски Баварские,  0.42кг,ПОКОМ</t>
  </si>
  <si>
    <t>необходимо увеличить продажи</t>
  </si>
  <si>
    <t>заказ 1</t>
  </si>
  <si>
    <t>заказ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</si>
</sst>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8"/>
      <name val="Arial"/>
    </font>
    <font>
      <sz val="10"/>
      <name val="Arial"/>
      <family val="2"/>
      <charset val="204"/>
    </font>
    <font>
      <sz val="8"/>
      <name val="Arial"/>
      <family val="2"/>
      <charset val="204"/>
    </font>
    <font>
      <sz val="8"/>
      <name val="Arial"/>
      <family val="2"/>
      <charset val="204"/>
    </font>
    <font>
      <b/>
      <sz val="8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0.499984740745262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164" fontId="1" fillId="0" borderId="0" xfId="0" applyNumberFormat="1" applyFont="1" applyAlignment="1">
      <alignment horizontal="left" vertical="top"/>
    </xf>
    <xf numFmtId="164" fontId="0" fillId="0" borderId="0" xfId="0" applyNumberFormat="1" applyAlignment="1">
      <alignment horizontal="left"/>
    </xf>
    <xf numFmtId="164" fontId="0" fillId="0" borderId="0" xfId="0" applyNumberFormat="1" applyAlignment="1"/>
    <xf numFmtId="164" fontId="1" fillId="2" borderId="1" xfId="0" applyNumberFormat="1" applyFont="1" applyFill="1" applyBorder="1" applyAlignment="1">
      <alignment horizontal="left" vertical="top"/>
    </xf>
    <xf numFmtId="164" fontId="2" fillId="3" borderId="1" xfId="0" applyNumberFormat="1" applyFont="1" applyFill="1" applyBorder="1" applyAlignment="1">
      <alignment horizontal="left" vertical="top"/>
    </xf>
    <xf numFmtId="164" fontId="2" fillId="3" borderId="1" xfId="0" applyNumberFormat="1" applyFont="1" applyFill="1" applyBorder="1" applyAlignment="1">
      <alignment horizontal="right" vertical="top"/>
    </xf>
    <xf numFmtId="164" fontId="0" fillId="0" borderId="1" xfId="0" applyNumberFormat="1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2" fontId="0" fillId="0" borderId="0" xfId="0" applyNumberFormat="1"/>
    <xf numFmtId="1" fontId="3" fillId="0" borderId="0" xfId="0" applyNumberFormat="1" applyFont="1" applyAlignment="1">
      <alignment horizontal="center"/>
    </xf>
    <xf numFmtId="164" fontId="0" fillId="0" borderId="0" xfId="0" applyNumberFormat="1"/>
    <xf numFmtId="164" fontId="4" fillId="4" borderId="0" xfId="0" applyNumberFormat="1" applyFont="1" applyFill="1"/>
    <xf numFmtId="164" fontId="4" fillId="5" borderId="0" xfId="0" applyNumberFormat="1" applyFont="1" applyFill="1"/>
    <xf numFmtId="164" fontId="3" fillId="0" borderId="0" xfId="0" applyNumberFormat="1" applyFont="1"/>
    <xf numFmtId="1" fontId="0" fillId="0" borderId="0" xfId="0" applyNumberFormat="1" applyAlignment="1">
      <alignment horizontal="center"/>
    </xf>
    <xf numFmtId="164" fontId="5" fillId="6" borderId="2" xfId="0" applyNumberFormat="1" applyFont="1" applyFill="1" applyBorder="1" applyAlignment="1">
      <alignment horizontal="right" vertical="top"/>
    </xf>
    <xf numFmtId="164" fontId="5" fillId="6" borderId="0" xfId="0" applyNumberFormat="1" applyFont="1" applyFill="1" applyAlignment="1">
      <alignment horizontal="right" vertical="top"/>
    </xf>
    <xf numFmtId="2" fontId="0" fillId="0" borderId="0" xfId="0" applyNumberFormat="1" applyAlignment="1"/>
    <xf numFmtId="164" fontId="6" fillId="2" borderId="1" xfId="0" applyNumberFormat="1" applyFont="1" applyFill="1" applyBorder="1" applyAlignment="1">
      <alignment horizontal="left" vertical="top"/>
    </xf>
    <xf numFmtId="164" fontId="0" fillId="0" borderId="3" xfId="0" applyNumberFormat="1" applyBorder="1" applyAlignment="1"/>
    <xf numFmtId="164" fontId="3" fillId="0" borderId="1" xfId="0" applyNumberFormat="1" applyFont="1" applyBorder="1" applyAlignment="1">
      <alignment horizontal="left" vertical="top"/>
    </xf>
    <xf numFmtId="164" fontId="0" fillId="7" borderId="1" xfId="0" applyNumberFormat="1" applyFill="1" applyBorder="1" applyAlignment="1">
      <alignment horizontal="left" vertical="top"/>
    </xf>
    <xf numFmtId="164" fontId="0" fillId="8" borderId="0" xfId="0" applyNumberFormat="1" applyFill="1" applyAlignment="1"/>
    <xf numFmtId="164" fontId="0" fillId="4" borderId="3" xfId="0" applyNumberFormat="1" applyFill="1" applyBorder="1" applyAlignment="1"/>
    <xf numFmtId="164" fontId="0" fillId="4" borderId="0" xfId="0" applyNumberFormat="1" applyFill="1" applyAlignme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&#1055;&#1054;&#1050;&#1054;&#1052;/pokom_data/&#1079;&#1072;&#1082;&#1072;&#1079;&#1099;/&#1089;&#1090;&#1072;&#1090;&#1080;&#1089;&#1090;&#1080;&#1082;&#1072;%20&#1092;&#1080;&#1083;&#1080;&#1072;&#1083;&#1099;/2023/11,23/15,11,23%20&#1050;&#1048;/&#1076;&#1074;%2015,11,23%20&#1084;&#1088;&#1088;&#1089;&#1095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9;&#1090;&#1072;&#1090;&#1099;/&#1079;&#1072;&#1082;&#1072;&#1079;&#1072;&#1085;&#1086;_&#1086;&#1090;&#1075;&#1088;&#1091;&#1078;&#1077;&#1085;&#1086;%2016,11,23-22,11,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08.11.2023 - 15.11.2023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АКЦИЯ</v>
          </cell>
          <cell r="D3" t="str">
            <v>Количество</v>
          </cell>
          <cell r="H3" t="str">
            <v>крат</v>
          </cell>
          <cell r="I3" t="str">
            <v>сроки</v>
          </cell>
          <cell r="J3" t="str">
            <v>заяв</v>
          </cell>
          <cell r="K3" t="str">
            <v>раз</v>
          </cell>
          <cell r="L3" t="str">
            <v>заказ</v>
          </cell>
          <cell r="M3" t="str">
            <v>заказ</v>
          </cell>
          <cell r="N3" t="str">
            <v>ср</v>
          </cell>
          <cell r="O3" t="str">
            <v>заказ</v>
          </cell>
          <cell r="P3" t="str">
            <v xml:space="preserve">ЗАКАЗ </v>
          </cell>
          <cell r="R3" t="str">
            <v>кон ост</v>
          </cell>
          <cell r="S3" t="str">
            <v>ост без заказа</v>
          </cell>
          <cell r="T3" t="str">
            <v>ср 25,10</v>
          </cell>
          <cell r="U3" t="str">
            <v>ср 01,11</v>
          </cell>
          <cell r="V3" t="str">
            <v>ср 08,11</v>
          </cell>
          <cell r="W3" t="str">
            <v>коментарий</v>
          </cell>
        </row>
        <row r="4">
          <cell r="A4" t="str">
            <v>Номенклатура</v>
          </cell>
          <cell r="B4" t="str">
            <v>Ед. изм.</v>
          </cell>
          <cell r="C4" t="str">
            <v>АКЦИЯ</v>
          </cell>
          <cell r="D4" t="str">
            <v>Начальный остаток</v>
          </cell>
          <cell r="E4" t="str">
            <v>Приход</v>
          </cell>
          <cell r="F4" t="str">
            <v>Расход</v>
          </cell>
          <cell r="G4" t="str">
            <v>Конечный остаток</v>
          </cell>
          <cell r="I4" t="str">
            <v>сроки</v>
          </cell>
          <cell r="P4" t="str">
            <v>от филиала</v>
          </cell>
          <cell r="Q4" t="str">
            <v>комментарий филиала</v>
          </cell>
        </row>
        <row r="5">
          <cell r="F5">
            <v>6091.8760000000002</v>
          </cell>
          <cell r="G5">
            <v>6648.1040000000021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1218.3751999999999</v>
          </cell>
          <cell r="O5">
            <v>8364.8945999999996</v>
          </cell>
          <cell r="P5">
            <v>0</v>
          </cell>
          <cell r="T5">
            <v>1087.3924</v>
          </cell>
          <cell r="U5">
            <v>1020.4604</v>
          </cell>
          <cell r="V5">
            <v>1040.7968000000003</v>
          </cell>
        </row>
        <row r="6">
          <cell r="A6" t="str">
            <v>003   Колбаса Вязанка с индейкой, вектор ВЕС, ПОКОМ</v>
          </cell>
          <cell r="B6" t="str">
            <v>кг</v>
          </cell>
          <cell r="G6">
            <v>-1.373</v>
          </cell>
          <cell r="H6">
            <v>0</v>
          </cell>
          <cell r="I6">
            <v>0</v>
          </cell>
          <cell r="N6">
            <v>0</v>
          </cell>
          <cell r="R6" t="e">
            <v>#DIV/0!</v>
          </cell>
          <cell r="S6" t="e">
            <v>#DIV/0!</v>
          </cell>
          <cell r="T6">
            <v>0</v>
          </cell>
          <cell r="U6">
            <v>0</v>
          </cell>
          <cell r="V6">
            <v>0</v>
          </cell>
        </row>
        <row r="7">
          <cell r="A7" t="str">
            <v>005  Колбаса Докторская ГОСТ, Вязанка вектор,ВЕС. ПОКОМ</v>
          </cell>
          <cell r="B7" t="str">
            <v>кг</v>
          </cell>
          <cell r="C7" t="str">
            <v>Нояб</v>
          </cell>
          <cell r="D7">
            <v>71.816999999999993</v>
          </cell>
          <cell r="F7">
            <v>57.975000000000001</v>
          </cell>
          <cell r="G7">
            <v>5.5119999999999996</v>
          </cell>
          <cell r="H7">
            <v>1</v>
          </cell>
          <cell r="I7">
            <v>50</v>
          </cell>
          <cell r="N7">
            <v>11.595000000000001</v>
          </cell>
          <cell r="O7">
            <v>85</v>
          </cell>
          <cell r="R7">
            <v>7.8061233290211298</v>
          </cell>
          <cell r="S7">
            <v>0.47537731780940051</v>
          </cell>
          <cell r="T7">
            <v>7.6641999999999992</v>
          </cell>
          <cell r="U7">
            <v>1.1972</v>
          </cell>
          <cell r="V7">
            <v>9.0733999999999995</v>
          </cell>
        </row>
        <row r="8">
          <cell r="A8" t="str">
            <v>016  Сосиски Вязанка Молочные, Вязанка вискофан  ВЕС.ПОКОМ</v>
          </cell>
          <cell r="B8" t="str">
            <v>кг</v>
          </cell>
          <cell r="D8">
            <v>146.768</v>
          </cell>
          <cell r="F8">
            <v>61.2</v>
          </cell>
          <cell r="G8">
            <v>73.426000000000002</v>
          </cell>
          <cell r="H8">
            <v>1</v>
          </cell>
          <cell r="I8">
            <v>45</v>
          </cell>
          <cell r="N8">
            <v>12.24</v>
          </cell>
          <cell r="O8">
            <v>85</v>
          </cell>
          <cell r="R8">
            <v>12.94330065359477</v>
          </cell>
          <cell r="S8">
            <v>5.9988562091503272</v>
          </cell>
          <cell r="T8">
            <v>2.7345999999999999</v>
          </cell>
          <cell r="U8">
            <v>11.08</v>
          </cell>
          <cell r="V8">
            <v>2.6960000000000002</v>
          </cell>
        </row>
        <row r="9">
          <cell r="A9" t="str">
            <v>017  Сосиски Вязанка Сливочные, Вязанка амицел ВЕС.ПОКОМ</v>
          </cell>
          <cell r="B9" t="str">
            <v>кг</v>
          </cell>
          <cell r="D9">
            <v>60.872</v>
          </cell>
          <cell r="E9">
            <v>121.842</v>
          </cell>
          <cell r="F9">
            <v>56.026000000000003</v>
          </cell>
          <cell r="G9">
            <v>108.93</v>
          </cell>
          <cell r="H9">
            <v>1</v>
          </cell>
          <cell r="I9">
            <v>45</v>
          </cell>
          <cell r="N9">
            <v>11.205200000000001</v>
          </cell>
          <cell r="O9">
            <v>35</v>
          </cell>
          <cell r="R9">
            <v>12.844929140042122</v>
          </cell>
          <cell r="S9">
            <v>9.7213793595830502</v>
          </cell>
          <cell r="T9">
            <v>16.848199999999999</v>
          </cell>
          <cell r="U9">
            <v>3.8438000000000003</v>
          </cell>
          <cell r="V9">
            <v>19.632400000000001</v>
          </cell>
        </row>
        <row r="10">
          <cell r="A10" t="str">
            <v>096  Сосиски Баварские,  0.42кг,ПОКОМ</v>
          </cell>
          <cell r="B10" t="str">
            <v>шт</v>
          </cell>
          <cell r="H10">
            <v>0.42</v>
          </cell>
          <cell r="I10">
            <v>45</v>
          </cell>
          <cell r="N10">
            <v>0</v>
          </cell>
          <cell r="O10">
            <v>30</v>
          </cell>
          <cell r="R10" t="e">
            <v>#DIV/0!</v>
          </cell>
          <cell r="S10" t="e">
            <v>#DIV/0!</v>
          </cell>
          <cell r="T10">
            <v>0</v>
          </cell>
          <cell r="U10">
            <v>0</v>
          </cell>
          <cell r="V10">
            <v>0</v>
          </cell>
        </row>
        <row r="11">
          <cell r="A11" t="str">
            <v>200  Ветчина Дугушка ТМ Стародворье, вектор в/у    ПОКОМ</v>
          </cell>
          <cell r="B11" t="str">
            <v>кг</v>
          </cell>
          <cell r="C11" t="str">
            <v>Нояб</v>
          </cell>
          <cell r="D11">
            <v>142.75899999999999</v>
          </cell>
          <cell r="F11">
            <v>126.98099999999999</v>
          </cell>
          <cell r="G11">
            <v>1.722</v>
          </cell>
          <cell r="H11">
            <v>1</v>
          </cell>
          <cell r="I11">
            <v>55</v>
          </cell>
          <cell r="N11">
            <v>25.3962</v>
          </cell>
          <cell r="O11">
            <v>190</v>
          </cell>
          <cell r="R11">
            <v>7.5492396500263821</v>
          </cell>
          <cell r="S11">
            <v>6.7805419708460324E-2</v>
          </cell>
          <cell r="T11">
            <v>2.8113999999999999</v>
          </cell>
          <cell r="U11">
            <v>19.744</v>
          </cell>
          <cell r="V11">
            <v>2.8111999999999999</v>
          </cell>
          <cell r="W11" t="str">
            <v>акция/вывод</v>
          </cell>
        </row>
        <row r="12">
          <cell r="A12" t="str">
            <v>201  Ветчина Нежная ТМ Особый рецепт, (2,5кг), ПОКОМ</v>
          </cell>
          <cell r="B12" t="str">
            <v>кг</v>
          </cell>
          <cell r="D12">
            <v>1536.2239999999999</v>
          </cell>
          <cell r="E12">
            <v>555.17499999999995</v>
          </cell>
          <cell r="F12">
            <v>976.14300000000003</v>
          </cell>
          <cell r="G12">
            <v>1001.802</v>
          </cell>
          <cell r="H12">
            <v>1</v>
          </cell>
          <cell r="I12">
            <v>50</v>
          </cell>
          <cell r="N12">
            <v>195.2286</v>
          </cell>
          <cell r="O12">
            <v>1450</v>
          </cell>
          <cell r="R12">
            <v>12.558621021715057</v>
          </cell>
          <cell r="S12">
            <v>5.1314305383534995</v>
          </cell>
          <cell r="T12">
            <v>145.85899999999998</v>
          </cell>
          <cell r="U12">
            <v>179.6268</v>
          </cell>
          <cell r="V12">
            <v>161.2748</v>
          </cell>
        </row>
        <row r="13">
          <cell r="A13" t="str">
            <v>215  Колбаса Докторская ГОСТ Дугушка, ВЕС, ТМ Стародворье ПОКОМ</v>
          </cell>
          <cell r="B13" t="str">
            <v>кг</v>
          </cell>
          <cell r="D13">
            <v>5.2619999999999996</v>
          </cell>
          <cell r="E13">
            <v>80.058000000000007</v>
          </cell>
          <cell r="F13">
            <v>7.87</v>
          </cell>
          <cell r="G13">
            <v>74.825000000000003</v>
          </cell>
          <cell r="H13">
            <v>1</v>
          </cell>
          <cell r="I13">
            <v>55</v>
          </cell>
          <cell r="N13">
            <v>1.5740000000000001</v>
          </cell>
          <cell r="R13">
            <v>47.538119440914869</v>
          </cell>
          <cell r="S13">
            <v>47.538119440914869</v>
          </cell>
          <cell r="T13">
            <v>1.1704000000000001</v>
          </cell>
          <cell r="U13">
            <v>0</v>
          </cell>
          <cell r="V13">
            <v>1.228</v>
          </cell>
        </row>
        <row r="14">
          <cell r="A14" t="str">
            <v>217  Колбаса Докторская Дугушка, ВЕС, НЕ ГОСТ, ТМ Стародворье ПОКОМ</v>
          </cell>
          <cell r="B14" t="str">
            <v>кг</v>
          </cell>
          <cell r="C14" t="str">
            <v>Нояб</v>
          </cell>
          <cell r="D14">
            <v>183.952</v>
          </cell>
          <cell r="E14">
            <v>232.41900000000001</v>
          </cell>
          <cell r="F14">
            <v>168.30500000000001</v>
          </cell>
          <cell r="G14">
            <v>228.76400000000001</v>
          </cell>
          <cell r="H14">
            <v>1</v>
          </cell>
          <cell r="I14">
            <v>55</v>
          </cell>
          <cell r="N14">
            <v>33.661000000000001</v>
          </cell>
          <cell r="O14">
            <v>200</v>
          </cell>
          <cell r="R14">
            <v>12.737708327144173</v>
          </cell>
          <cell r="S14">
            <v>6.7961141974391728</v>
          </cell>
          <cell r="T14">
            <v>22.1554</v>
          </cell>
          <cell r="U14">
            <v>7.2075999999999993</v>
          </cell>
          <cell r="V14">
            <v>31.5944</v>
          </cell>
        </row>
        <row r="15">
          <cell r="A15" t="str">
            <v>219  Колбаса Докторская Особая ТМ Особый рецепт, ВЕС  ПОКОМ</v>
          </cell>
          <cell r="B15" t="str">
            <v>кг</v>
          </cell>
          <cell r="D15">
            <v>1183.0250000000001</v>
          </cell>
          <cell r="E15">
            <v>659.63800000000003</v>
          </cell>
          <cell r="F15">
            <v>861.86099999999999</v>
          </cell>
          <cell r="G15">
            <v>861.76400000000001</v>
          </cell>
          <cell r="H15">
            <v>1</v>
          </cell>
          <cell r="I15">
            <v>60</v>
          </cell>
          <cell r="N15">
            <v>172.37219999999999</v>
          </cell>
          <cell r="O15">
            <v>1300</v>
          </cell>
          <cell r="R15">
            <v>12.541256652754912</v>
          </cell>
          <cell r="S15">
            <v>4.9994372642456266</v>
          </cell>
          <cell r="T15">
            <v>183.35139999999998</v>
          </cell>
          <cell r="U15">
            <v>148.0274</v>
          </cell>
          <cell r="V15">
            <v>142.82260000000002</v>
          </cell>
        </row>
        <row r="16">
          <cell r="A16" t="str">
            <v>225  Колбаса Дугушка со шпиком, ВЕС, ТМ Стародворье   ПОКОМ</v>
          </cell>
          <cell r="B16" t="str">
            <v>кг</v>
          </cell>
          <cell r="C16" t="str">
            <v>Нояб</v>
          </cell>
          <cell r="D16">
            <v>85.572000000000003</v>
          </cell>
          <cell r="E16">
            <v>15.85</v>
          </cell>
          <cell r="F16">
            <v>53.905999999999999</v>
          </cell>
          <cell r="G16">
            <v>43.119</v>
          </cell>
          <cell r="H16">
            <v>1</v>
          </cell>
          <cell r="I16">
            <v>50</v>
          </cell>
          <cell r="N16">
            <v>10.7812</v>
          </cell>
          <cell r="O16">
            <v>85</v>
          </cell>
          <cell r="R16">
            <v>11.883556561421734</v>
          </cell>
          <cell r="S16">
            <v>3.9994620264905576</v>
          </cell>
          <cell r="T16">
            <v>7.0501999999999994</v>
          </cell>
          <cell r="U16">
            <v>1.0609999999999999</v>
          </cell>
          <cell r="V16">
            <v>7.6512000000000002</v>
          </cell>
        </row>
        <row r="17">
          <cell r="A17" t="str">
            <v>229  Колбаса Молочная Дугушка, в/у, ВЕС, ТМ Стародворье   ПОКОМ</v>
          </cell>
          <cell r="B17" t="str">
            <v>кг</v>
          </cell>
          <cell r="C17" t="str">
            <v>Нояб</v>
          </cell>
          <cell r="D17">
            <v>115.89</v>
          </cell>
          <cell r="E17">
            <v>236.762</v>
          </cell>
          <cell r="F17">
            <v>119.229</v>
          </cell>
          <cell r="G17">
            <v>196.44</v>
          </cell>
          <cell r="H17">
            <v>1</v>
          </cell>
          <cell r="I17">
            <v>55</v>
          </cell>
          <cell r="N17">
            <v>23.845800000000001</v>
          </cell>
          <cell r="O17">
            <v>110</v>
          </cell>
          <cell r="R17">
            <v>12.850900368199012</v>
          </cell>
          <cell r="S17">
            <v>8.237928691845104</v>
          </cell>
          <cell r="T17">
            <v>27.653199999999998</v>
          </cell>
          <cell r="U17">
            <v>21.604800000000001</v>
          </cell>
          <cell r="V17">
            <v>33.698999999999998</v>
          </cell>
        </row>
        <row r="18">
          <cell r="A18" t="str">
            <v>230  Колбаса Молочная Особая ТМ Особый рецепт, п/а, ВЕС. ПОКОМ</v>
          </cell>
          <cell r="B18" t="str">
            <v>кг</v>
          </cell>
          <cell r="D18">
            <v>1133.999</v>
          </cell>
          <cell r="E18">
            <v>906</v>
          </cell>
          <cell r="F18">
            <v>896.322</v>
          </cell>
          <cell r="G18">
            <v>995.54399999999998</v>
          </cell>
          <cell r="H18">
            <v>1</v>
          </cell>
          <cell r="I18">
            <v>60</v>
          </cell>
          <cell r="N18">
            <v>179.26439999999999</v>
          </cell>
          <cell r="O18">
            <v>1250</v>
          </cell>
          <cell r="R18">
            <v>12.526435812130016</v>
          </cell>
          <cell r="S18">
            <v>5.5534952840608618</v>
          </cell>
          <cell r="T18">
            <v>187.75399999999999</v>
          </cell>
          <cell r="U18">
            <v>150.94540000000001</v>
          </cell>
          <cell r="V18">
            <v>165.9126</v>
          </cell>
        </row>
        <row r="19">
          <cell r="A19" t="str">
            <v>235  Колбаса Особая ТМ Особый рецепт, ВЕС, ТМ Стародворье ПОКОМ</v>
          </cell>
          <cell r="B19" t="str">
            <v>кг</v>
          </cell>
          <cell r="D19">
            <v>860.70600000000002</v>
          </cell>
          <cell r="E19">
            <v>462.59500000000003</v>
          </cell>
          <cell r="F19">
            <v>655.80899999999997</v>
          </cell>
          <cell r="G19">
            <v>564.04700000000003</v>
          </cell>
          <cell r="H19">
            <v>1</v>
          </cell>
          <cell r="I19">
            <v>60</v>
          </cell>
          <cell r="N19">
            <v>131.1618</v>
          </cell>
          <cell r="O19">
            <v>1009.8946000000001</v>
          </cell>
          <cell r="R19">
            <v>12</v>
          </cell>
          <cell r="S19">
            <v>4.3003908150086385</v>
          </cell>
          <cell r="T19">
            <v>125.32339999999999</v>
          </cell>
          <cell r="U19">
            <v>107.08340000000001</v>
          </cell>
          <cell r="V19">
            <v>105.23260000000001</v>
          </cell>
        </row>
        <row r="20">
          <cell r="A20" t="str">
            <v>236  Колбаса Рубленая ЗАПЕЧ. Дугушка ТМ Стародворье, вектор, в/к    ПОКОМ</v>
          </cell>
          <cell r="B20" t="str">
            <v>кг</v>
          </cell>
          <cell r="C20" t="str">
            <v>Нояб</v>
          </cell>
          <cell r="D20">
            <v>210.994</v>
          </cell>
          <cell r="F20">
            <v>170.24799999999999</v>
          </cell>
          <cell r="G20">
            <v>25.913</v>
          </cell>
          <cell r="H20">
            <v>1</v>
          </cell>
          <cell r="I20">
            <v>60</v>
          </cell>
          <cell r="N20">
            <v>34.049599999999998</v>
          </cell>
          <cell r="O20">
            <v>280</v>
          </cell>
          <cell r="R20">
            <v>8.9843346177341292</v>
          </cell>
          <cell r="S20">
            <v>0.76103684037404262</v>
          </cell>
          <cell r="T20">
            <v>3.5177999999999998</v>
          </cell>
          <cell r="U20">
            <v>29.011599999999998</v>
          </cell>
          <cell r="V20">
            <v>2.617</v>
          </cell>
        </row>
        <row r="21">
          <cell r="A21" t="str">
            <v>239  Колбаса Салями запеч Дугушка, оболочка вектор, ВЕС, ТМ Стародворье  ПОКОМ</v>
          </cell>
          <cell r="B21" t="str">
            <v>кг</v>
          </cell>
          <cell r="C21" t="str">
            <v>Нояб</v>
          </cell>
          <cell r="E21">
            <v>58.023000000000003</v>
          </cell>
          <cell r="F21">
            <v>9.2420000000000009</v>
          </cell>
          <cell r="G21">
            <v>48.360999999999997</v>
          </cell>
          <cell r="H21">
            <v>1</v>
          </cell>
          <cell r="I21">
            <v>60</v>
          </cell>
          <cell r="N21">
            <v>1.8484000000000003</v>
          </cell>
          <cell r="R21">
            <v>26.163709153862793</v>
          </cell>
          <cell r="S21">
            <v>26.163709153862793</v>
          </cell>
          <cell r="T21">
            <v>7.1974</v>
          </cell>
          <cell r="U21">
            <v>19.922599999999999</v>
          </cell>
          <cell r="V21">
            <v>0.35360000000000003</v>
          </cell>
        </row>
        <row r="22">
          <cell r="A22" t="str">
            <v>242  Колбаса Сервелат ЗАПЕЧ.Дугушка ТМ Стародворье, вектор, в/к     ПОКОМ</v>
          </cell>
          <cell r="B22" t="str">
            <v>кг</v>
          </cell>
          <cell r="C22" t="str">
            <v>Нояб</v>
          </cell>
          <cell r="D22">
            <v>130.10900000000001</v>
          </cell>
          <cell r="E22">
            <v>189.99199999999999</v>
          </cell>
          <cell r="F22">
            <v>146.107</v>
          </cell>
          <cell r="G22">
            <v>154.696</v>
          </cell>
          <cell r="H22">
            <v>1</v>
          </cell>
          <cell r="I22">
            <v>60</v>
          </cell>
          <cell r="N22">
            <v>29.221399999999999</v>
          </cell>
          <cell r="O22">
            <v>220</v>
          </cell>
          <cell r="R22">
            <v>12.822657367545704</v>
          </cell>
          <cell r="S22">
            <v>5.2939284223206284</v>
          </cell>
          <cell r="T22">
            <v>28.1096</v>
          </cell>
          <cell r="U22">
            <v>22.8246</v>
          </cell>
          <cell r="V22">
            <v>30.160399999999999</v>
          </cell>
        </row>
        <row r="23">
          <cell r="A23" t="str">
            <v>254  Сосиски Датские, ВЕС, ТМ КОЛБАСНЫЙ СТАНДАРТ ПОКОМ</v>
          </cell>
          <cell r="B23" t="str">
            <v>кг</v>
          </cell>
          <cell r="G23">
            <v>-1.3420000000000001</v>
          </cell>
          <cell r="H23">
            <v>0</v>
          </cell>
          <cell r="I23">
            <v>40</v>
          </cell>
          <cell r="N23">
            <v>0</v>
          </cell>
          <cell r="R23" t="e">
            <v>#DIV/0!</v>
          </cell>
          <cell r="S23" t="e">
            <v>#DIV/0!</v>
          </cell>
          <cell r="T23">
            <v>0</v>
          </cell>
          <cell r="U23">
            <v>0</v>
          </cell>
          <cell r="V23">
            <v>0.26840000000000003</v>
          </cell>
        </row>
        <row r="24">
          <cell r="A24" t="str">
            <v>265  Колбаса Балыкбургская, ВЕС, ТМ Баварушка  ПОКОМ</v>
          </cell>
          <cell r="B24" t="str">
            <v>кг</v>
          </cell>
          <cell r="D24">
            <v>215.80099999999999</v>
          </cell>
          <cell r="E24">
            <v>42.381</v>
          </cell>
          <cell r="F24">
            <v>83.665000000000006</v>
          </cell>
          <cell r="G24">
            <v>158.053</v>
          </cell>
          <cell r="H24">
            <v>1</v>
          </cell>
          <cell r="I24">
            <v>45</v>
          </cell>
          <cell r="N24">
            <v>16.733000000000001</v>
          </cell>
          <cell r="O24">
            <v>55</v>
          </cell>
          <cell r="R24">
            <v>12.732504631566366</v>
          </cell>
          <cell r="S24">
            <v>9.4455865654694318</v>
          </cell>
          <cell r="T24">
            <v>30.6144</v>
          </cell>
          <cell r="U24">
            <v>18.794999999999998</v>
          </cell>
          <cell r="V24">
            <v>19.535400000000003</v>
          </cell>
        </row>
        <row r="25">
          <cell r="A25" t="str">
            <v>266  Колбаса Филейбургская с сочным окороком, ВЕС, ТМ Баварушка  ПОКОМ</v>
          </cell>
          <cell r="B25" t="str">
            <v>кг</v>
          </cell>
          <cell r="D25">
            <v>192.59200000000001</v>
          </cell>
          <cell r="F25">
            <v>73.872</v>
          </cell>
          <cell r="G25">
            <v>103.122</v>
          </cell>
          <cell r="H25">
            <v>1</v>
          </cell>
          <cell r="I25">
            <v>45</v>
          </cell>
          <cell r="N25">
            <v>14.7744</v>
          </cell>
          <cell r="O25">
            <v>85</v>
          </cell>
          <cell r="R25">
            <v>12.732970543643059</v>
          </cell>
          <cell r="S25">
            <v>6.9797758284600393</v>
          </cell>
          <cell r="T25">
            <v>22.2742</v>
          </cell>
          <cell r="U25">
            <v>19.147200000000002</v>
          </cell>
          <cell r="V25">
            <v>12.754799999999999</v>
          </cell>
        </row>
        <row r="26">
          <cell r="A26" t="str">
            <v>273  Сосиски Сочинки с сочной грудинкой, МГС 0.4кг,   ПОКОМ</v>
          </cell>
          <cell r="B26" t="str">
            <v>шт</v>
          </cell>
          <cell r="C26" t="str">
            <v>Нояб</v>
          </cell>
          <cell r="D26">
            <v>354</v>
          </cell>
          <cell r="E26">
            <v>240</v>
          </cell>
          <cell r="F26">
            <v>355</v>
          </cell>
          <cell r="G26">
            <v>201</v>
          </cell>
          <cell r="H26">
            <v>0.4</v>
          </cell>
          <cell r="I26">
            <v>45</v>
          </cell>
          <cell r="N26">
            <v>71</v>
          </cell>
          <cell r="O26">
            <v>580</v>
          </cell>
          <cell r="R26">
            <v>11</v>
          </cell>
          <cell r="S26">
            <v>2.8309859154929575</v>
          </cell>
          <cell r="T26">
            <v>43.6</v>
          </cell>
          <cell r="U26">
            <v>46.2</v>
          </cell>
          <cell r="V26">
            <v>48.8</v>
          </cell>
        </row>
        <row r="27">
          <cell r="A27" t="str">
            <v>301  Сосиски Сочинки по-баварски с сыром,  0.4кг, ТМ Стародворье  ПОКОМ</v>
          </cell>
          <cell r="B27" t="str">
            <v>шт</v>
          </cell>
          <cell r="C27" t="str">
            <v>Нояб</v>
          </cell>
          <cell r="E27">
            <v>60</v>
          </cell>
          <cell r="F27">
            <v>-1</v>
          </cell>
          <cell r="G27">
            <v>60</v>
          </cell>
          <cell r="H27">
            <v>0.4</v>
          </cell>
          <cell r="I27">
            <v>40</v>
          </cell>
          <cell r="N27">
            <v>-0.2</v>
          </cell>
          <cell r="O27">
            <v>20</v>
          </cell>
          <cell r="R27">
            <v>-400</v>
          </cell>
          <cell r="S27">
            <v>-300</v>
          </cell>
          <cell r="T27">
            <v>-1.4</v>
          </cell>
          <cell r="U27">
            <v>-0.4</v>
          </cell>
          <cell r="V27">
            <v>8.6</v>
          </cell>
        </row>
        <row r="28">
          <cell r="A28" t="str">
            <v>302  Сосиски Сочинки по-баварски,  0.4кг, ТМ Стародворье  ПОКОМ</v>
          </cell>
          <cell r="B28" t="str">
            <v>шт</v>
          </cell>
          <cell r="C28" t="str">
            <v>Нояб</v>
          </cell>
          <cell r="D28">
            <v>150</v>
          </cell>
          <cell r="E28">
            <v>54</v>
          </cell>
          <cell r="F28">
            <v>155</v>
          </cell>
          <cell r="G28">
            <v>44</v>
          </cell>
          <cell r="H28">
            <v>0.4</v>
          </cell>
          <cell r="I28">
            <v>45</v>
          </cell>
          <cell r="N28">
            <v>31</v>
          </cell>
          <cell r="O28">
            <v>230</v>
          </cell>
          <cell r="R28">
            <v>8.8387096774193541</v>
          </cell>
          <cell r="S28">
            <v>1.4193548387096775</v>
          </cell>
          <cell r="T28">
            <v>0.6</v>
          </cell>
          <cell r="U28">
            <v>21</v>
          </cell>
          <cell r="V28">
            <v>-0.2</v>
          </cell>
        </row>
        <row r="29">
          <cell r="A29" t="str">
            <v>309  Сосиски Сочинки с сыром 0,4 кг ТМ Стародворье  ПОКОМ</v>
          </cell>
          <cell r="B29" t="str">
            <v>шт</v>
          </cell>
          <cell r="C29" t="str">
            <v>Нояб</v>
          </cell>
          <cell r="D29">
            <v>54</v>
          </cell>
          <cell r="F29">
            <v>38</v>
          </cell>
          <cell r="G29">
            <v>5</v>
          </cell>
          <cell r="H29">
            <v>0.4</v>
          </cell>
          <cell r="I29">
            <v>40</v>
          </cell>
          <cell r="N29">
            <v>7.6</v>
          </cell>
          <cell r="O29">
            <v>60</v>
          </cell>
          <cell r="R29">
            <v>8.5526315789473681</v>
          </cell>
          <cell r="S29">
            <v>0.65789473684210531</v>
          </cell>
          <cell r="T29">
            <v>4.2</v>
          </cell>
          <cell r="U29">
            <v>7.6</v>
          </cell>
          <cell r="V29">
            <v>2.4</v>
          </cell>
          <cell r="W29" t="str">
            <v>акция/вывод</v>
          </cell>
        </row>
        <row r="30">
          <cell r="A30" t="str">
            <v>312  Ветчина Филейская ТМ Вязанка ТС Столичная ВЕС  ПОКОМ</v>
          </cell>
          <cell r="B30" t="str">
            <v>кг</v>
          </cell>
          <cell r="C30" t="str">
            <v>Нояб</v>
          </cell>
          <cell r="D30">
            <v>57.719000000000001</v>
          </cell>
          <cell r="E30">
            <v>10.86</v>
          </cell>
          <cell r="F30">
            <v>48.438000000000002</v>
          </cell>
          <cell r="G30">
            <v>17.436</v>
          </cell>
          <cell r="H30">
            <v>1</v>
          </cell>
          <cell r="I30">
            <v>50</v>
          </cell>
          <cell r="N30">
            <v>9.6875999999999998</v>
          </cell>
          <cell r="O30">
            <v>75</v>
          </cell>
          <cell r="R30">
            <v>9.5416821503778042</v>
          </cell>
          <cell r="S30">
            <v>1.7998265824352782</v>
          </cell>
          <cell r="T30">
            <v>3.2191999999999998</v>
          </cell>
          <cell r="U30">
            <v>0.53760000000000008</v>
          </cell>
          <cell r="V30">
            <v>4.8604000000000003</v>
          </cell>
        </row>
        <row r="31">
          <cell r="A31" t="str">
            <v>313 Колбаса вареная Молокуша ТМ Вязанка в оболочке полиамид. ВЕС  ПОКОМ</v>
          </cell>
          <cell r="B31" t="str">
            <v>кг</v>
          </cell>
          <cell r="C31" t="str">
            <v>Нояб</v>
          </cell>
          <cell r="D31">
            <v>272.75900000000001</v>
          </cell>
          <cell r="E31">
            <v>108.14</v>
          </cell>
          <cell r="F31">
            <v>149.887</v>
          </cell>
          <cell r="G31">
            <v>220.18799999999999</v>
          </cell>
          <cell r="H31">
            <v>1</v>
          </cell>
          <cell r="I31">
            <v>50</v>
          </cell>
          <cell r="N31">
            <v>29.977399999999999</v>
          </cell>
          <cell r="O31">
            <v>165</v>
          </cell>
          <cell r="R31">
            <v>12.849279790775718</v>
          </cell>
          <cell r="S31">
            <v>7.3451333337781124</v>
          </cell>
          <cell r="T31">
            <v>29.356000000000002</v>
          </cell>
          <cell r="U31">
            <v>30.706200000000003</v>
          </cell>
          <cell r="V31">
            <v>29.069799999999997</v>
          </cell>
        </row>
        <row r="32">
          <cell r="A32" t="str">
            <v>314 Колбаса вареная Филейская ТМ Вязанка ТС Классическая в оболочке полиамид.  ПОКОМ</v>
          </cell>
          <cell r="B32" t="str">
            <v>кг</v>
          </cell>
          <cell r="C32" t="str">
            <v>Нояб</v>
          </cell>
          <cell r="D32">
            <v>84.04</v>
          </cell>
          <cell r="F32">
            <v>29.350999999999999</v>
          </cell>
          <cell r="G32">
            <v>51.899000000000001</v>
          </cell>
          <cell r="H32">
            <v>1</v>
          </cell>
          <cell r="I32">
            <v>55</v>
          </cell>
          <cell r="N32">
            <v>5.8701999999999996</v>
          </cell>
          <cell r="O32">
            <v>20</v>
          </cell>
          <cell r="R32">
            <v>12.248134646179007</v>
          </cell>
          <cell r="S32">
            <v>8.8410957037238944</v>
          </cell>
          <cell r="T32">
            <v>2.3899999999999997</v>
          </cell>
          <cell r="U32">
            <v>0.56319999999999992</v>
          </cell>
          <cell r="V32">
            <v>4.7737999999999996</v>
          </cell>
        </row>
        <row r="33">
          <cell r="A33" t="str">
            <v>315 Колбаса Нежная ТМ Зареченские ТС Зареченские продукты в оболочкНТУ.  изделие вар  ПОКОМ</v>
          </cell>
          <cell r="B33" t="str">
            <v>кг</v>
          </cell>
          <cell r="D33">
            <v>52.703000000000003</v>
          </cell>
          <cell r="F33">
            <v>1.5</v>
          </cell>
          <cell r="G33">
            <v>51.203000000000003</v>
          </cell>
          <cell r="H33">
            <v>1</v>
          </cell>
          <cell r="I33">
            <v>50</v>
          </cell>
          <cell r="N33">
            <v>0.3</v>
          </cell>
          <cell r="R33">
            <v>170.67666666666668</v>
          </cell>
          <cell r="S33">
            <v>170.67666666666668</v>
          </cell>
          <cell r="T33">
            <v>0</v>
          </cell>
          <cell r="U33">
            <v>0</v>
          </cell>
          <cell r="V33">
            <v>0.30199999999999999</v>
          </cell>
        </row>
        <row r="34">
          <cell r="A34" t="str">
            <v>318 Сосиски Датские ТМ Зареченские колбасы ТС Зареченские п полиамид в модифициров  ПОКОМ</v>
          </cell>
          <cell r="B34" t="str">
            <v>кг</v>
          </cell>
          <cell r="D34">
            <v>144.51599999999999</v>
          </cell>
          <cell r="F34">
            <v>74.765000000000001</v>
          </cell>
          <cell r="G34">
            <v>64.378</v>
          </cell>
          <cell r="H34">
            <v>1</v>
          </cell>
          <cell r="I34">
            <v>40</v>
          </cell>
          <cell r="N34">
            <v>14.952999999999999</v>
          </cell>
          <cell r="O34">
            <v>110</v>
          </cell>
          <cell r="R34">
            <v>11.661740119039656</v>
          </cell>
          <cell r="S34">
            <v>4.3053567845917211</v>
          </cell>
          <cell r="T34">
            <v>0.7742</v>
          </cell>
          <cell r="U34">
            <v>19.301400000000001</v>
          </cell>
          <cell r="V34">
            <v>1.0746</v>
          </cell>
        </row>
        <row r="35">
          <cell r="A35" t="str">
            <v>320  Сосиски Сочинки с сочным окороком 0,4 кг ТМ Стародворье  ПОКОМ</v>
          </cell>
          <cell r="B35" t="str">
            <v>шт</v>
          </cell>
          <cell r="C35" t="str">
            <v>Нояб</v>
          </cell>
          <cell r="D35">
            <v>51</v>
          </cell>
          <cell r="E35">
            <v>204</v>
          </cell>
          <cell r="F35">
            <v>35</v>
          </cell>
          <cell r="G35">
            <v>195</v>
          </cell>
          <cell r="H35">
            <v>0.4</v>
          </cell>
          <cell r="I35">
            <v>45</v>
          </cell>
          <cell r="N35">
            <v>7</v>
          </cell>
          <cell r="R35">
            <v>27.857142857142858</v>
          </cell>
          <cell r="S35">
            <v>27.857142857142858</v>
          </cell>
          <cell r="T35">
            <v>23.8</v>
          </cell>
          <cell r="U35">
            <v>3.2</v>
          </cell>
          <cell r="V35">
            <v>34.4</v>
          </cell>
          <cell r="W35" t="str">
            <v>акция/вывод</v>
          </cell>
        </row>
        <row r="36">
          <cell r="A36" t="str">
            <v>349 Сосиски Баварские ТМ Стародворье в оболочке айпи в модифицированной газовой среде 0,42 кг  ПОКОМ</v>
          </cell>
          <cell r="B36" t="str">
            <v>шт</v>
          </cell>
          <cell r="D36">
            <v>54</v>
          </cell>
          <cell r="F36">
            <v>22</v>
          </cell>
          <cell r="G36">
            <v>32</v>
          </cell>
          <cell r="H36">
            <v>0</v>
          </cell>
          <cell r="I36">
            <v>45</v>
          </cell>
          <cell r="N36">
            <v>4.4000000000000004</v>
          </cell>
          <cell r="R36">
            <v>7.2727272727272725</v>
          </cell>
          <cell r="S36">
            <v>7.2727272727272725</v>
          </cell>
          <cell r="T36">
            <v>0</v>
          </cell>
          <cell r="U36">
            <v>0</v>
          </cell>
          <cell r="V36">
            <v>0</v>
          </cell>
          <cell r="W36" t="str">
            <v>096  Сосиски Баварские,  0.42кг,ПОКОМ</v>
          </cell>
        </row>
        <row r="37">
          <cell r="A37" t="str">
            <v>352  Сардельки Сочинки с сыром 0,4 кг ТМ Стародворье   ПОКОМ</v>
          </cell>
          <cell r="B37" t="str">
            <v>шт</v>
          </cell>
          <cell r="C37" t="str">
            <v>Нояб</v>
          </cell>
          <cell r="D37">
            <v>153</v>
          </cell>
          <cell r="E37">
            <v>72</v>
          </cell>
          <cell r="F37">
            <v>95</v>
          </cell>
          <cell r="G37">
            <v>119</v>
          </cell>
          <cell r="H37">
            <v>0.4</v>
          </cell>
          <cell r="I37">
            <v>40</v>
          </cell>
          <cell r="N37">
            <v>19</v>
          </cell>
          <cell r="O37">
            <v>120</v>
          </cell>
          <cell r="R37">
            <v>12.578947368421053</v>
          </cell>
          <cell r="S37">
            <v>6.2631578947368425</v>
          </cell>
          <cell r="T37">
            <v>18.2</v>
          </cell>
          <cell r="U37">
            <v>19</v>
          </cell>
          <cell r="V37">
            <v>17.600000000000001</v>
          </cell>
          <cell r="W37" t="str">
            <v>акция/вывод</v>
          </cell>
        </row>
        <row r="38">
          <cell r="A38" t="str">
            <v>369 Колбаса Сливушка ТМ Вязанка в оболочке полиамид вес.  ПОКОМ</v>
          </cell>
          <cell r="B38" t="str">
            <v>кг</v>
          </cell>
          <cell r="C38" t="str">
            <v>Нояб</v>
          </cell>
          <cell r="D38">
            <v>80.602000000000004</v>
          </cell>
          <cell r="E38">
            <v>10.843</v>
          </cell>
          <cell r="F38">
            <v>63.243000000000002</v>
          </cell>
          <cell r="G38">
            <v>22.847000000000001</v>
          </cell>
          <cell r="H38">
            <v>1</v>
          </cell>
          <cell r="I38">
            <v>50</v>
          </cell>
          <cell r="N38">
            <v>12.6486</v>
          </cell>
          <cell r="O38">
            <v>100</v>
          </cell>
          <cell r="R38">
            <v>9.7123001755134961</v>
          </cell>
          <cell r="S38">
            <v>1.8062868617870753</v>
          </cell>
          <cell r="T38">
            <v>4.8284000000000002</v>
          </cell>
          <cell r="U38">
            <v>1.0668</v>
          </cell>
          <cell r="V38">
            <v>6.6885999999999992</v>
          </cell>
          <cell r="W38" t="str">
            <v>акция/вывод</v>
          </cell>
        </row>
        <row r="39">
          <cell r="A39" t="str">
            <v>370 Ветчина Сливушка с индейкой ТМ Вязанка в оболочке полиамид.</v>
          </cell>
          <cell r="B39" t="str">
            <v>кг</v>
          </cell>
          <cell r="C39" t="str">
            <v>Нояб</v>
          </cell>
          <cell r="D39">
            <v>10.771000000000001</v>
          </cell>
          <cell r="E39">
            <v>10.731</v>
          </cell>
          <cell r="F39">
            <v>12.29</v>
          </cell>
          <cell r="G39">
            <v>9.2119999999999997</v>
          </cell>
          <cell r="H39">
            <v>1</v>
          </cell>
          <cell r="I39">
            <v>50</v>
          </cell>
          <cell r="N39">
            <v>2.4579999999999997</v>
          </cell>
          <cell r="O39">
            <v>20</v>
          </cell>
          <cell r="R39">
            <v>11.884458909682669</v>
          </cell>
          <cell r="S39">
            <v>3.7477624084621648</v>
          </cell>
          <cell r="T39">
            <v>1.3704000000000001</v>
          </cell>
          <cell r="U39">
            <v>0.27300000000000002</v>
          </cell>
          <cell r="V39">
            <v>1.0862000000000001</v>
          </cell>
          <cell r="W39" t="str">
            <v>акция/вывод</v>
          </cell>
        </row>
        <row r="40">
          <cell r="A40" t="str">
            <v>371  Сосиски Сочинки Молочные 0,4 кг ТМ Стародворье  ПОКОМ</v>
          </cell>
          <cell r="B40" t="str">
            <v>шт</v>
          </cell>
          <cell r="C40" t="str">
            <v>Нояб</v>
          </cell>
          <cell r="D40">
            <v>84</v>
          </cell>
          <cell r="E40">
            <v>252</v>
          </cell>
          <cell r="F40">
            <v>53</v>
          </cell>
          <cell r="G40">
            <v>244</v>
          </cell>
          <cell r="H40">
            <v>0.4</v>
          </cell>
          <cell r="I40">
            <v>40</v>
          </cell>
          <cell r="N40">
            <v>10.6</v>
          </cell>
          <cell r="R40">
            <v>23.018867924528301</v>
          </cell>
          <cell r="S40">
            <v>23.018867924528301</v>
          </cell>
          <cell r="T40">
            <v>32.200000000000003</v>
          </cell>
          <cell r="U40">
            <v>10.199999999999999</v>
          </cell>
          <cell r="V40">
            <v>35.200000000000003</v>
          </cell>
          <cell r="W40" t="str">
            <v>акция/вывод</v>
          </cell>
        </row>
        <row r="41">
          <cell r="A41" t="str">
            <v>372  Сосиски Сочинки Сливочные 0,4 кг ТМ Стародворье  ПОКОМ</v>
          </cell>
          <cell r="B41" t="str">
            <v>шт</v>
          </cell>
          <cell r="C41" t="str">
            <v>Нояб</v>
          </cell>
          <cell r="D41">
            <v>75</v>
          </cell>
          <cell r="E41">
            <v>210</v>
          </cell>
          <cell r="F41">
            <v>57</v>
          </cell>
          <cell r="G41">
            <v>203</v>
          </cell>
          <cell r="H41">
            <v>0.4</v>
          </cell>
          <cell r="I41">
            <v>40</v>
          </cell>
          <cell r="N41">
            <v>11.4</v>
          </cell>
          <cell r="R41">
            <v>17.807017543859647</v>
          </cell>
          <cell r="S41">
            <v>17.807017543859647</v>
          </cell>
          <cell r="T41">
            <v>28.2</v>
          </cell>
          <cell r="U41">
            <v>13.8</v>
          </cell>
          <cell r="V41">
            <v>28</v>
          </cell>
          <cell r="W41" t="str">
            <v>акция/вывод</v>
          </cell>
        </row>
        <row r="42">
          <cell r="A42" t="str">
            <v>381  Сардельки Сочинки 0,4кг ТМ Стародворье  ПОКОМ</v>
          </cell>
          <cell r="B42" t="str">
            <v>шт</v>
          </cell>
          <cell r="C42" t="str">
            <v>Нояб</v>
          </cell>
          <cell r="D42">
            <v>48</v>
          </cell>
          <cell r="E42">
            <v>102</v>
          </cell>
          <cell r="F42">
            <v>49</v>
          </cell>
          <cell r="G42">
            <v>98</v>
          </cell>
          <cell r="H42">
            <v>0.4</v>
          </cell>
          <cell r="I42">
            <v>40</v>
          </cell>
          <cell r="N42">
            <v>9.8000000000000007</v>
          </cell>
          <cell r="O42">
            <v>25</v>
          </cell>
          <cell r="R42">
            <v>12.551020408163264</v>
          </cell>
          <cell r="S42">
            <v>10</v>
          </cell>
          <cell r="T42">
            <v>9.6</v>
          </cell>
          <cell r="U42">
            <v>9</v>
          </cell>
          <cell r="V42">
            <v>14</v>
          </cell>
          <cell r="W42" t="str">
            <v>акция/вывод</v>
          </cell>
        </row>
        <row r="43">
          <cell r="A43" t="str">
            <v>383 Колбаса Сочинка по-европейски с сочной грудиной ТМ Стародворье в оболочке фиброуз в ва  Поком</v>
          </cell>
          <cell r="B43" t="str">
            <v>кг</v>
          </cell>
          <cell r="D43">
            <v>106.605</v>
          </cell>
          <cell r="E43">
            <v>102.983</v>
          </cell>
          <cell r="F43">
            <v>86.524000000000001</v>
          </cell>
          <cell r="G43">
            <v>110.10899999999999</v>
          </cell>
          <cell r="H43">
            <v>1</v>
          </cell>
          <cell r="I43">
            <v>40</v>
          </cell>
          <cell r="N43">
            <v>17.3048</v>
          </cell>
          <cell r="O43">
            <v>110</v>
          </cell>
          <cell r="R43">
            <v>12.719534464426054</v>
          </cell>
          <cell r="S43">
            <v>6.3629166474041883</v>
          </cell>
          <cell r="T43">
            <v>13.528600000000001</v>
          </cell>
          <cell r="U43">
            <v>14.386199999999999</v>
          </cell>
          <cell r="V43">
            <v>16.3674</v>
          </cell>
        </row>
        <row r="44">
          <cell r="A44" t="str">
            <v>384  Колбаса Сочинка по-фински с сочным окороком ТМ Стародворье в оболочке фиброуз в ва  Поком</v>
          </cell>
          <cell r="B44" t="str">
            <v>кг</v>
          </cell>
          <cell r="D44">
            <v>93.17</v>
          </cell>
          <cell r="E44">
            <v>92.897000000000006</v>
          </cell>
          <cell r="F44">
            <v>65.394999999999996</v>
          </cell>
          <cell r="G44">
            <v>107.535</v>
          </cell>
          <cell r="H44">
            <v>1</v>
          </cell>
          <cell r="I44">
            <v>40</v>
          </cell>
          <cell r="N44">
            <v>13.078999999999999</v>
          </cell>
          <cell r="O44">
            <v>60</v>
          </cell>
          <cell r="R44">
            <v>12.809465555470602</v>
          </cell>
          <cell r="S44">
            <v>8.2219588653566795</v>
          </cell>
          <cell r="T44">
            <v>10.407</v>
          </cell>
          <cell r="U44">
            <v>12.059999999999999</v>
          </cell>
          <cell r="V44">
            <v>13.856200000000001</v>
          </cell>
        </row>
        <row r="45">
          <cell r="A45" t="str">
            <v>389 Колбаса вареная Мусульманская Халяль ТМ Вязанка Халяль оболочка вектор 0,4 кг АК.  Поком</v>
          </cell>
          <cell r="B45" t="str">
            <v>шт</v>
          </cell>
          <cell r="D45">
            <v>167</v>
          </cell>
          <cell r="F45">
            <v>59</v>
          </cell>
          <cell r="G45">
            <v>92</v>
          </cell>
          <cell r="H45">
            <v>0.4</v>
          </cell>
          <cell r="I45">
            <v>90</v>
          </cell>
          <cell r="N45">
            <v>11.8</v>
          </cell>
          <cell r="O45">
            <v>60</v>
          </cell>
          <cell r="R45">
            <v>12.881355932203389</v>
          </cell>
          <cell r="S45">
            <v>7.7966101694915251</v>
          </cell>
          <cell r="T45">
            <v>13.6</v>
          </cell>
          <cell r="U45">
            <v>15.8</v>
          </cell>
          <cell r="V45">
            <v>10.4</v>
          </cell>
        </row>
        <row r="46">
          <cell r="A46" t="str">
            <v>390 Сосиски Восточные Халяль ТМ Вязанка в оболочке полиамид в вакуумной упаковке 0,33 кг  Поком</v>
          </cell>
          <cell r="B46" t="str">
            <v>шт</v>
          </cell>
          <cell r="D46">
            <v>180</v>
          </cell>
          <cell r="E46">
            <v>32</v>
          </cell>
          <cell r="F46">
            <v>95</v>
          </cell>
          <cell r="G46">
            <v>97</v>
          </cell>
          <cell r="H46">
            <v>0.33</v>
          </cell>
          <cell r="I46">
            <v>60</v>
          </cell>
          <cell r="N46">
            <v>19</v>
          </cell>
          <cell r="O46">
            <v>140</v>
          </cell>
          <cell r="R46">
            <v>12.473684210526315</v>
          </cell>
          <cell r="S46">
            <v>5.1052631578947372</v>
          </cell>
          <cell r="T46">
            <v>15</v>
          </cell>
          <cell r="U46">
            <v>21.8</v>
          </cell>
          <cell r="V46">
            <v>14.2</v>
          </cell>
        </row>
        <row r="47">
          <cell r="A47" t="str">
            <v>БОНУС_096  Сосиски Баварские,  0.42кг,ПОКОМ</v>
          </cell>
          <cell r="B47" t="str">
            <v>шт</v>
          </cell>
          <cell r="F47">
            <v>5</v>
          </cell>
          <cell r="G47">
            <v>-5</v>
          </cell>
          <cell r="H47">
            <v>0</v>
          </cell>
          <cell r="I47">
            <v>0</v>
          </cell>
          <cell r="N47">
            <v>1</v>
          </cell>
          <cell r="R47">
            <v>-5</v>
          </cell>
          <cell r="S47">
            <v>-5</v>
          </cell>
          <cell r="T47">
            <v>0</v>
          </cell>
          <cell r="U47">
            <v>0</v>
          </cell>
          <cell r="V47">
            <v>0</v>
          </cell>
        </row>
        <row r="48">
          <cell r="A48" t="str">
            <v>БОНУС_225  Колбаса Дугушка со шпиком, ВЕС, ТМ Стародворье   ПОКОМ</v>
          </cell>
          <cell r="B48" t="str">
            <v>кг</v>
          </cell>
          <cell r="F48">
            <v>1.76</v>
          </cell>
          <cell r="G48">
            <v>-1.76</v>
          </cell>
          <cell r="H48">
            <v>0</v>
          </cell>
          <cell r="I48">
            <v>0</v>
          </cell>
          <cell r="N48">
            <v>0.35199999999999998</v>
          </cell>
          <cell r="R48">
            <v>-5</v>
          </cell>
          <cell r="S48">
            <v>-5</v>
          </cell>
          <cell r="T48">
            <v>0</v>
          </cell>
          <cell r="U48">
            <v>0</v>
          </cell>
          <cell r="V48">
            <v>0</v>
          </cell>
        </row>
        <row r="49">
          <cell r="A49" t="str">
            <v>БОНУС_229  Колбаса Молочная Дугушка, в/у, ВЕС, ТМ Стародворье   ПОКОМ</v>
          </cell>
          <cell r="B49" t="str">
            <v>кг</v>
          </cell>
          <cell r="F49">
            <v>11.337999999999999</v>
          </cell>
          <cell r="G49">
            <v>-11.337999999999999</v>
          </cell>
          <cell r="H49">
            <v>0</v>
          </cell>
          <cell r="I49">
            <v>0</v>
          </cell>
          <cell r="N49">
            <v>2.2675999999999998</v>
          </cell>
          <cell r="R49">
            <v>-5</v>
          </cell>
          <cell r="S49">
            <v>-5</v>
          </cell>
          <cell r="T49">
            <v>4.9264000000000001</v>
          </cell>
          <cell r="U49">
            <v>4.5718000000000005</v>
          </cell>
          <cell r="V49">
            <v>0</v>
          </cell>
        </row>
        <row r="50">
          <cell r="A50" t="str">
            <v>БОНУС_314 Колбаса вареная Филейская ТМ Вязанка ТС Классическая в оболочке полиамид.  ПОКОМ</v>
          </cell>
          <cell r="B50" t="str">
            <v>кг</v>
          </cell>
          <cell r="F50">
            <v>5.6239999999999997</v>
          </cell>
          <cell r="G50">
            <v>-5.6239999999999997</v>
          </cell>
          <cell r="H50">
            <v>0</v>
          </cell>
          <cell r="I50">
            <v>0</v>
          </cell>
          <cell r="N50">
            <v>1.1248</v>
          </cell>
          <cell r="R50">
            <v>-5</v>
          </cell>
          <cell r="S50">
            <v>-5</v>
          </cell>
          <cell r="T50">
            <v>2.3205999999999998</v>
          </cell>
          <cell r="U50">
            <v>0.52679999999999993</v>
          </cell>
          <cell r="V50">
            <v>0</v>
          </cell>
        </row>
        <row r="51">
          <cell r="A51" t="str">
            <v>У_003   Колбаса Вязанка с индейкой, вектор ВЕС, ПОКОМ</v>
          </cell>
          <cell r="B51" t="str">
            <v>кг</v>
          </cell>
          <cell r="D51">
            <v>-4.07</v>
          </cell>
          <cell r="G51">
            <v>-4.07</v>
          </cell>
          <cell r="H51">
            <v>0</v>
          </cell>
          <cell r="I51">
            <v>0</v>
          </cell>
          <cell r="N51">
            <v>0</v>
          </cell>
          <cell r="R51" t="e">
            <v>#DIV/0!</v>
          </cell>
          <cell r="S51" t="e">
            <v>#DIV/0!</v>
          </cell>
          <cell r="T51">
            <v>4.5828000000000007</v>
          </cell>
          <cell r="U51">
            <v>3.2654000000000005</v>
          </cell>
          <cell r="V51">
            <v>0</v>
          </cell>
        </row>
        <row r="52">
          <cell r="A52" t="str">
            <v>У_217  Колбаса Докторская Дугушка, ВЕС, НЕ ГОСТ, ТМ Стародворье ПОКОМ</v>
          </cell>
          <cell r="B52" t="str">
            <v>кг</v>
          </cell>
          <cell r="D52">
            <v>-8.76</v>
          </cell>
          <cell r="G52">
            <v>-8.76</v>
          </cell>
          <cell r="H52">
            <v>0</v>
          </cell>
          <cell r="I52">
            <v>0</v>
          </cell>
          <cell r="N52">
            <v>0</v>
          </cell>
          <cell r="R52" t="e">
            <v>#DIV/0!</v>
          </cell>
          <cell r="S52" t="e">
            <v>#DIV/0!</v>
          </cell>
          <cell r="T52">
            <v>0</v>
          </cell>
          <cell r="U52">
            <v>1.9263999999999999</v>
          </cell>
          <cell r="V52">
            <v>0</v>
          </cell>
        </row>
        <row r="53">
          <cell r="A53" t="str">
            <v>У_225  Колбаса Дугушка со шпиком, ВЕС, ТМ Стародворье   ПОКОМ</v>
          </cell>
          <cell r="B53" t="str">
            <v>кг</v>
          </cell>
          <cell r="D53">
            <v>-3.476</v>
          </cell>
          <cell r="G53">
            <v>-3.476</v>
          </cell>
          <cell r="H53">
            <v>0</v>
          </cell>
          <cell r="I53">
            <v>0</v>
          </cell>
          <cell r="N53">
            <v>0</v>
          </cell>
          <cell r="R53" t="e">
            <v>#DIV/0!</v>
          </cell>
          <cell r="S53" t="e">
            <v>#DIV/0!</v>
          </cell>
          <cell r="T53">
            <v>0</v>
          </cell>
          <cell r="U53">
            <v>2.9531999999999998</v>
          </cell>
          <cell r="V53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  <sheetName val="Бердянск"/>
      <sheetName val="Донецк"/>
      <sheetName val="Луганск"/>
      <sheetName val="Мариуполь"/>
    </sheetNames>
    <sheetDataSet>
      <sheetData sheetId="0" refreshError="1"/>
      <sheetData sheetId="1" refreshError="1"/>
      <sheetData sheetId="2" refreshError="1"/>
      <sheetData sheetId="3" refreshError="1"/>
      <sheetData sheetId="4">
        <row r="1">
          <cell r="A1" t="str">
            <v>Номенклатура</v>
          </cell>
          <cell r="B1" t="str">
            <v>Заказано</v>
          </cell>
        </row>
        <row r="2">
          <cell r="A2" t="str">
            <v>Склад МАРИУПОЛЬ</v>
          </cell>
          <cell r="B2">
            <v>11531.51</v>
          </cell>
        </row>
        <row r="3">
          <cell r="A3" t="str">
            <v>ПОКОМ Логистический Партнер</v>
          </cell>
          <cell r="B3">
            <v>11531.51</v>
          </cell>
        </row>
        <row r="4">
          <cell r="A4" t="str">
            <v>Вязанка Логистический Партнер(Кг)</v>
          </cell>
          <cell r="B4">
            <v>402</v>
          </cell>
        </row>
        <row r="5">
          <cell r="A5" t="str">
            <v>005  Колбаса Докторская ГОСТ, Вязанка вектор,ВЕС. ПОКОМ</v>
          </cell>
          <cell r="B5">
            <v>37.5</v>
          </cell>
        </row>
        <row r="6">
          <cell r="A6" t="str">
            <v>016  Сосиски Вязанка Молочные, Вязанка вискофан  ВЕС.ПОКОМ</v>
          </cell>
          <cell r="B6">
            <v>55.6</v>
          </cell>
        </row>
        <row r="7">
          <cell r="A7" t="str">
            <v>017  Сосиски Вязанка Сливочные, Вязанка амицел ВЕС.ПОКОМ</v>
          </cell>
          <cell r="B7">
            <v>91.7</v>
          </cell>
        </row>
        <row r="8">
          <cell r="A8" t="str">
            <v>312  Ветчина Филейская ТМ Вязанка ТС Столичная ВЕС  ПОКОМ</v>
          </cell>
          <cell r="B8">
            <v>26</v>
          </cell>
        </row>
        <row r="9">
          <cell r="A9" t="str">
            <v>313 Колбаса вареная Молокуша ТМ Вязанка в оболочке полиамид. ВЕС  ПОКОМ</v>
          </cell>
          <cell r="B9">
            <v>96.3</v>
          </cell>
        </row>
        <row r="10">
          <cell r="A10" t="str">
            <v>314 Колбаса вареная Филейская ТМ Вязанка ТС Классическая в оболочке полиамид.  ПОКОМ</v>
          </cell>
          <cell r="B10">
            <v>44.2</v>
          </cell>
        </row>
        <row r="11">
          <cell r="A11" t="str">
            <v>369 Колбаса Сливушка ТМ Вязанка в оболочке полиамид вес.  ПОКОМ</v>
          </cell>
          <cell r="B11">
            <v>35.1</v>
          </cell>
        </row>
        <row r="12">
          <cell r="A12" t="str">
            <v>370 Ветчина Сливушка с индейкой ТМ Вязанка в оболочке полиамид.</v>
          </cell>
          <cell r="B12">
            <v>11.7</v>
          </cell>
        </row>
        <row r="13">
          <cell r="A13" t="str">
            <v>БОНУС_314 Колбаса вареная Филейская ТМ Вязанка ТС Классическая в оболочке полиамид.  ПОКОМ</v>
          </cell>
          <cell r="B13">
            <v>3.9</v>
          </cell>
        </row>
        <row r="14">
          <cell r="A14" t="str">
            <v>Вязанка Логистический Партнер(Шт)</v>
          </cell>
          <cell r="B14">
            <v>144</v>
          </cell>
        </row>
        <row r="15">
          <cell r="A15" t="str">
            <v>389 Колбаса вареная Мусульманская Халяль ТМ Вязанка Халяль оболочка вектор 0,4 кг АК.  Поком</v>
          </cell>
          <cell r="B15">
            <v>34</v>
          </cell>
        </row>
        <row r="16">
          <cell r="A16" t="str">
            <v>390 Сосиски Восточные Халяль ТМ Вязанка в оболочке полиамид в вакуумной упаковке 0,33 кг  Поком</v>
          </cell>
          <cell r="B16">
            <v>110</v>
          </cell>
        </row>
        <row r="17">
          <cell r="A17" t="str">
            <v>Логистический Партнер кг</v>
          </cell>
          <cell r="B17">
            <v>4498.1099999999997</v>
          </cell>
        </row>
        <row r="18">
          <cell r="A18" t="str">
            <v>200  Ветчина Дугушка ТМ Стародворье, вектор в/у    ПОКОМ</v>
          </cell>
          <cell r="B18">
            <v>39</v>
          </cell>
        </row>
        <row r="19">
          <cell r="A19" t="str">
            <v>201  Ветчина Нежная ТМ Особый рецепт, (2,5кг), ПОКОМ</v>
          </cell>
          <cell r="B19">
            <v>1001.975</v>
          </cell>
        </row>
        <row r="20">
          <cell r="A20" t="str">
            <v>215  Колбаса Докторская ГОСТ Дугушка, ВЕС, ТМ Стародворье ПОКОМ</v>
          </cell>
          <cell r="B20">
            <v>8</v>
          </cell>
        </row>
        <row r="21">
          <cell r="A21" t="str">
            <v>217  Колбаса Докторская Дугушка, ВЕС, НЕ ГОСТ, ТМ Стародворье ПОКОМ</v>
          </cell>
          <cell r="B21">
            <v>138.68100000000001</v>
          </cell>
        </row>
        <row r="22">
          <cell r="A22" t="str">
            <v>219  Колбаса Докторская Особая ТМ Особый рецепт, ВЕС  ПОКОМ</v>
          </cell>
          <cell r="B22">
            <v>816.95299999999997</v>
          </cell>
        </row>
        <row r="23">
          <cell r="A23" t="str">
            <v>225  Колбаса Дугушка со шпиком, ВЕС, ТМ Стародворье   ПОКОМ</v>
          </cell>
          <cell r="B23">
            <v>53.572000000000003</v>
          </cell>
        </row>
        <row r="24">
          <cell r="A24" t="str">
            <v>229  Колбаса Молочная Дугушка, в/у, ВЕС, ТМ Стародворье   ПОКОМ</v>
          </cell>
          <cell r="B24">
            <v>168.7</v>
          </cell>
        </row>
        <row r="25">
          <cell r="A25" t="str">
            <v>230  Колбаса Молочная Особая ТМ Особый рецепт, п/а, ВЕС. ПОКОМ</v>
          </cell>
          <cell r="B25">
            <v>965.11199999999997</v>
          </cell>
        </row>
        <row r="26">
          <cell r="A26" t="str">
            <v>235  Колбаса Особая ТМ Особый рецепт, ВЕС, ТМ Стародворье ПОКОМ</v>
          </cell>
          <cell r="B26">
            <v>579.81700000000001</v>
          </cell>
        </row>
        <row r="27">
          <cell r="A27" t="str">
            <v>236  Колбаса Рубленая ЗАПЕЧ. Дугушка ТМ Стародворье, вектор, в/к    ПОКОМ</v>
          </cell>
          <cell r="B27">
            <v>66.400000000000006</v>
          </cell>
        </row>
        <row r="28">
          <cell r="A28" t="str">
            <v>239  Колбаса Салями запеч Дугушка, оболочка вектор, ВЕС, ТМ Стародворье  ПОКОМ</v>
          </cell>
          <cell r="B28">
            <v>64.5</v>
          </cell>
        </row>
        <row r="29">
          <cell r="A29" t="str">
            <v>242  Колбаса Сервелат ЗАПЕЧ.Дугушка ТМ Стародворье, вектор, в/к     ПОКОМ</v>
          </cell>
          <cell r="B29">
            <v>151.30000000000001</v>
          </cell>
        </row>
        <row r="30">
          <cell r="A30" t="str">
            <v>265  Колбаса Балыкбургская, ВЕС, ТМ Баварушка  ПОКОМ</v>
          </cell>
          <cell r="B30">
            <v>102.3</v>
          </cell>
        </row>
        <row r="31">
          <cell r="A31" t="str">
            <v>266  Колбаса Филейбургская с сочным окороком, ВЕС, ТМ Баварушка  ПОКОМ</v>
          </cell>
          <cell r="B31">
            <v>94.4</v>
          </cell>
        </row>
        <row r="32">
          <cell r="A32" t="str">
            <v>315 Колбаса Нежная ТМ Зареченские ТС Зареченские продукты в оболочкНТУ.  изделие вар  ПОКОМ</v>
          </cell>
          <cell r="B32">
            <v>1</v>
          </cell>
        </row>
        <row r="33">
          <cell r="A33" t="str">
            <v>318 Сосиски Датские ТМ Зареченские колбасы ТС Зареченские п полиамид в модифициров  ПОКОМ</v>
          </cell>
          <cell r="B33">
            <v>78</v>
          </cell>
        </row>
        <row r="34">
          <cell r="A34" t="str">
            <v>383 Колбаса Сочинка по-европейски с сочной грудиной ТМ Стародворье в оболочке фиброуз в ва  Поком</v>
          </cell>
          <cell r="B34">
            <v>71.5</v>
          </cell>
        </row>
        <row r="35">
          <cell r="A35" t="str">
            <v>384  Колбаса Сочинка по-фински с сочным окороком ТМ Стародворье в оболочке фиброуз в ва  Поком</v>
          </cell>
          <cell r="B35">
            <v>69.7</v>
          </cell>
        </row>
        <row r="36">
          <cell r="A36" t="str">
            <v>БОНУС_229  Колбаса Молочная Дугушка, в/у, ВЕС, ТМ Стародворье   ПОКОМ</v>
          </cell>
          <cell r="B36">
            <v>27.2</v>
          </cell>
        </row>
        <row r="37">
          <cell r="A37" t="str">
            <v>Логистический Партнер Шт</v>
          </cell>
          <cell r="B37">
            <v>1283</v>
          </cell>
        </row>
        <row r="38">
          <cell r="A38" t="str">
            <v>273  Сосиски Сочинки с сочной грудинкой, МГС 0.4кг,   ПОКОМ</v>
          </cell>
          <cell r="B38">
            <v>255</v>
          </cell>
        </row>
        <row r="39">
          <cell r="A39" t="str">
            <v>301  Сосиски Сочинки по-баварски с сыром,  0.4кг, ТМ Стародворье  ПОКОМ</v>
          </cell>
          <cell r="B39">
            <v>103</v>
          </cell>
        </row>
        <row r="40">
          <cell r="A40" t="str">
            <v>302  Сосиски Сочинки по-баварски,  0.4кг, ТМ Стародворье  ПОКОМ</v>
          </cell>
          <cell r="B40">
            <v>78</v>
          </cell>
        </row>
        <row r="41">
          <cell r="A41" t="str">
            <v>309  Сосиски Сочинки с сыром 0,4 кг ТМ Стародворье  ПОКОМ</v>
          </cell>
          <cell r="B41">
            <v>53</v>
          </cell>
        </row>
        <row r="42">
          <cell r="A42" t="str">
            <v>320  Сосиски Сочинки с сочным окороком 0,4 кг ТМ Стародворье  ПОКОМ</v>
          </cell>
          <cell r="B42">
            <v>199</v>
          </cell>
        </row>
        <row r="43">
          <cell r="A43" t="str">
            <v>349 Сосиски Баварские ТМ Стародворье в оболочке айпи в модифицированной газовой среде 0,42 кг  ПОКОМ</v>
          </cell>
          <cell r="B43">
            <v>23</v>
          </cell>
        </row>
        <row r="44">
          <cell r="A44" t="str">
            <v>352  Сардельки Сочинки с сыром 0,4 кг ТМ Стародворье   ПОКОМ</v>
          </cell>
          <cell r="B44">
            <v>78</v>
          </cell>
        </row>
        <row r="45">
          <cell r="A45" t="str">
            <v>371  Сосиски Сочинки Молочные 0,4 кг ТМ Стародворье  ПОКОМ</v>
          </cell>
          <cell r="B45">
            <v>229</v>
          </cell>
        </row>
        <row r="46">
          <cell r="A46" t="str">
            <v>372  Сосиски Сочинки Сливочные 0,4 кг ТМ Стародворье  ПОКОМ</v>
          </cell>
          <cell r="B46">
            <v>172</v>
          </cell>
        </row>
        <row r="47">
          <cell r="A47" t="str">
            <v>381  Сардельки Сочинки 0,4кг ТМ Стародворье  ПОКОМ</v>
          </cell>
          <cell r="B47">
            <v>60</v>
          </cell>
        </row>
        <row r="48">
          <cell r="A48" t="str">
            <v>БОНУС_096  Сосиски Баварские,  0.42кг,ПОКОМ</v>
          </cell>
          <cell r="B48">
            <v>33</v>
          </cell>
        </row>
        <row r="49">
          <cell r="A49" t="str">
            <v>ПОКОМ Логистический Партнер Заморозка</v>
          </cell>
          <cell r="B49">
            <v>5204.3999999999996</v>
          </cell>
        </row>
        <row r="50">
          <cell r="A50" t="str">
            <v>БОНУС_Готовые чебупели сочные с мясом ТМ Горячая штучка  0,3кг зам  ПОКОМ</v>
          </cell>
          <cell r="B50">
            <v>175</v>
          </cell>
        </row>
        <row r="51">
          <cell r="A51" t="str">
            <v>БОНУС_Пельмени Бульмени со сливочным маслом Горячая штучка 0,9 кг  ПОКОМ</v>
          </cell>
          <cell r="B51">
            <v>126</v>
          </cell>
        </row>
        <row r="52">
          <cell r="A52" t="str">
            <v>Готовые чебупели с ветчиной и сыром Горячая штучка 0,3кг зам  ПОКОМ</v>
          </cell>
          <cell r="B52">
            <v>272</v>
          </cell>
        </row>
        <row r="53">
          <cell r="A53" t="str">
            <v>Готовые чебупели сочные с мясом ТМ Горячая штучка  0,3кг зам  ПОКОМ</v>
          </cell>
          <cell r="B53">
            <v>207</v>
          </cell>
        </row>
        <row r="54">
          <cell r="A54" t="str">
            <v>Готовые чебуреки со свининой и говядиной ТМ Горячая штучка ТС Базовый ассортимент 0,36 кг  ПОКОМ</v>
          </cell>
          <cell r="B54">
            <v>5</v>
          </cell>
        </row>
        <row r="55">
          <cell r="A55" t="str">
            <v>Жар-ладушки с клубникой и вишней. Жареные с начинкой.ВЕС  ПОКОМ</v>
          </cell>
          <cell r="B55">
            <v>4</v>
          </cell>
        </row>
        <row r="56">
          <cell r="A56" t="str">
            <v>ЖАР-мени ТМ Зареченские ТС Зареченские продукты.   Поком</v>
          </cell>
          <cell r="B56">
            <v>102.2</v>
          </cell>
        </row>
        <row r="57">
          <cell r="A57" t="str">
            <v>Круггетсы сочные ТМ Горячая штучка ТС Круггетсы 0,25 кг зам  ПОКОМ</v>
          </cell>
          <cell r="B57">
            <v>135</v>
          </cell>
        </row>
        <row r="58">
          <cell r="A58" t="str">
            <v>Мини-сосиски в тесте "Фрайпики" 1,8кг ВЕС,  ПОКОМ</v>
          </cell>
          <cell r="B58">
            <v>7.2</v>
          </cell>
        </row>
        <row r="59">
          <cell r="A59" t="str">
            <v>Мини-сосиски в тесте "Фрайпики" 3,7кг ВЕС, ТМ Зареченские  ПОКОМ</v>
          </cell>
          <cell r="B59">
            <v>40.700000000000003</v>
          </cell>
        </row>
        <row r="60">
          <cell r="A60" t="str">
            <v>Мини-сосиски в тесте Фрайпики 1,8кг ВЕС ТМ Зареченские  Поком</v>
          </cell>
          <cell r="B60">
            <v>12.8</v>
          </cell>
        </row>
        <row r="61">
          <cell r="A61" t="str">
            <v>Наггетсы из печи 0,25кг ТМ Вязанка ТС Няняггетсы Сливушки замор.  ПОКОМ</v>
          </cell>
          <cell r="B61">
            <v>50</v>
          </cell>
        </row>
        <row r="62">
          <cell r="A62" t="str">
            <v>Наггетсы Нагетосы Сочная курочка в хруст панир со сметаной и зеленью ТМ Горячая штучка 0,25 ПОКОМ</v>
          </cell>
          <cell r="B62">
            <v>2</v>
          </cell>
        </row>
        <row r="63">
          <cell r="A63" t="str">
            <v>Наггетсы Нагетосы Сочная курочка ТМ Горячая штучка 0,25 кг зам  ПОКОМ</v>
          </cell>
          <cell r="B63">
            <v>454</v>
          </cell>
        </row>
        <row r="64">
          <cell r="A64" t="str">
            <v>Наггетсы с индейкой 0,25кг ТМ Вязанка ТС Няняггетсы Сливушки НД2 замор.  ПОКОМ</v>
          </cell>
          <cell r="B64">
            <v>320</v>
          </cell>
        </row>
        <row r="65">
          <cell r="A65" t="str">
            <v>Пельмени Grandmeni со сливочным маслом Горячая штучка 0,75 кг ПОКОМ</v>
          </cell>
          <cell r="B65">
            <v>6</v>
          </cell>
        </row>
        <row r="66">
          <cell r="A66" t="str">
            <v>Пельмени Бигбули с мясом, Горячая штучка 0,9кг  ПОКОМ</v>
          </cell>
          <cell r="B66">
            <v>142</v>
          </cell>
        </row>
        <row r="67">
          <cell r="A67" t="str">
            <v>Пельмени Бульмени с говядиной и свининой Горячая шт. 0,9 кг  ПОКОМ</v>
          </cell>
          <cell r="B67">
            <v>296</v>
          </cell>
        </row>
        <row r="68">
          <cell r="A68" t="str">
            <v>Пельмени Бульмени с говядиной и свининой Горячая штучка 0,43  ПОКОМ</v>
          </cell>
          <cell r="B68">
            <v>196</v>
          </cell>
        </row>
        <row r="69">
          <cell r="A69" t="str">
            <v>Пельмени Бульмени с говядиной и свининой Наваристые Горячая штучка ВЕС  ПОКОМ</v>
          </cell>
          <cell r="B69">
            <v>935</v>
          </cell>
        </row>
        <row r="70">
          <cell r="A70" t="str">
            <v>Пельмени Бульмени со сливочным маслом Горячая штучка 0,9 кг  ПОКОМ</v>
          </cell>
          <cell r="B70">
            <v>430</v>
          </cell>
        </row>
        <row r="71">
          <cell r="A71" t="str">
            <v>Пельмени Бульмени со сливочным маслом ТМ Горячая шт. 0,43 кг  ПОКОМ</v>
          </cell>
          <cell r="B71">
            <v>106</v>
          </cell>
        </row>
        <row r="72">
          <cell r="A72" t="str">
            <v>Пельмени Мясорубские ТМ Стародворье фоу-пак равиоли 0,7 кг.  Поком</v>
          </cell>
          <cell r="B72">
            <v>49</v>
          </cell>
        </row>
        <row r="73">
          <cell r="A73" t="str">
            <v>Пельмени Отборные с говядиной 0,9 кг НОВА ТМ Стародворье ТС Медвежье ушко  ПОКОМ</v>
          </cell>
          <cell r="B73">
            <v>5</v>
          </cell>
        </row>
        <row r="74">
          <cell r="A74" t="str">
            <v>Пельмени С говядиной и свининой, ВЕС, ТМ Славница сфера пуговки  ПОКОМ</v>
          </cell>
          <cell r="B74">
            <v>95</v>
          </cell>
        </row>
        <row r="75">
          <cell r="A75" t="str">
            <v>Пельмени Со свининой и говядиной ТМ Особый рецепт Любимая ложка 1,0 кг  ПОКОМ</v>
          </cell>
          <cell r="B75">
            <v>5</v>
          </cell>
        </row>
        <row r="76">
          <cell r="A76" t="str">
            <v>Снеки  ЖАР-мени ВЕС. рубленые в тесте замор.  ПОКОМ</v>
          </cell>
          <cell r="B76">
            <v>5.5</v>
          </cell>
        </row>
        <row r="77">
          <cell r="A77" t="str">
            <v>Хотстеры ТМ Горячая штучка ТС Хотстеры 0,25 кг зам  ПОКОМ</v>
          </cell>
          <cell r="B77">
            <v>223</v>
          </cell>
        </row>
        <row r="78">
          <cell r="A78" t="str">
            <v>Чебупай сочное яблоко ТМ Горячая штучка ТС Чебупай 0,2 кг УВС.  зам  ПОКОМ</v>
          </cell>
          <cell r="B78">
            <v>18</v>
          </cell>
        </row>
        <row r="79">
          <cell r="A79" t="str">
            <v>Чебупай спелая вишня ТМ Горячая штучка ТС Чебупай 0,2 кг УВС. зам  ПОКОМ</v>
          </cell>
          <cell r="B79">
            <v>22</v>
          </cell>
        </row>
        <row r="80">
          <cell r="A80" t="str">
            <v>Чебупицца курочка по-итальянски Горячая штучка 0,25 кг зам  ПОКОМ</v>
          </cell>
          <cell r="B80">
            <v>302</v>
          </cell>
        </row>
        <row r="81">
          <cell r="A81" t="str">
            <v>Чебупицца Пепперони ТМ Горячая штучка ТС Чебупицца 0.25кг зам  ПОКОМ</v>
          </cell>
          <cell r="B81">
            <v>311</v>
          </cell>
        </row>
        <row r="82">
          <cell r="A82" t="str">
            <v>Чебуреки сочные ТМ Зареченские ТС Зареченские продукты.  Поком</v>
          </cell>
          <cell r="B82">
            <v>145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Z53"/>
  <sheetViews>
    <sheetView tabSelected="1" workbookViewId="0">
      <pane ySplit="5" topLeftCell="A6" activePane="bottomLeft" state="frozen"/>
      <selection pane="bottomLeft" activeCell="AB4" sqref="AB4"/>
    </sheetView>
  </sheetViews>
  <sheetFormatPr defaultColWidth="10.5" defaultRowHeight="11.45" customHeight="1" outlineLevelRow="2" x14ac:dyDescent="0.2"/>
  <cols>
    <col min="1" max="1" width="67.5" style="2" customWidth="1"/>
    <col min="2" max="2" width="3" style="2" customWidth="1"/>
    <col min="3" max="3" width="8.5" style="2" customWidth="1"/>
    <col min="4" max="7" width="6.33203125" style="2" customWidth="1"/>
    <col min="8" max="8" width="4.83203125" style="18" customWidth="1"/>
    <col min="9" max="9" width="4.83203125" style="3" customWidth="1"/>
    <col min="10" max="11" width="7" style="3" customWidth="1"/>
    <col min="12" max="13" width="1" style="3" customWidth="1"/>
    <col min="14" max="14" width="7.83203125" style="3" customWidth="1"/>
    <col min="15" max="17" width="7.33203125" style="3" customWidth="1"/>
    <col min="18" max="18" width="17" style="3" customWidth="1"/>
    <col min="19" max="20" width="5.83203125" style="3" customWidth="1"/>
    <col min="21" max="23" width="8.33203125" style="3" customWidth="1"/>
    <col min="24" max="24" width="36.33203125" style="3" customWidth="1"/>
    <col min="25" max="16384" width="10.5" style="3"/>
  </cols>
  <sheetData>
    <row r="1" spans="1:26" ht="12.95" customHeight="1" outlineLevel="1" x14ac:dyDescent="0.2">
      <c r="A1" s="1" t="s">
        <v>0</v>
      </c>
    </row>
    <row r="2" spans="1:26" ht="12.95" customHeight="1" outlineLevel="1" x14ac:dyDescent="0.2">
      <c r="A2" s="1"/>
    </row>
    <row r="3" spans="1:26" ht="26.1" customHeight="1" x14ac:dyDescent="0.2">
      <c r="A3" s="4" t="s">
        <v>1</v>
      </c>
      <c r="B3" s="4" t="s">
        <v>2</v>
      </c>
      <c r="C3" s="19" t="s">
        <v>73</v>
      </c>
      <c r="D3" s="4" t="s">
        <v>3</v>
      </c>
      <c r="E3" s="4"/>
      <c r="F3" s="4"/>
      <c r="G3" s="4"/>
      <c r="H3" s="9" t="s">
        <v>57</v>
      </c>
      <c r="I3" s="10" t="s">
        <v>58</v>
      </c>
      <c r="J3" s="11" t="s">
        <v>59</v>
      </c>
      <c r="K3" s="11" t="s">
        <v>60</v>
      </c>
      <c r="L3" s="11" t="s">
        <v>61</v>
      </c>
      <c r="M3" s="11" t="s">
        <v>61</v>
      </c>
      <c r="N3" s="11" t="s">
        <v>62</v>
      </c>
      <c r="O3" s="11" t="s">
        <v>76</v>
      </c>
      <c r="P3" s="11" t="s">
        <v>77</v>
      </c>
      <c r="Q3" s="12" t="s">
        <v>63</v>
      </c>
      <c r="R3" s="13"/>
      <c r="S3" s="11" t="s">
        <v>64</v>
      </c>
      <c r="T3" s="11" t="s">
        <v>65</v>
      </c>
      <c r="U3" s="14" t="s">
        <v>66</v>
      </c>
      <c r="V3" s="14" t="s">
        <v>67</v>
      </c>
      <c r="W3" s="14" t="s">
        <v>72</v>
      </c>
      <c r="X3" s="11" t="s">
        <v>68</v>
      </c>
      <c r="Y3" s="11" t="s">
        <v>69</v>
      </c>
      <c r="Z3" s="11" t="s">
        <v>69</v>
      </c>
    </row>
    <row r="4" spans="1:26" ht="26.1" customHeight="1" x14ac:dyDescent="0.2">
      <c r="A4" s="4" t="s">
        <v>1</v>
      </c>
      <c r="B4" s="4" t="s">
        <v>2</v>
      </c>
      <c r="C4" s="19" t="s">
        <v>73</v>
      </c>
      <c r="D4" s="4" t="s">
        <v>4</v>
      </c>
      <c r="E4" s="4" t="s">
        <v>5</v>
      </c>
      <c r="F4" s="4" t="s">
        <v>6</v>
      </c>
      <c r="G4" s="4" t="s">
        <v>7</v>
      </c>
      <c r="H4" s="9"/>
      <c r="I4" s="10" t="s">
        <v>58</v>
      </c>
      <c r="J4" s="11"/>
      <c r="K4" s="11"/>
      <c r="L4" s="14"/>
      <c r="M4" s="11"/>
      <c r="N4" s="11"/>
      <c r="O4" s="11"/>
      <c r="P4" s="11"/>
      <c r="Q4" s="12" t="s">
        <v>70</v>
      </c>
      <c r="R4" s="13" t="s">
        <v>71</v>
      </c>
      <c r="S4" s="11"/>
      <c r="T4" s="11"/>
      <c r="U4" s="11"/>
      <c r="V4" s="11"/>
      <c r="W4" s="11"/>
      <c r="X4" s="11"/>
      <c r="Y4" s="11"/>
      <c r="Z4" s="11"/>
    </row>
    <row r="5" spans="1:26" ht="11.1" customHeight="1" x14ac:dyDescent="0.2">
      <c r="A5" s="5"/>
      <c r="B5" s="5"/>
      <c r="C5" s="5"/>
      <c r="D5" s="6"/>
      <c r="E5" s="6"/>
      <c r="F5" s="16">
        <f t="shared" ref="F5:G5" si="0">SUM(F6:F205)</f>
        <v>6113.0069999999996</v>
      </c>
      <c r="G5" s="16">
        <f t="shared" si="0"/>
        <v>8750.1440000000002</v>
      </c>
      <c r="H5" s="9"/>
      <c r="I5" s="15"/>
      <c r="J5" s="16">
        <f>SUM(J6:J205)</f>
        <v>6327.11</v>
      </c>
      <c r="K5" s="16">
        <f t="shared" ref="K5:Q5" si="1">SUM(K6:K205)</f>
        <v>-214.10299999999995</v>
      </c>
      <c r="L5" s="16">
        <f t="shared" si="1"/>
        <v>0</v>
      </c>
      <c r="M5" s="16">
        <f t="shared" si="1"/>
        <v>0</v>
      </c>
      <c r="N5" s="16">
        <f t="shared" si="1"/>
        <v>1222.6014000000005</v>
      </c>
      <c r="O5" s="16">
        <f t="shared" si="1"/>
        <v>4410</v>
      </c>
      <c r="P5" s="16">
        <f t="shared" si="1"/>
        <v>2300</v>
      </c>
      <c r="Q5" s="16">
        <f t="shared" si="1"/>
        <v>0</v>
      </c>
      <c r="R5" s="17"/>
      <c r="S5" s="11"/>
      <c r="T5" s="11"/>
      <c r="U5" s="16">
        <f t="shared" ref="U5:W5" si="2">SUM(U6:U205)</f>
        <v>1020.4604</v>
      </c>
      <c r="V5" s="16">
        <f t="shared" si="2"/>
        <v>1040.7968000000003</v>
      </c>
      <c r="W5" s="16">
        <f t="shared" si="2"/>
        <v>1218.3751999999999</v>
      </c>
      <c r="X5" s="11"/>
      <c r="Y5" s="16">
        <f>SUM(Y6:Y205)</f>
        <v>3484.4</v>
      </c>
      <c r="Z5" s="16">
        <f>SUM(Z6:Z205)</f>
        <v>2300</v>
      </c>
    </row>
    <row r="6" spans="1:26" ht="11.1" customHeight="1" outlineLevel="2" x14ac:dyDescent="0.2">
      <c r="A6" s="7" t="s">
        <v>8</v>
      </c>
      <c r="B6" s="7" t="s">
        <v>9</v>
      </c>
      <c r="C6" s="7"/>
      <c r="D6" s="8"/>
      <c r="E6" s="8"/>
      <c r="F6" s="8"/>
      <c r="G6" s="8">
        <v>-1.373</v>
      </c>
      <c r="H6" s="18">
        <f>VLOOKUP(A6,[1]TDSheet!$A:$H,8,0)</f>
        <v>0</v>
      </c>
      <c r="I6" s="3">
        <f>VLOOKUP(A6,[1]TDSheet!$A:$I,9,0)</f>
        <v>0</v>
      </c>
      <c r="K6" s="3">
        <f>F6-J6</f>
        <v>0</v>
      </c>
      <c r="N6" s="3">
        <f>F6/5</f>
        <v>0</v>
      </c>
      <c r="O6" s="20"/>
      <c r="P6" s="20"/>
      <c r="Q6" s="20"/>
      <c r="S6" s="3" t="e">
        <f>(G6+O6+P6)/N6</f>
        <v>#DIV/0!</v>
      </c>
      <c r="T6" s="3" t="e">
        <f>G6/N6</f>
        <v>#DIV/0!</v>
      </c>
      <c r="U6" s="3">
        <f>VLOOKUP(A6,[1]TDSheet!$A:$U,21,0)</f>
        <v>0</v>
      </c>
      <c r="V6" s="3">
        <f>VLOOKUP(A6,[1]TDSheet!$A:$V,22,0)</f>
        <v>0</v>
      </c>
      <c r="W6" s="3">
        <f>VLOOKUP(A6,[1]TDSheet!$A:$N,14,0)</f>
        <v>0</v>
      </c>
      <c r="Y6" s="3">
        <f>O6*H6</f>
        <v>0</v>
      </c>
      <c r="Z6" s="3">
        <f>P6*H6</f>
        <v>0</v>
      </c>
    </row>
    <row r="7" spans="1:26" ht="11.1" customHeight="1" outlineLevel="2" x14ac:dyDescent="0.2">
      <c r="A7" s="7" t="s">
        <v>10</v>
      </c>
      <c r="B7" s="7" t="s">
        <v>9</v>
      </c>
      <c r="C7" s="22" t="str">
        <f>VLOOKUP(A7,[1]TDSheet!$A:$C,3,0)</f>
        <v>Нояб</v>
      </c>
      <c r="D7" s="8">
        <v>28.244</v>
      </c>
      <c r="E7" s="8">
        <v>161.06</v>
      </c>
      <c r="F7" s="8">
        <v>38.045999999999999</v>
      </c>
      <c r="G7" s="8">
        <v>127.79600000000001</v>
      </c>
      <c r="H7" s="18">
        <f>VLOOKUP(A7,[1]TDSheet!$A:$H,8,0)</f>
        <v>1</v>
      </c>
      <c r="I7" s="3">
        <f>VLOOKUP(A7,[1]TDSheet!$A:$I,9,0)</f>
        <v>50</v>
      </c>
      <c r="J7" s="3">
        <f>VLOOKUP(A7,[2]Мариуполь!$A:$B,2,0)</f>
        <v>37.5</v>
      </c>
      <c r="K7" s="3">
        <f t="shared" ref="K7:K53" si="3">F7-J7</f>
        <v>0.54599999999999937</v>
      </c>
      <c r="N7" s="3">
        <f t="shared" ref="N7:N53" si="4">F7/5</f>
        <v>7.6091999999999995</v>
      </c>
      <c r="O7" s="20"/>
      <c r="P7" s="20"/>
      <c r="Q7" s="20"/>
      <c r="S7" s="3">
        <f t="shared" ref="S7:S53" si="5">(G7+O7+P7)/N7</f>
        <v>16.794932450191876</v>
      </c>
      <c r="T7" s="3">
        <f t="shared" ref="T7:T53" si="6">G7/N7</f>
        <v>16.794932450191876</v>
      </c>
      <c r="U7" s="3">
        <f>VLOOKUP(A7,[1]TDSheet!$A:$U,21,0)</f>
        <v>1.1972</v>
      </c>
      <c r="V7" s="3">
        <f>VLOOKUP(A7,[1]TDSheet!$A:$V,22,0)</f>
        <v>9.0733999999999995</v>
      </c>
      <c r="W7" s="3">
        <f>VLOOKUP(A7,[1]TDSheet!$A:$N,14,0)</f>
        <v>11.595000000000001</v>
      </c>
      <c r="Y7" s="3">
        <f t="shared" ref="Y7:Z53" si="7">O7*H7</f>
        <v>0</v>
      </c>
      <c r="Z7" s="3">
        <f t="shared" ref="Z7:Z53" si="8">P7*H7</f>
        <v>0</v>
      </c>
    </row>
    <row r="8" spans="1:26" ht="11.1" customHeight="1" outlineLevel="2" x14ac:dyDescent="0.2">
      <c r="A8" s="7" t="s">
        <v>11</v>
      </c>
      <c r="B8" s="7" t="s">
        <v>9</v>
      </c>
      <c r="C8" s="7"/>
      <c r="D8" s="8">
        <v>88.355999999999995</v>
      </c>
      <c r="E8" s="8">
        <v>93.337999999999994</v>
      </c>
      <c r="F8" s="8">
        <v>23.18</v>
      </c>
      <c r="G8" s="8">
        <v>143.584</v>
      </c>
      <c r="H8" s="18">
        <f>VLOOKUP(A8,[1]TDSheet!$A:$H,8,0)</f>
        <v>1</v>
      </c>
      <c r="I8" s="3">
        <f>VLOOKUP(A8,[1]TDSheet!$A:$I,9,0)</f>
        <v>45</v>
      </c>
      <c r="J8" s="3">
        <f>VLOOKUP(A8,[2]Мариуполь!$A:$B,2,0)</f>
        <v>55.6</v>
      </c>
      <c r="K8" s="3">
        <f t="shared" si="3"/>
        <v>-32.42</v>
      </c>
      <c r="N8" s="3">
        <f t="shared" si="4"/>
        <v>4.6360000000000001</v>
      </c>
      <c r="O8" s="20"/>
      <c r="P8" s="20"/>
      <c r="Q8" s="20"/>
      <c r="S8" s="3">
        <f t="shared" si="5"/>
        <v>30.971527178602244</v>
      </c>
      <c r="T8" s="3">
        <f t="shared" si="6"/>
        <v>30.971527178602244</v>
      </c>
      <c r="U8" s="3">
        <f>VLOOKUP(A8,[1]TDSheet!$A:$U,21,0)</f>
        <v>11.08</v>
      </c>
      <c r="V8" s="3">
        <f>VLOOKUP(A8,[1]TDSheet!$A:$V,22,0)</f>
        <v>2.6960000000000002</v>
      </c>
      <c r="W8" s="3">
        <f>VLOOKUP(A8,[1]TDSheet!$A:$N,14,0)</f>
        <v>12.24</v>
      </c>
      <c r="X8" s="25" t="s">
        <v>75</v>
      </c>
      <c r="Y8" s="3">
        <f t="shared" si="7"/>
        <v>0</v>
      </c>
      <c r="Z8" s="3">
        <f t="shared" si="8"/>
        <v>0</v>
      </c>
    </row>
    <row r="9" spans="1:26" ht="11.1" customHeight="1" outlineLevel="2" x14ac:dyDescent="0.2">
      <c r="A9" s="7" t="s">
        <v>12</v>
      </c>
      <c r="B9" s="7" t="s">
        <v>9</v>
      </c>
      <c r="C9" s="7"/>
      <c r="D9" s="8">
        <v>-4.79</v>
      </c>
      <c r="E9" s="8">
        <v>162.75</v>
      </c>
      <c r="F9" s="8">
        <v>101.744</v>
      </c>
      <c r="G9" s="8">
        <v>48.094000000000001</v>
      </c>
      <c r="H9" s="18">
        <f>VLOOKUP(A9,[1]TDSheet!$A:$H,8,0)</f>
        <v>1</v>
      </c>
      <c r="I9" s="3">
        <f>VLOOKUP(A9,[1]TDSheet!$A:$I,9,0)</f>
        <v>45</v>
      </c>
      <c r="J9" s="3">
        <f>VLOOKUP(A9,[2]Мариуполь!$A:$B,2,0)</f>
        <v>91.7</v>
      </c>
      <c r="K9" s="3">
        <f t="shared" si="3"/>
        <v>10.043999999999997</v>
      </c>
      <c r="N9" s="3">
        <f t="shared" si="4"/>
        <v>20.348800000000001</v>
      </c>
      <c r="O9" s="20">
        <v>155</v>
      </c>
      <c r="P9" s="20"/>
      <c r="Q9" s="20"/>
      <c r="S9" s="3">
        <f t="shared" si="5"/>
        <v>9.9806376788803259</v>
      </c>
      <c r="T9" s="3">
        <f t="shared" si="6"/>
        <v>2.3634808932222047</v>
      </c>
      <c r="U9" s="3">
        <f>VLOOKUP(A9,[1]TDSheet!$A:$U,21,0)</f>
        <v>3.8438000000000003</v>
      </c>
      <c r="V9" s="3">
        <f>VLOOKUP(A9,[1]TDSheet!$A:$V,22,0)</f>
        <v>19.632400000000001</v>
      </c>
      <c r="W9" s="3">
        <f>VLOOKUP(A9,[1]TDSheet!$A:$N,14,0)</f>
        <v>11.205200000000001</v>
      </c>
      <c r="Y9" s="3">
        <f t="shared" si="7"/>
        <v>155</v>
      </c>
      <c r="Z9" s="3">
        <f t="shared" si="8"/>
        <v>0</v>
      </c>
    </row>
    <row r="10" spans="1:26" ht="11.1" customHeight="1" outlineLevel="2" x14ac:dyDescent="0.2">
      <c r="A10" s="21" t="s">
        <v>74</v>
      </c>
      <c r="B10" s="21" t="s">
        <v>21</v>
      </c>
      <c r="C10" s="7"/>
      <c r="D10" s="8"/>
      <c r="E10" s="8"/>
      <c r="F10" s="8"/>
      <c r="G10" s="8"/>
      <c r="H10" s="18">
        <f>VLOOKUP(A10,[1]TDSheet!$A:$H,8,0)</f>
        <v>0.42</v>
      </c>
      <c r="I10" s="3">
        <f>VLOOKUP(A10,[1]TDSheet!$A:$I,9,0)</f>
        <v>45</v>
      </c>
      <c r="K10" s="3">
        <f t="shared" si="3"/>
        <v>0</v>
      </c>
      <c r="N10" s="3">
        <f t="shared" si="4"/>
        <v>0</v>
      </c>
      <c r="O10" s="24">
        <v>30</v>
      </c>
      <c r="P10" s="24"/>
      <c r="Q10" s="20"/>
      <c r="S10" s="3" t="e">
        <f t="shared" si="5"/>
        <v>#DIV/0!</v>
      </c>
      <c r="T10" s="3" t="e">
        <f t="shared" si="6"/>
        <v>#DIV/0!</v>
      </c>
      <c r="U10" s="3">
        <f>VLOOKUP(A10,[1]TDSheet!$A:$U,21,0)</f>
        <v>0</v>
      </c>
      <c r="V10" s="3">
        <f>VLOOKUP(A10,[1]TDSheet!$A:$V,22,0)</f>
        <v>0</v>
      </c>
      <c r="W10" s="3">
        <f>VLOOKUP(A10,[1]TDSheet!$A:$N,14,0)</f>
        <v>0</v>
      </c>
      <c r="Y10" s="3">
        <f t="shared" si="7"/>
        <v>12.6</v>
      </c>
      <c r="Z10" s="3">
        <f t="shared" si="8"/>
        <v>0</v>
      </c>
    </row>
    <row r="11" spans="1:26" ht="11.1" customHeight="1" outlineLevel="2" x14ac:dyDescent="0.2">
      <c r="A11" s="7" t="s">
        <v>23</v>
      </c>
      <c r="B11" s="7" t="s">
        <v>9</v>
      </c>
      <c r="C11" s="22" t="str">
        <f>VLOOKUP(A11,[1]TDSheet!$A:$C,3,0)</f>
        <v>Нояб</v>
      </c>
      <c r="D11" s="8">
        <v>2.6040000000000001</v>
      </c>
      <c r="E11" s="8">
        <v>194.78299999999999</v>
      </c>
      <c r="F11" s="8">
        <v>17.533999999999999</v>
      </c>
      <c r="G11" s="8">
        <v>178.971</v>
      </c>
      <c r="H11" s="18">
        <f>VLOOKUP(A11,[1]TDSheet!$A:$H,8,0)</f>
        <v>1</v>
      </c>
      <c r="I11" s="3">
        <f>VLOOKUP(A11,[1]TDSheet!$A:$I,9,0)</f>
        <v>55</v>
      </c>
      <c r="J11" s="3">
        <f>VLOOKUP(A11,[2]Мариуполь!$A:$B,2,0)</f>
        <v>39</v>
      </c>
      <c r="K11" s="3">
        <f t="shared" si="3"/>
        <v>-21.466000000000001</v>
      </c>
      <c r="N11" s="3">
        <f t="shared" si="4"/>
        <v>3.5067999999999997</v>
      </c>
      <c r="O11" s="20"/>
      <c r="P11" s="20"/>
      <c r="Q11" s="20"/>
      <c r="S11" s="3">
        <f t="shared" si="5"/>
        <v>51.03541690430022</v>
      </c>
      <c r="T11" s="3">
        <f t="shared" si="6"/>
        <v>51.03541690430022</v>
      </c>
      <c r="U11" s="3">
        <f>VLOOKUP(A11,[1]TDSheet!$A:$U,21,0)</f>
        <v>19.744</v>
      </c>
      <c r="V11" s="3">
        <f>VLOOKUP(A11,[1]TDSheet!$A:$V,22,0)</f>
        <v>2.8111999999999999</v>
      </c>
      <c r="W11" s="3">
        <f>VLOOKUP(A11,[1]TDSheet!$A:$N,14,0)</f>
        <v>25.3962</v>
      </c>
      <c r="X11" s="25" t="s">
        <v>75</v>
      </c>
      <c r="Y11" s="3">
        <f t="shared" si="7"/>
        <v>0</v>
      </c>
      <c r="Z11" s="3">
        <f t="shared" si="8"/>
        <v>0</v>
      </c>
    </row>
    <row r="12" spans="1:26" ht="11.1" customHeight="1" outlineLevel="2" x14ac:dyDescent="0.2">
      <c r="A12" s="7" t="s">
        <v>24</v>
      </c>
      <c r="B12" s="7" t="s">
        <v>9</v>
      </c>
      <c r="C12" s="7"/>
      <c r="D12" s="8">
        <v>635.553</v>
      </c>
      <c r="E12" s="8">
        <v>2023.65</v>
      </c>
      <c r="F12" s="8">
        <v>1002.551</v>
      </c>
      <c r="G12" s="8">
        <v>1467.7260000000001</v>
      </c>
      <c r="H12" s="18">
        <f>VLOOKUP(A12,[1]TDSheet!$A:$H,8,0)</f>
        <v>1</v>
      </c>
      <c r="I12" s="3">
        <f>VLOOKUP(A12,[1]TDSheet!$A:$I,9,0)</f>
        <v>50</v>
      </c>
      <c r="J12" s="3">
        <f>VLOOKUP(A12,[2]Мариуполь!$A:$B,2,0)</f>
        <v>1001.975</v>
      </c>
      <c r="K12" s="3">
        <f t="shared" si="3"/>
        <v>0.57600000000002183</v>
      </c>
      <c r="N12" s="3">
        <f t="shared" si="4"/>
        <v>200.5102</v>
      </c>
      <c r="O12" s="20">
        <v>540</v>
      </c>
      <c r="P12" s="20">
        <v>600</v>
      </c>
      <c r="Q12" s="20"/>
      <c r="S12" s="3">
        <f t="shared" si="5"/>
        <v>13.00545308916953</v>
      </c>
      <c r="T12" s="3">
        <f t="shared" si="6"/>
        <v>7.3199567902281286</v>
      </c>
      <c r="U12" s="3">
        <f>VLOOKUP(A12,[1]TDSheet!$A:$U,21,0)</f>
        <v>179.6268</v>
      </c>
      <c r="V12" s="3">
        <f>VLOOKUP(A12,[1]TDSheet!$A:$V,22,0)</f>
        <v>161.2748</v>
      </c>
      <c r="W12" s="3">
        <f>VLOOKUP(A12,[1]TDSheet!$A:$N,14,0)</f>
        <v>195.2286</v>
      </c>
      <c r="Y12" s="3">
        <f t="shared" si="7"/>
        <v>540</v>
      </c>
      <c r="Z12" s="3">
        <f t="shared" si="8"/>
        <v>600</v>
      </c>
    </row>
    <row r="13" spans="1:26" ht="21.95" customHeight="1" outlineLevel="2" x14ac:dyDescent="0.2">
      <c r="A13" s="7" t="s">
        <v>25</v>
      </c>
      <c r="B13" s="7" t="s">
        <v>9</v>
      </c>
      <c r="C13" s="7"/>
      <c r="D13" s="8">
        <v>-2.6080000000000001</v>
      </c>
      <c r="E13" s="8">
        <v>15.808</v>
      </c>
      <c r="F13" s="8">
        <v>8.8179999999999996</v>
      </c>
      <c r="G13" s="8">
        <v>1.7569999999999999</v>
      </c>
      <c r="H13" s="18">
        <f>VLOOKUP(A13,[1]TDSheet!$A:$H,8,0)</f>
        <v>1</v>
      </c>
      <c r="I13" s="3">
        <f>VLOOKUP(A13,[1]TDSheet!$A:$I,9,0)</f>
        <v>55</v>
      </c>
      <c r="J13" s="3">
        <f>VLOOKUP(A13,[2]Мариуполь!$A:$B,2,0)</f>
        <v>8</v>
      </c>
      <c r="K13" s="3">
        <f t="shared" si="3"/>
        <v>0.81799999999999962</v>
      </c>
      <c r="N13" s="3">
        <f t="shared" si="4"/>
        <v>1.7635999999999998</v>
      </c>
      <c r="O13" s="20">
        <v>15</v>
      </c>
      <c r="P13" s="20"/>
      <c r="Q13" s="20"/>
      <c r="S13" s="3">
        <f t="shared" si="5"/>
        <v>9.5015876616012722</v>
      </c>
      <c r="T13" s="3">
        <f t="shared" si="6"/>
        <v>0.99625765479700612</v>
      </c>
      <c r="U13" s="3">
        <f>VLOOKUP(A13,[1]TDSheet!$A:$U,21,0)</f>
        <v>0</v>
      </c>
      <c r="V13" s="3">
        <f>VLOOKUP(A13,[1]TDSheet!$A:$V,22,0)</f>
        <v>1.228</v>
      </c>
      <c r="W13" s="3">
        <f>VLOOKUP(A13,[1]TDSheet!$A:$N,14,0)</f>
        <v>1.5740000000000001</v>
      </c>
      <c r="Y13" s="3">
        <f t="shared" si="7"/>
        <v>15</v>
      </c>
      <c r="Z13" s="3">
        <f t="shared" si="8"/>
        <v>0</v>
      </c>
    </row>
    <row r="14" spans="1:26" ht="11.1" customHeight="1" outlineLevel="2" x14ac:dyDescent="0.2">
      <c r="A14" s="7" t="s">
        <v>26</v>
      </c>
      <c r="B14" s="7" t="s">
        <v>9</v>
      </c>
      <c r="C14" s="22" t="str">
        <f>VLOOKUP(A14,[1]TDSheet!$A:$C,3,0)</f>
        <v>Нояб</v>
      </c>
      <c r="D14" s="8">
        <v>21.821999999999999</v>
      </c>
      <c r="E14" s="8">
        <v>433.13900000000001</v>
      </c>
      <c r="F14" s="8">
        <v>149.87</v>
      </c>
      <c r="G14" s="8">
        <v>279.61399999999998</v>
      </c>
      <c r="H14" s="18">
        <f>VLOOKUP(A14,[1]TDSheet!$A:$H,8,0)</f>
        <v>1</v>
      </c>
      <c r="I14" s="3">
        <f>VLOOKUP(A14,[1]TDSheet!$A:$I,9,0)</f>
        <v>55</v>
      </c>
      <c r="J14" s="3">
        <f>VLOOKUP(A14,[2]Мариуполь!$A:$B,2,0)</f>
        <v>138.68100000000001</v>
      </c>
      <c r="K14" s="3">
        <f t="shared" si="3"/>
        <v>11.188999999999993</v>
      </c>
      <c r="N14" s="3">
        <f t="shared" si="4"/>
        <v>29.974</v>
      </c>
      <c r="O14" s="20">
        <v>110</v>
      </c>
      <c r="P14" s="20"/>
      <c r="Q14" s="20"/>
      <c r="S14" s="3">
        <f t="shared" si="5"/>
        <v>12.998398612130512</v>
      </c>
      <c r="T14" s="3">
        <f t="shared" si="6"/>
        <v>9.3285514112230583</v>
      </c>
      <c r="U14" s="3">
        <f>VLOOKUP(A14,[1]TDSheet!$A:$U,21,0)</f>
        <v>7.2075999999999993</v>
      </c>
      <c r="V14" s="3">
        <f>VLOOKUP(A14,[1]TDSheet!$A:$V,22,0)</f>
        <v>31.5944</v>
      </c>
      <c r="W14" s="3">
        <f>VLOOKUP(A14,[1]TDSheet!$A:$N,14,0)</f>
        <v>33.661000000000001</v>
      </c>
      <c r="Y14" s="3">
        <f t="shared" si="7"/>
        <v>110</v>
      </c>
      <c r="Z14" s="3">
        <f t="shared" si="8"/>
        <v>0</v>
      </c>
    </row>
    <row r="15" spans="1:26" ht="11.1" customHeight="1" outlineLevel="2" x14ac:dyDescent="0.2">
      <c r="A15" s="7" t="s">
        <v>27</v>
      </c>
      <c r="B15" s="7" t="s">
        <v>9</v>
      </c>
      <c r="C15" s="7"/>
      <c r="D15" s="8">
        <v>351.95299999999997</v>
      </c>
      <c r="E15" s="8">
        <v>1970.213</v>
      </c>
      <c r="F15" s="8">
        <v>649.98500000000001</v>
      </c>
      <c r="G15" s="8">
        <v>1134.511</v>
      </c>
      <c r="H15" s="18">
        <f>VLOOKUP(A15,[1]TDSheet!$A:$H,8,0)</f>
        <v>1</v>
      </c>
      <c r="I15" s="3">
        <f>VLOOKUP(A15,[1]TDSheet!$A:$I,9,0)</f>
        <v>60</v>
      </c>
      <c r="J15" s="3">
        <f>VLOOKUP(A15,[2]Мариуполь!$A:$B,2,0)</f>
        <v>816.95299999999997</v>
      </c>
      <c r="K15" s="3">
        <f t="shared" si="3"/>
        <v>-166.96799999999996</v>
      </c>
      <c r="N15" s="3">
        <f t="shared" si="4"/>
        <v>129.99700000000001</v>
      </c>
      <c r="O15" s="20">
        <v>255</v>
      </c>
      <c r="P15" s="20">
        <v>300</v>
      </c>
      <c r="Q15" s="20"/>
      <c r="S15" s="3">
        <f t="shared" si="5"/>
        <v>12.996538381654959</v>
      </c>
      <c r="T15" s="3">
        <f t="shared" si="6"/>
        <v>8.7272090894405245</v>
      </c>
      <c r="U15" s="3">
        <f>VLOOKUP(A15,[1]TDSheet!$A:$U,21,0)</f>
        <v>148.0274</v>
      </c>
      <c r="V15" s="3">
        <f>VLOOKUP(A15,[1]TDSheet!$A:$V,22,0)</f>
        <v>142.82260000000002</v>
      </c>
      <c r="W15" s="3">
        <f>VLOOKUP(A15,[1]TDSheet!$A:$N,14,0)</f>
        <v>172.37219999999999</v>
      </c>
      <c r="Y15" s="3">
        <f t="shared" si="7"/>
        <v>255</v>
      </c>
      <c r="Z15" s="3">
        <f t="shared" si="8"/>
        <v>300</v>
      </c>
    </row>
    <row r="16" spans="1:26" ht="21.95" customHeight="1" outlineLevel="2" x14ac:dyDescent="0.2">
      <c r="A16" s="7" t="s">
        <v>28</v>
      </c>
      <c r="B16" s="7" t="s">
        <v>9</v>
      </c>
      <c r="C16" s="22" t="str">
        <f>VLOOKUP(A16,[1]TDSheet!$A:$C,3,0)</f>
        <v>Нояб</v>
      </c>
      <c r="D16" s="8">
        <v>36.067</v>
      </c>
      <c r="E16" s="8">
        <v>110.82</v>
      </c>
      <c r="F16" s="8">
        <v>46.195999999999998</v>
      </c>
      <c r="G16" s="8">
        <v>89.643000000000001</v>
      </c>
      <c r="H16" s="18">
        <f>VLOOKUP(A16,[1]TDSheet!$A:$H,8,0)</f>
        <v>1</v>
      </c>
      <c r="I16" s="3">
        <f>VLOOKUP(A16,[1]TDSheet!$A:$I,9,0)</f>
        <v>50</v>
      </c>
      <c r="J16" s="3">
        <f>VLOOKUP(A16,[2]Мариуполь!$A:$B,2,0)</f>
        <v>53.572000000000003</v>
      </c>
      <c r="K16" s="3">
        <f t="shared" si="3"/>
        <v>-7.3760000000000048</v>
      </c>
      <c r="N16" s="3">
        <f t="shared" si="4"/>
        <v>9.2392000000000003</v>
      </c>
      <c r="O16" s="20">
        <v>30</v>
      </c>
      <c r="P16" s="20"/>
      <c r="Q16" s="20"/>
      <c r="S16" s="3">
        <f t="shared" si="5"/>
        <v>12.949497792016624</v>
      </c>
      <c r="T16" s="3">
        <f t="shared" si="6"/>
        <v>9.7024634167460384</v>
      </c>
      <c r="U16" s="3">
        <f>VLOOKUP(A16,[1]TDSheet!$A:$U,21,0)</f>
        <v>1.0609999999999999</v>
      </c>
      <c r="V16" s="3">
        <f>VLOOKUP(A16,[1]TDSheet!$A:$V,22,0)</f>
        <v>7.6512000000000002</v>
      </c>
      <c r="W16" s="3">
        <f>VLOOKUP(A16,[1]TDSheet!$A:$N,14,0)</f>
        <v>10.7812</v>
      </c>
      <c r="Y16" s="3">
        <f t="shared" si="7"/>
        <v>30</v>
      </c>
      <c r="Z16" s="3">
        <f t="shared" si="8"/>
        <v>0</v>
      </c>
    </row>
    <row r="17" spans="1:26" ht="11.1" customHeight="1" outlineLevel="2" x14ac:dyDescent="0.2">
      <c r="A17" s="7" t="s">
        <v>29</v>
      </c>
      <c r="B17" s="7" t="s">
        <v>9</v>
      </c>
      <c r="C17" s="22" t="str">
        <f>VLOOKUP(A17,[1]TDSheet!$A:$C,3,0)</f>
        <v>Нояб</v>
      </c>
      <c r="D17" s="8">
        <v>-26.219000000000001</v>
      </c>
      <c r="E17" s="8">
        <v>347.54</v>
      </c>
      <c r="F17" s="8">
        <v>188.101</v>
      </c>
      <c r="G17" s="8">
        <v>77.037000000000006</v>
      </c>
      <c r="H17" s="18">
        <f>VLOOKUP(A17,[1]TDSheet!$A:$H,8,0)</f>
        <v>1</v>
      </c>
      <c r="I17" s="3">
        <f>VLOOKUP(A17,[1]TDSheet!$A:$I,9,0)</f>
        <v>55</v>
      </c>
      <c r="J17" s="3">
        <f>VLOOKUP(A17,[2]Мариуполь!$A:$B,2,0)</f>
        <v>168.7</v>
      </c>
      <c r="K17" s="3">
        <f t="shared" si="3"/>
        <v>19.40100000000001</v>
      </c>
      <c r="N17" s="3">
        <f t="shared" si="4"/>
        <v>37.620199999999997</v>
      </c>
      <c r="O17" s="20">
        <v>150</v>
      </c>
      <c r="P17" s="20">
        <v>150</v>
      </c>
      <c r="Q17" s="20"/>
      <c r="S17" s="3">
        <f t="shared" si="5"/>
        <v>10.022195522618169</v>
      </c>
      <c r="T17" s="3">
        <f t="shared" si="6"/>
        <v>2.0477562586057494</v>
      </c>
      <c r="U17" s="3">
        <f>VLOOKUP(A17,[1]TDSheet!$A:$U,21,0)</f>
        <v>21.604800000000001</v>
      </c>
      <c r="V17" s="3">
        <f>VLOOKUP(A17,[1]TDSheet!$A:$V,22,0)</f>
        <v>33.698999999999998</v>
      </c>
      <c r="W17" s="3">
        <f>VLOOKUP(A17,[1]TDSheet!$A:$N,14,0)</f>
        <v>23.845800000000001</v>
      </c>
      <c r="Y17" s="3">
        <f t="shared" si="7"/>
        <v>150</v>
      </c>
      <c r="Z17" s="3">
        <f t="shared" si="8"/>
        <v>150</v>
      </c>
    </row>
    <row r="18" spans="1:26" ht="21.95" customHeight="1" outlineLevel="2" x14ac:dyDescent="0.2">
      <c r="A18" s="7" t="s">
        <v>30</v>
      </c>
      <c r="B18" s="7" t="s">
        <v>9</v>
      </c>
      <c r="C18" s="7"/>
      <c r="D18" s="8">
        <v>276.81</v>
      </c>
      <c r="E18" s="8">
        <v>2175.27</v>
      </c>
      <c r="F18" s="8">
        <v>1003.287</v>
      </c>
      <c r="G18" s="8">
        <v>1261.527</v>
      </c>
      <c r="H18" s="18">
        <f>VLOOKUP(A18,[1]TDSheet!$A:$H,8,0)</f>
        <v>1</v>
      </c>
      <c r="I18" s="3">
        <f>VLOOKUP(A18,[1]TDSheet!$A:$I,9,0)</f>
        <v>60</v>
      </c>
      <c r="J18" s="3">
        <f>VLOOKUP(A18,[2]Мариуполь!$A:$B,2,0)</f>
        <v>965.11199999999997</v>
      </c>
      <c r="K18" s="3">
        <f t="shared" si="3"/>
        <v>38.175000000000068</v>
      </c>
      <c r="N18" s="3">
        <f t="shared" si="4"/>
        <v>200.6574</v>
      </c>
      <c r="O18" s="20">
        <v>500</v>
      </c>
      <c r="P18" s="20">
        <v>850</v>
      </c>
      <c r="Q18" s="20"/>
      <c r="S18" s="3">
        <f t="shared" si="5"/>
        <v>13.01485517105275</v>
      </c>
      <c r="T18" s="3">
        <f t="shared" si="6"/>
        <v>6.2869697304958603</v>
      </c>
      <c r="U18" s="3">
        <f>VLOOKUP(A18,[1]TDSheet!$A:$U,21,0)</f>
        <v>150.94540000000001</v>
      </c>
      <c r="V18" s="3">
        <f>VLOOKUP(A18,[1]TDSheet!$A:$V,22,0)</f>
        <v>165.9126</v>
      </c>
      <c r="W18" s="3">
        <f>VLOOKUP(A18,[1]TDSheet!$A:$N,14,0)</f>
        <v>179.26439999999999</v>
      </c>
      <c r="Y18" s="3">
        <f t="shared" si="7"/>
        <v>500</v>
      </c>
      <c r="Z18" s="3">
        <f t="shared" si="8"/>
        <v>850</v>
      </c>
    </row>
    <row r="19" spans="1:26" ht="21.95" customHeight="1" outlineLevel="2" x14ac:dyDescent="0.2">
      <c r="A19" s="7" t="s">
        <v>31</v>
      </c>
      <c r="B19" s="7" t="s">
        <v>9</v>
      </c>
      <c r="C19" s="7"/>
      <c r="D19" s="8">
        <v>218.066</v>
      </c>
      <c r="E19" s="8">
        <v>1493.28</v>
      </c>
      <c r="F19" s="8">
        <v>598.029</v>
      </c>
      <c r="G19" s="8">
        <v>996.70299999999997</v>
      </c>
      <c r="H19" s="18">
        <f>VLOOKUP(A19,[1]TDSheet!$A:$H,8,0)</f>
        <v>1</v>
      </c>
      <c r="I19" s="3">
        <f>VLOOKUP(A19,[1]TDSheet!$A:$I,9,0)</f>
        <v>60</v>
      </c>
      <c r="J19" s="3">
        <f>VLOOKUP(A19,[2]Мариуполь!$A:$B,2,0)</f>
        <v>579.81700000000001</v>
      </c>
      <c r="K19" s="3">
        <f t="shared" si="3"/>
        <v>18.211999999999989</v>
      </c>
      <c r="N19" s="3">
        <f t="shared" si="4"/>
        <v>119.6058</v>
      </c>
      <c r="O19" s="20">
        <v>260</v>
      </c>
      <c r="P19" s="20">
        <v>300</v>
      </c>
      <c r="Q19" s="20"/>
      <c r="S19" s="3">
        <f t="shared" si="5"/>
        <v>13.015280195442026</v>
      </c>
      <c r="T19" s="3">
        <f t="shared" si="6"/>
        <v>8.333233003750653</v>
      </c>
      <c r="U19" s="3">
        <f>VLOOKUP(A19,[1]TDSheet!$A:$U,21,0)</f>
        <v>107.08340000000001</v>
      </c>
      <c r="V19" s="3">
        <f>VLOOKUP(A19,[1]TDSheet!$A:$V,22,0)</f>
        <v>105.23260000000001</v>
      </c>
      <c r="W19" s="3">
        <f>VLOOKUP(A19,[1]TDSheet!$A:$N,14,0)</f>
        <v>131.1618</v>
      </c>
      <c r="Y19" s="3">
        <f t="shared" si="7"/>
        <v>260</v>
      </c>
      <c r="Z19" s="3">
        <f t="shared" si="8"/>
        <v>300</v>
      </c>
    </row>
    <row r="20" spans="1:26" ht="11.1" customHeight="1" outlineLevel="2" x14ac:dyDescent="0.2">
      <c r="A20" s="7" t="s">
        <v>32</v>
      </c>
      <c r="B20" s="7" t="s">
        <v>9</v>
      </c>
      <c r="C20" s="22" t="str">
        <f>VLOOKUP(A20,[1]TDSheet!$A:$C,3,0)</f>
        <v>Нояб</v>
      </c>
      <c r="D20" s="8">
        <v>54.497999999999998</v>
      </c>
      <c r="E20" s="8">
        <v>288.54000000000002</v>
      </c>
      <c r="F20" s="8">
        <v>49.988</v>
      </c>
      <c r="G20" s="8">
        <v>264.46499999999997</v>
      </c>
      <c r="H20" s="18">
        <f>VLOOKUP(A20,[1]TDSheet!$A:$H,8,0)</f>
        <v>1</v>
      </c>
      <c r="I20" s="3">
        <f>VLOOKUP(A20,[1]TDSheet!$A:$I,9,0)</f>
        <v>60</v>
      </c>
      <c r="J20" s="3">
        <f>VLOOKUP(A20,[2]Мариуполь!$A:$B,2,0)</f>
        <v>66.400000000000006</v>
      </c>
      <c r="K20" s="3">
        <f t="shared" si="3"/>
        <v>-16.412000000000006</v>
      </c>
      <c r="N20" s="3">
        <f t="shared" si="4"/>
        <v>9.9976000000000003</v>
      </c>
      <c r="O20" s="20"/>
      <c r="P20" s="20"/>
      <c r="Q20" s="20"/>
      <c r="S20" s="3">
        <f t="shared" si="5"/>
        <v>26.452848683684081</v>
      </c>
      <c r="T20" s="3">
        <f t="shared" si="6"/>
        <v>26.452848683684081</v>
      </c>
      <c r="U20" s="3">
        <f>VLOOKUP(A20,[1]TDSheet!$A:$U,21,0)</f>
        <v>29.011599999999998</v>
      </c>
      <c r="V20" s="3">
        <f>VLOOKUP(A20,[1]TDSheet!$A:$V,22,0)</f>
        <v>2.617</v>
      </c>
      <c r="W20" s="3">
        <f>VLOOKUP(A20,[1]TDSheet!$A:$N,14,0)</f>
        <v>34.049599999999998</v>
      </c>
      <c r="X20" s="25" t="s">
        <v>75</v>
      </c>
      <c r="Y20" s="3">
        <f t="shared" si="7"/>
        <v>0</v>
      </c>
      <c r="Z20" s="3">
        <f t="shared" si="8"/>
        <v>0</v>
      </c>
    </row>
    <row r="21" spans="1:26" ht="11.1" customHeight="1" outlineLevel="2" x14ac:dyDescent="0.2">
      <c r="A21" s="7" t="s">
        <v>33</v>
      </c>
      <c r="B21" s="7" t="s">
        <v>9</v>
      </c>
      <c r="C21" s="22" t="str">
        <f>VLOOKUP(A21,[1]TDSheet!$A:$C,3,0)</f>
        <v>Нояб</v>
      </c>
      <c r="D21" s="8"/>
      <c r="E21" s="8">
        <v>58.023000000000003</v>
      </c>
      <c r="F21" s="8">
        <v>47.436999999999998</v>
      </c>
      <c r="G21" s="8">
        <v>4.9000000000000002E-2</v>
      </c>
      <c r="H21" s="18">
        <f>VLOOKUP(A21,[1]TDSheet!$A:$H,8,0)</f>
        <v>1</v>
      </c>
      <c r="I21" s="3">
        <f>VLOOKUP(A21,[1]TDSheet!$A:$I,9,0)</f>
        <v>60</v>
      </c>
      <c r="J21" s="3">
        <f>VLOOKUP(A21,[2]Мариуполь!$A:$B,2,0)</f>
        <v>64.5</v>
      </c>
      <c r="K21" s="3">
        <f t="shared" si="3"/>
        <v>-17.063000000000002</v>
      </c>
      <c r="N21" s="3">
        <f t="shared" si="4"/>
        <v>9.4873999999999992</v>
      </c>
      <c r="O21" s="20">
        <v>80</v>
      </c>
      <c r="P21" s="20"/>
      <c r="Q21" s="20"/>
      <c r="S21" s="3">
        <f t="shared" si="5"/>
        <v>8.4374011847292216</v>
      </c>
      <c r="T21" s="3">
        <f t="shared" si="6"/>
        <v>5.1647448194447375E-3</v>
      </c>
      <c r="U21" s="3">
        <f>VLOOKUP(A21,[1]TDSheet!$A:$U,21,0)</f>
        <v>19.922599999999999</v>
      </c>
      <c r="V21" s="3">
        <f>VLOOKUP(A21,[1]TDSheet!$A:$V,22,0)</f>
        <v>0.35360000000000003</v>
      </c>
      <c r="W21" s="3">
        <f>VLOOKUP(A21,[1]TDSheet!$A:$N,14,0)</f>
        <v>1.8484000000000003</v>
      </c>
      <c r="Y21" s="3">
        <f t="shared" si="7"/>
        <v>80</v>
      </c>
      <c r="Z21" s="3">
        <f t="shared" si="8"/>
        <v>0</v>
      </c>
    </row>
    <row r="22" spans="1:26" ht="11.1" customHeight="1" outlineLevel="2" x14ac:dyDescent="0.2">
      <c r="A22" s="7" t="s">
        <v>34</v>
      </c>
      <c r="B22" s="7" t="s">
        <v>9</v>
      </c>
      <c r="C22" s="22" t="str">
        <f>VLOOKUP(A22,[1]TDSheet!$A:$C,3,0)</f>
        <v>Нояб</v>
      </c>
      <c r="D22" s="8">
        <v>-17.646000000000001</v>
      </c>
      <c r="E22" s="8">
        <v>412.16</v>
      </c>
      <c r="F22" s="8">
        <v>165.22300000000001</v>
      </c>
      <c r="G22" s="8">
        <v>211.64099999999999</v>
      </c>
      <c r="H22" s="18">
        <f>VLOOKUP(A22,[1]TDSheet!$A:$H,8,0)</f>
        <v>1</v>
      </c>
      <c r="I22" s="3">
        <f>VLOOKUP(A22,[1]TDSheet!$A:$I,9,0)</f>
        <v>60</v>
      </c>
      <c r="J22" s="3">
        <f>VLOOKUP(A22,[2]Мариуполь!$A:$B,2,0)</f>
        <v>151.30000000000001</v>
      </c>
      <c r="K22" s="3">
        <f t="shared" si="3"/>
        <v>13.923000000000002</v>
      </c>
      <c r="N22" s="3">
        <f t="shared" si="4"/>
        <v>33.044600000000003</v>
      </c>
      <c r="O22" s="20">
        <v>120</v>
      </c>
      <c r="P22" s="20">
        <v>100</v>
      </c>
      <c r="Q22" s="20"/>
      <c r="S22" s="3">
        <f t="shared" si="5"/>
        <v>13.062376303541273</v>
      </c>
      <c r="T22" s="3">
        <f t="shared" si="6"/>
        <v>6.4047075770322524</v>
      </c>
      <c r="U22" s="3">
        <f>VLOOKUP(A22,[1]TDSheet!$A:$U,21,0)</f>
        <v>22.8246</v>
      </c>
      <c r="V22" s="3">
        <f>VLOOKUP(A22,[1]TDSheet!$A:$V,22,0)</f>
        <v>30.160399999999999</v>
      </c>
      <c r="W22" s="3">
        <f>VLOOKUP(A22,[1]TDSheet!$A:$N,14,0)</f>
        <v>29.221399999999999</v>
      </c>
      <c r="Y22" s="3">
        <f t="shared" si="7"/>
        <v>120</v>
      </c>
      <c r="Z22" s="3">
        <f t="shared" si="8"/>
        <v>100</v>
      </c>
    </row>
    <row r="23" spans="1:26" ht="11.1" customHeight="1" outlineLevel="2" x14ac:dyDescent="0.2">
      <c r="A23" s="7" t="s">
        <v>35</v>
      </c>
      <c r="B23" s="7" t="s">
        <v>9</v>
      </c>
      <c r="C23" s="7"/>
      <c r="D23" s="8">
        <v>-1.3420000000000001</v>
      </c>
      <c r="E23" s="8"/>
      <c r="F23" s="8"/>
      <c r="G23" s="8">
        <v>-1.3420000000000001</v>
      </c>
      <c r="H23" s="18">
        <f>VLOOKUP(A23,[1]TDSheet!$A:$H,8,0)</f>
        <v>0</v>
      </c>
      <c r="I23" s="3">
        <f>VLOOKUP(A23,[1]TDSheet!$A:$I,9,0)</f>
        <v>40</v>
      </c>
      <c r="K23" s="3">
        <f t="shared" si="3"/>
        <v>0</v>
      </c>
      <c r="N23" s="3">
        <f t="shared" si="4"/>
        <v>0</v>
      </c>
      <c r="O23" s="20"/>
      <c r="P23" s="20"/>
      <c r="Q23" s="20"/>
      <c r="S23" s="3" t="e">
        <f t="shared" si="5"/>
        <v>#DIV/0!</v>
      </c>
      <c r="T23" s="3" t="e">
        <f t="shared" si="6"/>
        <v>#DIV/0!</v>
      </c>
      <c r="U23" s="3">
        <f>VLOOKUP(A23,[1]TDSheet!$A:$U,21,0)</f>
        <v>0</v>
      </c>
      <c r="V23" s="3">
        <f>VLOOKUP(A23,[1]TDSheet!$A:$V,22,0)</f>
        <v>0.26840000000000003</v>
      </c>
      <c r="W23" s="3">
        <f>VLOOKUP(A23,[1]TDSheet!$A:$N,14,0)</f>
        <v>0</v>
      </c>
      <c r="Y23" s="3">
        <f t="shared" si="7"/>
        <v>0</v>
      </c>
      <c r="Z23" s="3">
        <f t="shared" si="8"/>
        <v>0</v>
      </c>
    </row>
    <row r="24" spans="1:26" ht="11.1" customHeight="1" outlineLevel="2" x14ac:dyDescent="0.2">
      <c r="A24" s="7" t="s">
        <v>36</v>
      </c>
      <c r="B24" s="7" t="s">
        <v>9</v>
      </c>
      <c r="C24" s="7"/>
      <c r="D24" s="8">
        <v>136.63499999999999</v>
      </c>
      <c r="E24" s="8">
        <v>101.44499999999999</v>
      </c>
      <c r="F24" s="8">
        <v>110.60599999999999</v>
      </c>
      <c r="G24" s="8">
        <v>106.511</v>
      </c>
      <c r="H24" s="18">
        <f>VLOOKUP(A24,[1]TDSheet!$A:$H,8,0)</f>
        <v>1</v>
      </c>
      <c r="I24" s="3">
        <f>VLOOKUP(A24,[1]TDSheet!$A:$I,9,0)</f>
        <v>45</v>
      </c>
      <c r="J24" s="3">
        <f>VLOOKUP(A24,[2]Мариуполь!$A:$B,2,0)</f>
        <v>102.3</v>
      </c>
      <c r="K24" s="3">
        <f t="shared" si="3"/>
        <v>8.3059999999999974</v>
      </c>
      <c r="N24" s="3">
        <f t="shared" si="4"/>
        <v>22.121199999999998</v>
      </c>
      <c r="O24" s="20">
        <v>185</v>
      </c>
      <c r="P24" s="20"/>
      <c r="Q24" s="20"/>
      <c r="S24" s="3">
        <f t="shared" si="5"/>
        <v>13.177901741316022</v>
      </c>
      <c r="T24" s="3">
        <f t="shared" si="6"/>
        <v>4.8148834602101154</v>
      </c>
      <c r="U24" s="3">
        <f>VLOOKUP(A24,[1]TDSheet!$A:$U,21,0)</f>
        <v>18.794999999999998</v>
      </c>
      <c r="V24" s="3">
        <f>VLOOKUP(A24,[1]TDSheet!$A:$V,22,0)</f>
        <v>19.535400000000003</v>
      </c>
      <c r="W24" s="3">
        <f>VLOOKUP(A24,[1]TDSheet!$A:$N,14,0)</f>
        <v>16.733000000000001</v>
      </c>
      <c r="Y24" s="3">
        <f t="shared" si="7"/>
        <v>185</v>
      </c>
      <c r="Z24" s="3">
        <f t="shared" si="8"/>
        <v>0</v>
      </c>
    </row>
    <row r="25" spans="1:26" ht="11.1" customHeight="1" outlineLevel="2" x14ac:dyDescent="0.2">
      <c r="A25" s="7" t="s">
        <v>37</v>
      </c>
      <c r="B25" s="7" t="s">
        <v>9</v>
      </c>
      <c r="C25" s="7"/>
      <c r="D25" s="8">
        <v>119.468</v>
      </c>
      <c r="E25" s="8">
        <v>91.061000000000007</v>
      </c>
      <c r="F25" s="8">
        <v>96.465999999999994</v>
      </c>
      <c r="G25" s="8">
        <v>97.716999999999999</v>
      </c>
      <c r="H25" s="18">
        <f>VLOOKUP(A25,[1]TDSheet!$A:$H,8,0)</f>
        <v>1</v>
      </c>
      <c r="I25" s="3">
        <f>VLOOKUP(A25,[1]TDSheet!$A:$I,9,0)</f>
        <v>45</v>
      </c>
      <c r="J25" s="3">
        <f>VLOOKUP(A25,[2]Мариуполь!$A:$B,2,0)</f>
        <v>94.4</v>
      </c>
      <c r="K25" s="3">
        <f t="shared" si="3"/>
        <v>2.0659999999999883</v>
      </c>
      <c r="N25" s="3">
        <f t="shared" si="4"/>
        <v>19.293199999999999</v>
      </c>
      <c r="O25" s="20">
        <v>155</v>
      </c>
      <c r="P25" s="20"/>
      <c r="Q25" s="20"/>
      <c r="S25" s="3">
        <f t="shared" si="5"/>
        <v>13.098760184935625</v>
      </c>
      <c r="T25" s="3">
        <f t="shared" si="6"/>
        <v>5.0648414985590779</v>
      </c>
      <c r="U25" s="3">
        <f>VLOOKUP(A25,[1]TDSheet!$A:$U,21,0)</f>
        <v>19.147200000000002</v>
      </c>
      <c r="V25" s="3">
        <f>VLOOKUP(A25,[1]TDSheet!$A:$V,22,0)</f>
        <v>12.754799999999999</v>
      </c>
      <c r="W25" s="3">
        <f>VLOOKUP(A25,[1]TDSheet!$A:$N,14,0)</f>
        <v>14.7744</v>
      </c>
      <c r="Y25" s="3">
        <f t="shared" si="7"/>
        <v>155</v>
      </c>
      <c r="Z25" s="3">
        <f t="shared" si="8"/>
        <v>0</v>
      </c>
    </row>
    <row r="26" spans="1:26" ht="11.1" customHeight="1" outlineLevel="2" x14ac:dyDescent="0.2">
      <c r="A26" s="7" t="s">
        <v>46</v>
      </c>
      <c r="B26" s="7" t="s">
        <v>21</v>
      </c>
      <c r="C26" s="22" t="str">
        <f>VLOOKUP(A26,[1]TDSheet!$A:$C,3,0)</f>
        <v>Нояб</v>
      </c>
      <c r="D26" s="8">
        <v>34</v>
      </c>
      <c r="E26" s="8">
        <v>822</v>
      </c>
      <c r="F26" s="8">
        <v>252</v>
      </c>
      <c r="G26" s="8">
        <v>530</v>
      </c>
      <c r="H26" s="18">
        <f>VLOOKUP(A26,[1]TDSheet!$A:$H,8,0)</f>
        <v>0.4</v>
      </c>
      <c r="I26" s="3">
        <f>VLOOKUP(A26,[1]TDSheet!$A:$I,9,0)</f>
        <v>45</v>
      </c>
      <c r="J26" s="3">
        <f>VLOOKUP(A26,[2]Мариуполь!$A:$B,2,0)</f>
        <v>255</v>
      </c>
      <c r="K26" s="3">
        <f t="shared" si="3"/>
        <v>-3</v>
      </c>
      <c r="N26" s="3">
        <f t="shared" si="4"/>
        <v>50.4</v>
      </c>
      <c r="O26" s="20">
        <v>125</v>
      </c>
      <c r="P26" s="20"/>
      <c r="Q26" s="20"/>
      <c r="S26" s="3">
        <f t="shared" si="5"/>
        <v>12.996031746031747</v>
      </c>
      <c r="T26" s="3">
        <f t="shared" si="6"/>
        <v>10.515873015873016</v>
      </c>
      <c r="U26" s="3">
        <f>VLOOKUP(A26,[1]TDSheet!$A:$U,21,0)</f>
        <v>46.2</v>
      </c>
      <c r="V26" s="3">
        <f>VLOOKUP(A26,[1]TDSheet!$A:$V,22,0)</f>
        <v>48.8</v>
      </c>
      <c r="W26" s="3">
        <f>VLOOKUP(A26,[1]TDSheet!$A:$N,14,0)</f>
        <v>71</v>
      </c>
      <c r="Y26" s="3">
        <f t="shared" si="7"/>
        <v>50</v>
      </c>
      <c r="Z26" s="3">
        <f t="shared" si="8"/>
        <v>0</v>
      </c>
    </row>
    <row r="27" spans="1:26" ht="11.1" customHeight="1" outlineLevel="2" x14ac:dyDescent="0.2">
      <c r="A27" s="7" t="s">
        <v>47</v>
      </c>
      <c r="B27" s="7" t="s">
        <v>21</v>
      </c>
      <c r="C27" s="22" t="str">
        <f>VLOOKUP(A27,[1]TDSheet!$A:$C,3,0)</f>
        <v>Нояб</v>
      </c>
      <c r="D27" s="8"/>
      <c r="E27" s="8">
        <v>84</v>
      </c>
      <c r="F27" s="8">
        <v>64</v>
      </c>
      <c r="G27" s="8">
        <v>17</v>
      </c>
      <c r="H27" s="18">
        <f>VLOOKUP(A27,[1]TDSheet!$A:$H,8,0)</f>
        <v>0.4</v>
      </c>
      <c r="I27" s="3">
        <f>VLOOKUP(A27,[1]TDSheet!$A:$I,9,0)</f>
        <v>40</v>
      </c>
      <c r="J27" s="3">
        <f>VLOOKUP(A27,[2]Мариуполь!$A:$B,2,0)</f>
        <v>103</v>
      </c>
      <c r="K27" s="3">
        <f t="shared" si="3"/>
        <v>-39</v>
      </c>
      <c r="N27" s="3">
        <f t="shared" si="4"/>
        <v>12.8</v>
      </c>
      <c r="O27" s="20">
        <v>100</v>
      </c>
      <c r="P27" s="20"/>
      <c r="Q27" s="20"/>
      <c r="S27" s="3">
        <f t="shared" si="5"/>
        <v>9.140625</v>
      </c>
      <c r="T27" s="3">
        <f t="shared" si="6"/>
        <v>1.328125</v>
      </c>
      <c r="U27" s="3">
        <f>VLOOKUP(A27,[1]TDSheet!$A:$U,21,0)</f>
        <v>-0.4</v>
      </c>
      <c r="V27" s="3">
        <f>VLOOKUP(A27,[1]TDSheet!$A:$V,22,0)</f>
        <v>8.6</v>
      </c>
      <c r="W27" s="3">
        <f>VLOOKUP(A27,[1]TDSheet!$A:$N,14,0)</f>
        <v>-0.2</v>
      </c>
      <c r="Y27" s="3">
        <f t="shared" si="7"/>
        <v>40</v>
      </c>
      <c r="Z27" s="3">
        <f t="shared" si="8"/>
        <v>0</v>
      </c>
    </row>
    <row r="28" spans="1:26" ht="11.1" customHeight="1" outlineLevel="2" x14ac:dyDescent="0.2">
      <c r="A28" s="7" t="s">
        <v>48</v>
      </c>
      <c r="B28" s="7" t="s">
        <v>21</v>
      </c>
      <c r="C28" s="22" t="str">
        <f>VLOOKUP(A28,[1]TDSheet!$A:$C,3,0)</f>
        <v>Нояб</v>
      </c>
      <c r="D28" s="8">
        <v>-7</v>
      </c>
      <c r="E28" s="8">
        <v>288</v>
      </c>
      <c r="F28" s="8">
        <v>64</v>
      </c>
      <c r="G28" s="8">
        <v>212</v>
      </c>
      <c r="H28" s="18">
        <f>VLOOKUP(A28,[1]TDSheet!$A:$H,8,0)</f>
        <v>0.4</v>
      </c>
      <c r="I28" s="3">
        <f>VLOOKUP(A28,[1]TDSheet!$A:$I,9,0)</f>
        <v>45</v>
      </c>
      <c r="J28" s="3">
        <f>VLOOKUP(A28,[2]Мариуполь!$A:$B,2,0)</f>
        <v>78</v>
      </c>
      <c r="K28" s="3">
        <f t="shared" si="3"/>
        <v>-14</v>
      </c>
      <c r="N28" s="3">
        <f t="shared" si="4"/>
        <v>12.8</v>
      </c>
      <c r="O28" s="20"/>
      <c r="P28" s="20"/>
      <c r="Q28" s="20"/>
      <c r="S28" s="3">
        <f t="shared" si="5"/>
        <v>16.5625</v>
      </c>
      <c r="T28" s="3">
        <f t="shared" si="6"/>
        <v>16.5625</v>
      </c>
      <c r="U28" s="3">
        <f>VLOOKUP(A28,[1]TDSheet!$A:$U,21,0)</f>
        <v>21</v>
      </c>
      <c r="V28" s="3">
        <f>VLOOKUP(A28,[1]TDSheet!$A:$V,22,0)</f>
        <v>-0.2</v>
      </c>
      <c r="W28" s="3">
        <f>VLOOKUP(A28,[1]TDSheet!$A:$N,14,0)</f>
        <v>31</v>
      </c>
      <c r="Y28" s="3">
        <f t="shared" si="7"/>
        <v>0</v>
      </c>
      <c r="Z28" s="3">
        <f t="shared" si="8"/>
        <v>0</v>
      </c>
    </row>
    <row r="29" spans="1:26" ht="11.1" customHeight="1" outlineLevel="2" x14ac:dyDescent="0.2">
      <c r="A29" s="7" t="s">
        <v>49</v>
      </c>
      <c r="B29" s="7" t="s">
        <v>21</v>
      </c>
      <c r="C29" s="22" t="str">
        <f>VLOOKUP(A29,[1]TDSheet!$A:$C,3,0)</f>
        <v>Нояб</v>
      </c>
      <c r="D29" s="8">
        <v>5</v>
      </c>
      <c r="E29" s="8">
        <v>60</v>
      </c>
      <c r="F29" s="8">
        <v>13</v>
      </c>
      <c r="G29" s="8">
        <v>52</v>
      </c>
      <c r="H29" s="18">
        <f>VLOOKUP(A29,[1]TDSheet!$A:$H,8,0)</f>
        <v>0.4</v>
      </c>
      <c r="I29" s="3">
        <f>VLOOKUP(A29,[1]TDSheet!$A:$I,9,0)</f>
        <v>40</v>
      </c>
      <c r="J29" s="3">
        <f>VLOOKUP(A29,[2]Мариуполь!$A:$B,2,0)</f>
        <v>53</v>
      </c>
      <c r="K29" s="3">
        <f t="shared" si="3"/>
        <v>-40</v>
      </c>
      <c r="N29" s="3">
        <f t="shared" si="4"/>
        <v>2.6</v>
      </c>
      <c r="O29" s="20"/>
      <c r="P29" s="20"/>
      <c r="Q29" s="20"/>
      <c r="S29" s="3">
        <f t="shared" si="5"/>
        <v>20</v>
      </c>
      <c r="T29" s="3">
        <f t="shared" si="6"/>
        <v>20</v>
      </c>
      <c r="U29" s="3">
        <f>VLOOKUP(A29,[1]TDSheet!$A:$U,21,0)</f>
        <v>7.6</v>
      </c>
      <c r="V29" s="3">
        <f>VLOOKUP(A29,[1]TDSheet!$A:$V,22,0)</f>
        <v>2.4</v>
      </c>
      <c r="W29" s="3">
        <f>VLOOKUP(A29,[1]TDSheet!$A:$N,14,0)</f>
        <v>7.6</v>
      </c>
      <c r="X29" s="23" t="str">
        <f>VLOOKUP(A29,[1]TDSheet!$A:$W,23,0)</f>
        <v>акция/вывод</v>
      </c>
      <c r="Y29" s="3">
        <f t="shared" si="7"/>
        <v>0</v>
      </c>
      <c r="Z29" s="3">
        <f t="shared" si="8"/>
        <v>0</v>
      </c>
    </row>
    <row r="30" spans="1:26" ht="11.1" customHeight="1" outlineLevel="2" x14ac:dyDescent="0.2">
      <c r="A30" s="7" t="s">
        <v>13</v>
      </c>
      <c r="B30" s="7" t="s">
        <v>9</v>
      </c>
      <c r="C30" s="22" t="str">
        <f>VLOOKUP(A30,[1]TDSheet!$A:$C,3,0)</f>
        <v>Нояб</v>
      </c>
      <c r="D30" s="8">
        <v>14.704000000000001</v>
      </c>
      <c r="E30" s="8">
        <v>86.66</v>
      </c>
      <c r="F30" s="8">
        <v>29.731999999999999</v>
      </c>
      <c r="G30" s="8">
        <v>63.503999999999998</v>
      </c>
      <c r="H30" s="18">
        <f>VLOOKUP(A30,[1]TDSheet!$A:$H,8,0)</f>
        <v>1</v>
      </c>
      <c r="I30" s="3">
        <f>VLOOKUP(A30,[1]TDSheet!$A:$I,9,0)</f>
        <v>50</v>
      </c>
      <c r="J30" s="3">
        <f>VLOOKUP(A30,[2]Мариуполь!$A:$B,2,0)</f>
        <v>26</v>
      </c>
      <c r="K30" s="3">
        <f t="shared" si="3"/>
        <v>3.7319999999999993</v>
      </c>
      <c r="N30" s="3">
        <f t="shared" si="4"/>
        <v>5.9463999999999997</v>
      </c>
      <c r="O30" s="20">
        <v>15</v>
      </c>
      <c r="P30" s="20"/>
      <c r="Q30" s="20"/>
      <c r="S30" s="3">
        <f t="shared" si="5"/>
        <v>13.201937306605677</v>
      </c>
      <c r="T30" s="3">
        <f t="shared" si="6"/>
        <v>10.679402663796584</v>
      </c>
      <c r="U30" s="3">
        <f>VLOOKUP(A30,[1]TDSheet!$A:$U,21,0)</f>
        <v>0.53760000000000008</v>
      </c>
      <c r="V30" s="3">
        <f>VLOOKUP(A30,[1]TDSheet!$A:$V,22,0)</f>
        <v>4.8604000000000003</v>
      </c>
      <c r="W30" s="3">
        <f>VLOOKUP(A30,[1]TDSheet!$A:$N,14,0)</f>
        <v>9.6875999999999998</v>
      </c>
      <c r="Y30" s="3">
        <f t="shared" si="7"/>
        <v>15</v>
      </c>
      <c r="Z30" s="3">
        <f t="shared" si="8"/>
        <v>0</v>
      </c>
    </row>
    <row r="31" spans="1:26" ht="11.1" customHeight="1" outlineLevel="2" x14ac:dyDescent="0.2">
      <c r="A31" s="7" t="s">
        <v>14</v>
      </c>
      <c r="B31" s="7" t="s">
        <v>9</v>
      </c>
      <c r="C31" s="22" t="str">
        <f>VLOOKUP(A31,[1]TDSheet!$A:$C,3,0)</f>
        <v>Нояб</v>
      </c>
      <c r="D31" s="8">
        <v>151.6</v>
      </c>
      <c r="E31" s="8">
        <v>291.048</v>
      </c>
      <c r="F31" s="8">
        <v>106.94799999999999</v>
      </c>
      <c r="G31" s="8">
        <v>302.94200000000001</v>
      </c>
      <c r="H31" s="18">
        <f>VLOOKUP(A31,[1]TDSheet!$A:$H,8,0)</f>
        <v>1</v>
      </c>
      <c r="I31" s="3">
        <f>VLOOKUP(A31,[1]TDSheet!$A:$I,9,0)</f>
        <v>50</v>
      </c>
      <c r="J31" s="3">
        <f>VLOOKUP(A31,[2]Мариуполь!$A:$B,2,0)</f>
        <v>96.3</v>
      </c>
      <c r="K31" s="3">
        <f t="shared" si="3"/>
        <v>10.647999999999996</v>
      </c>
      <c r="N31" s="3">
        <f t="shared" si="4"/>
        <v>21.389599999999998</v>
      </c>
      <c r="O31" s="20"/>
      <c r="P31" s="20"/>
      <c r="Q31" s="20"/>
      <c r="S31" s="3">
        <f t="shared" si="5"/>
        <v>14.163051202453531</v>
      </c>
      <c r="T31" s="3">
        <f t="shared" si="6"/>
        <v>14.163051202453531</v>
      </c>
      <c r="U31" s="3">
        <f>VLOOKUP(A31,[1]TDSheet!$A:$U,21,0)</f>
        <v>30.706200000000003</v>
      </c>
      <c r="V31" s="3">
        <f>VLOOKUP(A31,[1]TDSheet!$A:$V,22,0)</f>
        <v>29.069799999999997</v>
      </c>
      <c r="W31" s="3">
        <f>VLOOKUP(A31,[1]TDSheet!$A:$N,14,0)</f>
        <v>29.977399999999999</v>
      </c>
      <c r="Y31" s="3">
        <f t="shared" si="7"/>
        <v>0</v>
      </c>
      <c r="Z31" s="3">
        <f t="shared" si="8"/>
        <v>0</v>
      </c>
    </row>
    <row r="32" spans="1:26" ht="11.1" customHeight="1" outlineLevel="2" x14ac:dyDescent="0.2">
      <c r="A32" s="7" t="s">
        <v>15</v>
      </c>
      <c r="B32" s="7" t="s">
        <v>9</v>
      </c>
      <c r="C32" s="22" t="str">
        <f>VLOOKUP(A32,[1]TDSheet!$A:$C,3,0)</f>
        <v>Нояб</v>
      </c>
      <c r="D32" s="8">
        <v>63.12</v>
      </c>
      <c r="E32" s="8">
        <v>32.32</v>
      </c>
      <c r="F32" s="8">
        <v>34.692</v>
      </c>
      <c r="G32" s="8">
        <v>49.527000000000001</v>
      </c>
      <c r="H32" s="18">
        <f>VLOOKUP(A32,[1]TDSheet!$A:$H,8,0)</f>
        <v>1</v>
      </c>
      <c r="I32" s="3">
        <f>VLOOKUP(A32,[1]TDSheet!$A:$I,9,0)</f>
        <v>55</v>
      </c>
      <c r="J32" s="3">
        <f>VLOOKUP(A32,[2]Мариуполь!$A:$B,2,0)</f>
        <v>44.2</v>
      </c>
      <c r="K32" s="3">
        <f t="shared" si="3"/>
        <v>-9.5080000000000027</v>
      </c>
      <c r="N32" s="3">
        <f t="shared" si="4"/>
        <v>6.9383999999999997</v>
      </c>
      <c r="O32" s="20">
        <v>40</v>
      </c>
      <c r="P32" s="20"/>
      <c r="Q32" s="20"/>
      <c r="S32" s="3">
        <f t="shared" si="5"/>
        <v>12.903118874668513</v>
      </c>
      <c r="T32" s="3">
        <f t="shared" si="6"/>
        <v>7.1381010031131105</v>
      </c>
      <c r="U32" s="3">
        <f>VLOOKUP(A32,[1]TDSheet!$A:$U,21,0)</f>
        <v>0.56319999999999992</v>
      </c>
      <c r="V32" s="3">
        <f>VLOOKUP(A32,[1]TDSheet!$A:$V,22,0)</f>
        <v>4.7737999999999996</v>
      </c>
      <c r="W32" s="3">
        <f>VLOOKUP(A32,[1]TDSheet!$A:$N,14,0)</f>
        <v>5.8701999999999996</v>
      </c>
      <c r="Y32" s="3">
        <f t="shared" si="7"/>
        <v>40</v>
      </c>
      <c r="Z32" s="3">
        <f t="shared" si="8"/>
        <v>0</v>
      </c>
    </row>
    <row r="33" spans="1:26" ht="11.1" customHeight="1" outlineLevel="2" x14ac:dyDescent="0.2">
      <c r="A33" s="7" t="s">
        <v>38</v>
      </c>
      <c r="B33" s="7" t="s">
        <v>9</v>
      </c>
      <c r="C33" s="7"/>
      <c r="D33" s="8">
        <v>51.203000000000003</v>
      </c>
      <c r="E33" s="8"/>
      <c r="F33" s="8">
        <v>1.5</v>
      </c>
      <c r="G33" s="8">
        <v>49.703000000000003</v>
      </c>
      <c r="H33" s="18">
        <f>VLOOKUP(A33,[1]TDSheet!$A:$H,8,0)</f>
        <v>1</v>
      </c>
      <c r="I33" s="3">
        <f>VLOOKUP(A33,[1]TDSheet!$A:$I,9,0)</f>
        <v>50</v>
      </c>
      <c r="J33" s="3">
        <f>VLOOKUP(A33,[2]Мариуполь!$A:$B,2,0)</f>
        <v>1</v>
      </c>
      <c r="K33" s="3">
        <f t="shared" si="3"/>
        <v>0.5</v>
      </c>
      <c r="N33" s="3">
        <f t="shared" si="4"/>
        <v>0.3</v>
      </c>
      <c r="O33" s="20"/>
      <c r="P33" s="20"/>
      <c r="Q33" s="20"/>
      <c r="S33" s="3">
        <f t="shared" si="5"/>
        <v>165.67666666666668</v>
      </c>
      <c r="T33" s="3">
        <f t="shared" si="6"/>
        <v>165.67666666666668</v>
      </c>
      <c r="U33" s="3">
        <f>VLOOKUP(A33,[1]TDSheet!$A:$U,21,0)</f>
        <v>0</v>
      </c>
      <c r="V33" s="3">
        <f>VLOOKUP(A33,[1]TDSheet!$A:$V,22,0)</f>
        <v>0.30199999999999999</v>
      </c>
      <c r="W33" s="3">
        <f>VLOOKUP(A33,[1]TDSheet!$A:$N,14,0)</f>
        <v>0.3</v>
      </c>
      <c r="X33" s="25" t="s">
        <v>75</v>
      </c>
      <c r="Y33" s="3">
        <f t="shared" si="7"/>
        <v>0</v>
      </c>
      <c r="Z33" s="3">
        <f t="shared" si="8"/>
        <v>0</v>
      </c>
    </row>
    <row r="34" spans="1:26" ht="11.1" customHeight="1" outlineLevel="2" x14ac:dyDescent="0.2">
      <c r="A34" s="7" t="s">
        <v>39</v>
      </c>
      <c r="B34" s="7" t="s">
        <v>9</v>
      </c>
      <c r="C34" s="7"/>
      <c r="D34" s="8">
        <v>76.456999999999994</v>
      </c>
      <c r="E34" s="8">
        <v>123.571</v>
      </c>
      <c r="F34" s="8">
        <v>81.016999999999996</v>
      </c>
      <c r="G34" s="8">
        <v>106.932</v>
      </c>
      <c r="H34" s="18">
        <f>VLOOKUP(A34,[1]TDSheet!$A:$H,8,0)</f>
        <v>1</v>
      </c>
      <c r="I34" s="3">
        <f>VLOOKUP(A34,[1]TDSheet!$A:$I,9,0)</f>
        <v>40</v>
      </c>
      <c r="J34" s="3">
        <f>VLOOKUP(A34,[2]Мариуполь!$A:$B,2,0)</f>
        <v>78</v>
      </c>
      <c r="K34" s="3">
        <f t="shared" si="3"/>
        <v>3.0169999999999959</v>
      </c>
      <c r="N34" s="3">
        <f t="shared" si="4"/>
        <v>16.203399999999998</v>
      </c>
      <c r="O34" s="20">
        <v>105</v>
      </c>
      <c r="P34" s="20"/>
      <c r="Q34" s="20"/>
      <c r="S34" s="3">
        <f t="shared" si="5"/>
        <v>13.079477146771668</v>
      </c>
      <c r="T34" s="3">
        <f t="shared" si="6"/>
        <v>6.5993556907809481</v>
      </c>
      <c r="U34" s="3">
        <f>VLOOKUP(A34,[1]TDSheet!$A:$U,21,0)</f>
        <v>19.301400000000001</v>
      </c>
      <c r="V34" s="3">
        <f>VLOOKUP(A34,[1]TDSheet!$A:$V,22,0)</f>
        <v>1.0746</v>
      </c>
      <c r="W34" s="3">
        <f>VLOOKUP(A34,[1]TDSheet!$A:$N,14,0)</f>
        <v>14.952999999999999</v>
      </c>
      <c r="Y34" s="3">
        <f t="shared" si="7"/>
        <v>105</v>
      </c>
      <c r="Z34" s="3">
        <f t="shared" si="8"/>
        <v>0</v>
      </c>
    </row>
    <row r="35" spans="1:26" ht="21.95" customHeight="1" outlineLevel="2" x14ac:dyDescent="0.2">
      <c r="A35" s="7" t="s">
        <v>50</v>
      </c>
      <c r="B35" s="7" t="s">
        <v>21</v>
      </c>
      <c r="C35" s="22" t="str">
        <f>VLOOKUP(A35,[1]TDSheet!$A:$C,3,0)</f>
        <v>Нояб</v>
      </c>
      <c r="D35" s="8">
        <v>-2</v>
      </c>
      <c r="E35" s="8">
        <v>204</v>
      </c>
      <c r="F35" s="8">
        <v>192</v>
      </c>
      <c r="G35" s="8">
        <v>2</v>
      </c>
      <c r="H35" s="18">
        <f>VLOOKUP(A35,[1]TDSheet!$A:$H,8,0)</f>
        <v>0.4</v>
      </c>
      <c r="I35" s="3">
        <f>VLOOKUP(A35,[1]TDSheet!$A:$I,9,0)</f>
        <v>45</v>
      </c>
      <c r="J35" s="3">
        <f>VLOOKUP(A35,[2]Мариуполь!$A:$B,2,0)</f>
        <v>199</v>
      </c>
      <c r="K35" s="3">
        <f t="shared" si="3"/>
        <v>-7</v>
      </c>
      <c r="N35" s="3">
        <f t="shared" si="4"/>
        <v>38.4</v>
      </c>
      <c r="O35" s="20">
        <v>305</v>
      </c>
      <c r="P35" s="20"/>
      <c r="Q35" s="20"/>
      <c r="S35" s="3">
        <f t="shared" si="5"/>
        <v>7.994791666666667</v>
      </c>
      <c r="T35" s="3">
        <f t="shared" si="6"/>
        <v>5.2083333333333336E-2</v>
      </c>
      <c r="U35" s="3">
        <f>VLOOKUP(A35,[1]TDSheet!$A:$U,21,0)</f>
        <v>3.2</v>
      </c>
      <c r="V35" s="3">
        <f>VLOOKUP(A35,[1]TDSheet!$A:$V,22,0)</f>
        <v>34.4</v>
      </c>
      <c r="W35" s="3">
        <f>VLOOKUP(A35,[1]TDSheet!$A:$N,14,0)</f>
        <v>7</v>
      </c>
      <c r="X35" s="23" t="str">
        <f>VLOOKUP(A35,[1]TDSheet!$A:$W,23,0)</f>
        <v>акция/вывод</v>
      </c>
      <c r="Y35" s="3">
        <f t="shared" si="7"/>
        <v>122</v>
      </c>
      <c r="Z35" s="3">
        <f t="shared" si="8"/>
        <v>0</v>
      </c>
    </row>
    <row r="36" spans="1:26" ht="21.95" customHeight="1" outlineLevel="2" x14ac:dyDescent="0.2">
      <c r="A36" s="7" t="s">
        <v>51</v>
      </c>
      <c r="B36" s="7" t="s">
        <v>21</v>
      </c>
      <c r="C36" s="7"/>
      <c r="D36" s="8">
        <v>40</v>
      </c>
      <c r="E36" s="8">
        <v>30</v>
      </c>
      <c r="F36" s="8">
        <v>21</v>
      </c>
      <c r="G36" s="8">
        <v>41</v>
      </c>
      <c r="H36" s="18">
        <f>VLOOKUP(A36,[1]TDSheet!$A:$H,8,0)</f>
        <v>0</v>
      </c>
      <c r="I36" s="3">
        <f>VLOOKUP(A36,[1]TDSheet!$A:$I,9,0)</f>
        <v>45</v>
      </c>
      <c r="J36" s="3">
        <f>VLOOKUP(A36,[2]Мариуполь!$A:$B,2,0)</f>
        <v>23</v>
      </c>
      <c r="K36" s="3">
        <f t="shared" si="3"/>
        <v>-2</v>
      </c>
      <c r="N36" s="3">
        <f t="shared" si="4"/>
        <v>4.2</v>
      </c>
      <c r="O36" s="20"/>
      <c r="P36" s="20"/>
      <c r="Q36" s="20"/>
      <c r="S36" s="3">
        <f t="shared" si="5"/>
        <v>9.761904761904761</v>
      </c>
      <c r="T36" s="3">
        <f t="shared" si="6"/>
        <v>9.761904761904761</v>
      </c>
      <c r="U36" s="3">
        <f>VLOOKUP(A36,[1]TDSheet!$A:$U,21,0)</f>
        <v>0</v>
      </c>
      <c r="V36" s="3">
        <f>VLOOKUP(A36,[1]TDSheet!$A:$V,22,0)</f>
        <v>0</v>
      </c>
      <c r="W36" s="3">
        <f>VLOOKUP(A36,[1]TDSheet!$A:$N,14,0)</f>
        <v>4.4000000000000004</v>
      </c>
      <c r="X36" s="3" t="str">
        <f>VLOOKUP(A36,[1]TDSheet!$A:$W,23,0)</f>
        <v>096  Сосиски Баварские,  0.42кг,ПОКОМ</v>
      </c>
      <c r="Y36" s="3">
        <f t="shared" si="7"/>
        <v>0</v>
      </c>
      <c r="Z36" s="3">
        <f t="shared" si="8"/>
        <v>0</v>
      </c>
    </row>
    <row r="37" spans="1:26" ht="21.95" customHeight="1" outlineLevel="2" x14ac:dyDescent="0.2">
      <c r="A37" s="7" t="s">
        <v>52</v>
      </c>
      <c r="B37" s="7" t="s">
        <v>21</v>
      </c>
      <c r="C37" s="22" t="str">
        <f>VLOOKUP(A37,[1]TDSheet!$A:$C,3,0)</f>
        <v>Нояб</v>
      </c>
      <c r="D37" s="8">
        <v>67</v>
      </c>
      <c r="E37" s="8">
        <v>192</v>
      </c>
      <c r="F37" s="8">
        <v>79</v>
      </c>
      <c r="G37" s="8">
        <v>159</v>
      </c>
      <c r="H37" s="18">
        <f>VLOOKUP(A37,[1]TDSheet!$A:$H,8,0)</f>
        <v>0.4</v>
      </c>
      <c r="I37" s="3">
        <f>VLOOKUP(A37,[1]TDSheet!$A:$I,9,0)</f>
        <v>40</v>
      </c>
      <c r="J37" s="3">
        <f>VLOOKUP(A37,[2]Мариуполь!$A:$B,2,0)</f>
        <v>78</v>
      </c>
      <c r="K37" s="3">
        <f t="shared" si="3"/>
        <v>1</v>
      </c>
      <c r="N37" s="3">
        <f t="shared" si="4"/>
        <v>15.8</v>
      </c>
      <c r="O37" s="20">
        <v>45</v>
      </c>
      <c r="P37" s="20"/>
      <c r="Q37" s="20"/>
      <c r="S37" s="3">
        <f t="shared" si="5"/>
        <v>12.911392405063291</v>
      </c>
      <c r="T37" s="3">
        <f t="shared" si="6"/>
        <v>10.063291139240507</v>
      </c>
      <c r="U37" s="3">
        <f>VLOOKUP(A37,[1]TDSheet!$A:$U,21,0)</f>
        <v>19</v>
      </c>
      <c r="V37" s="3">
        <f>VLOOKUP(A37,[1]TDSheet!$A:$V,22,0)</f>
        <v>17.600000000000001</v>
      </c>
      <c r="W37" s="3">
        <f>VLOOKUP(A37,[1]TDSheet!$A:$N,14,0)</f>
        <v>19</v>
      </c>
      <c r="X37" s="23" t="str">
        <f>VLOOKUP(A37,[1]TDSheet!$A:$W,23,0)</f>
        <v>акция/вывод</v>
      </c>
      <c r="Y37" s="3">
        <f t="shared" si="7"/>
        <v>18</v>
      </c>
      <c r="Z37" s="3">
        <f t="shared" si="8"/>
        <v>0</v>
      </c>
    </row>
    <row r="38" spans="1:26" ht="21.95" customHeight="1" outlineLevel="2" x14ac:dyDescent="0.2">
      <c r="A38" s="7" t="s">
        <v>16</v>
      </c>
      <c r="B38" s="7" t="s">
        <v>9</v>
      </c>
      <c r="C38" s="22" t="str">
        <f>VLOOKUP(A38,[1]TDSheet!$A:$C,3,0)</f>
        <v>Нояб</v>
      </c>
      <c r="D38" s="8">
        <v>29.468</v>
      </c>
      <c r="E38" s="8">
        <v>117.583</v>
      </c>
      <c r="F38" s="8">
        <v>35.012</v>
      </c>
      <c r="G38" s="8">
        <v>95.927000000000007</v>
      </c>
      <c r="H38" s="18">
        <f>VLOOKUP(A38,[1]TDSheet!$A:$H,8,0)</f>
        <v>1</v>
      </c>
      <c r="I38" s="3">
        <f>VLOOKUP(A38,[1]TDSheet!$A:$I,9,0)</f>
        <v>50</v>
      </c>
      <c r="J38" s="3">
        <f>VLOOKUP(A38,[2]Мариуполь!$A:$B,2,0)</f>
        <v>35.1</v>
      </c>
      <c r="K38" s="3">
        <f t="shared" si="3"/>
        <v>-8.8000000000000966E-2</v>
      </c>
      <c r="N38" s="3">
        <f t="shared" si="4"/>
        <v>7.0023999999999997</v>
      </c>
      <c r="O38" s="20"/>
      <c r="P38" s="20"/>
      <c r="Q38" s="20"/>
      <c r="S38" s="3">
        <f t="shared" si="5"/>
        <v>13.699160287901293</v>
      </c>
      <c r="T38" s="3">
        <f t="shared" si="6"/>
        <v>13.699160287901293</v>
      </c>
      <c r="U38" s="3">
        <f>VLOOKUP(A38,[1]TDSheet!$A:$U,21,0)</f>
        <v>1.0668</v>
      </c>
      <c r="V38" s="3">
        <f>VLOOKUP(A38,[1]TDSheet!$A:$V,22,0)</f>
        <v>6.6885999999999992</v>
      </c>
      <c r="W38" s="3">
        <f>VLOOKUP(A38,[1]TDSheet!$A:$N,14,0)</f>
        <v>12.6486</v>
      </c>
      <c r="X38" s="23" t="str">
        <f>VLOOKUP(A38,[1]TDSheet!$A:$W,23,0)</f>
        <v>акция/вывод</v>
      </c>
      <c r="Y38" s="3">
        <f t="shared" si="7"/>
        <v>0</v>
      </c>
      <c r="Z38" s="3">
        <f t="shared" si="8"/>
        <v>0</v>
      </c>
    </row>
    <row r="39" spans="1:26" ht="11.1" customHeight="1" outlineLevel="2" x14ac:dyDescent="0.2">
      <c r="A39" s="7" t="s">
        <v>17</v>
      </c>
      <c r="B39" s="7" t="s">
        <v>9</v>
      </c>
      <c r="C39" s="22" t="str">
        <f>VLOOKUP(A39,[1]TDSheet!$A:$C,3,0)</f>
        <v>Нояб</v>
      </c>
      <c r="D39" s="8">
        <v>-1.5189999999999999</v>
      </c>
      <c r="E39" s="8">
        <v>32.582000000000001</v>
      </c>
      <c r="F39" s="8">
        <v>13.446</v>
      </c>
      <c r="G39" s="8">
        <v>17.617000000000001</v>
      </c>
      <c r="H39" s="18">
        <f>VLOOKUP(A39,[1]TDSheet!$A:$H,8,0)</f>
        <v>1</v>
      </c>
      <c r="I39" s="3">
        <f>VLOOKUP(A39,[1]TDSheet!$A:$I,9,0)</f>
        <v>50</v>
      </c>
      <c r="J39" s="3">
        <f>VLOOKUP(A39,[2]Мариуполь!$A:$B,2,0)</f>
        <v>11.7</v>
      </c>
      <c r="K39" s="3">
        <f t="shared" si="3"/>
        <v>1.7460000000000004</v>
      </c>
      <c r="N39" s="3">
        <f t="shared" si="4"/>
        <v>2.6892</v>
      </c>
      <c r="O39" s="20">
        <v>20</v>
      </c>
      <c r="P39" s="20"/>
      <c r="Q39" s="20"/>
      <c r="S39" s="3">
        <f t="shared" si="5"/>
        <v>13.988174921909863</v>
      </c>
      <c r="T39" s="3">
        <f t="shared" si="6"/>
        <v>6.5510188903763202</v>
      </c>
      <c r="U39" s="3">
        <f>VLOOKUP(A39,[1]TDSheet!$A:$U,21,0)</f>
        <v>0.27300000000000002</v>
      </c>
      <c r="V39" s="3">
        <f>VLOOKUP(A39,[1]TDSheet!$A:$V,22,0)</f>
        <v>1.0862000000000001</v>
      </c>
      <c r="W39" s="3">
        <f>VLOOKUP(A39,[1]TDSheet!$A:$N,14,0)</f>
        <v>2.4579999999999997</v>
      </c>
      <c r="X39" s="23" t="str">
        <f>VLOOKUP(A39,[1]TDSheet!$A:$W,23,0)</f>
        <v>акция/вывод</v>
      </c>
      <c r="Y39" s="3">
        <f t="shared" si="7"/>
        <v>20</v>
      </c>
      <c r="Z39" s="3">
        <f t="shared" si="8"/>
        <v>0</v>
      </c>
    </row>
    <row r="40" spans="1:26" ht="11.1" customHeight="1" outlineLevel="2" x14ac:dyDescent="0.2">
      <c r="A40" s="7" t="s">
        <v>53</v>
      </c>
      <c r="B40" s="7" t="s">
        <v>21</v>
      </c>
      <c r="C40" s="22" t="str">
        <f>VLOOKUP(A40,[1]TDSheet!$A:$C,3,0)</f>
        <v>Нояб</v>
      </c>
      <c r="D40" s="8"/>
      <c r="E40" s="8">
        <v>252</v>
      </c>
      <c r="F40" s="8">
        <v>235</v>
      </c>
      <c r="G40" s="8">
        <v>9</v>
      </c>
      <c r="H40" s="18">
        <f>VLOOKUP(A40,[1]TDSheet!$A:$H,8,0)</f>
        <v>0.4</v>
      </c>
      <c r="I40" s="3">
        <f>VLOOKUP(A40,[1]TDSheet!$A:$I,9,0)</f>
        <v>40</v>
      </c>
      <c r="J40" s="3">
        <f>VLOOKUP(A40,[2]Мариуполь!$A:$B,2,0)</f>
        <v>229</v>
      </c>
      <c r="K40" s="3">
        <f t="shared" si="3"/>
        <v>6</v>
      </c>
      <c r="N40" s="3">
        <f t="shared" si="4"/>
        <v>47</v>
      </c>
      <c r="O40" s="20">
        <v>370</v>
      </c>
      <c r="P40" s="20"/>
      <c r="Q40" s="20"/>
      <c r="S40" s="3">
        <f t="shared" si="5"/>
        <v>8.0638297872340434</v>
      </c>
      <c r="T40" s="3">
        <f t="shared" si="6"/>
        <v>0.19148936170212766</v>
      </c>
      <c r="U40" s="3">
        <f>VLOOKUP(A40,[1]TDSheet!$A:$U,21,0)</f>
        <v>10.199999999999999</v>
      </c>
      <c r="V40" s="3">
        <f>VLOOKUP(A40,[1]TDSheet!$A:$V,22,0)</f>
        <v>35.200000000000003</v>
      </c>
      <c r="W40" s="3">
        <f>VLOOKUP(A40,[1]TDSheet!$A:$N,14,0)</f>
        <v>10.6</v>
      </c>
      <c r="X40" s="23" t="str">
        <f>VLOOKUP(A40,[1]TDSheet!$A:$W,23,0)</f>
        <v>акция/вывод</v>
      </c>
      <c r="Y40" s="3">
        <f t="shared" si="7"/>
        <v>148</v>
      </c>
      <c r="Z40" s="3">
        <f t="shared" si="8"/>
        <v>0</v>
      </c>
    </row>
    <row r="41" spans="1:26" ht="11.1" customHeight="1" outlineLevel="2" x14ac:dyDescent="0.2">
      <c r="A41" s="7" t="s">
        <v>54</v>
      </c>
      <c r="B41" s="7" t="s">
        <v>21</v>
      </c>
      <c r="C41" s="22" t="str">
        <f>VLOOKUP(A41,[1]TDSheet!$A:$C,3,0)</f>
        <v>Нояб</v>
      </c>
      <c r="D41" s="8"/>
      <c r="E41" s="8">
        <v>210</v>
      </c>
      <c r="F41" s="8">
        <v>177</v>
      </c>
      <c r="G41" s="8">
        <v>26</v>
      </c>
      <c r="H41" s="18">
        <f>VLOOKUP(A41,[1]TDSheet!$A:$H,8,0)</f>
        <v>0.4</v>
      </c>
      <c r="I41" s="3">
        <f>VLOOKUP(A41,[1]TDSheet!$A:$I,9,0)</f>
        <v>40</v>
      </c>
      <c r="J41" s="3">
        <f>VLOOKUP(A41,[2]Мариуполь!$A:$B,2,0)</f>
        <v>172</v>
      </c>
      <c r="K41" s="3">
        <f t="shared" si="3"/>
        <v>5</v>
      </c>
      <c r="N41" s="3">
        <f t="shared" si="4"/>
        <v>35.4</v>
      </c>
      <c r="O41" s="20">
        <v>295</v>
      </c>
      <c r="P41" s="20"/>
      <c r="Q41" s="20"/>
      <c r="S41" s="3">
        <f t="shared" si="5"/>
        <v>9.0677966101694913</v>
      </c>
      <c r="T41" s="3">
        <f t="shared" si="6"/>
        <v>0.7344632768361582</v>
      </c>
      <c r="U41" s="3">
        <f>VLOOKUP(A41,[1]TDSheet!$A:$U,21,0)</f>
        <v>13.8</v>
      </c>
      <c r="V41" s="3">
        <f>VLOOKUP(A41,[1]TDSheet!$A:$V,22,0)</f>
        <v>28</v>
      </c>
      <c r="W41" s="3">
        <f>VLOOKUP(A41,[1]TDSheet!$A:$N,14,0)</f>
        <v>11.4</v>
      </c>
      <c r="X41" s="23" t="str">
        <f>VLOOKUP(A41,[1]TDSheet!$A:$W,23,0)</f>
        <v>акция/вывод</v>
      </c>
      <c r="Y41" s="3">
        <f t="shared" si="7"/>
        <v>118</v>
      </c>
      <c r="Z41" s="3">
        <f t="shared" si="8"/>
        <v>0</v>
      </c>
    </row>
    <row r="42" spans="1:26" ht="11.1" customHeight="1" outlineLevel="2" x14ac:dyDescent="0.2">
      <c r="A42" s="7" t="s">
        <v>55</v>
      </c>
      <c r="B42" s="7" t="s">
        <v>21</v>
      </c>
      <c r="C42" s="22" t="str">
        <f>VLOOKUP(A42,[1]TDSheet!$A:$C,3,0)</f>
        <v>Нояб</v>
      </c>
      <c r="D42" s="8">
        <v>-2</v>
      </c>
      <c r="E42" s="8">
        <v>132</v>
      </c>
      <c r="F42" s="8">
        <v>62</v>
      </c>
      <c r="G42" s="8">
        <v>66</v>
      </c>
      <c r="H42" s="18">
        <f>VLOOKUP(A42,[1]TDSheet!$A:$H,8,0)</f>
        <v>0.4</v>
      </c>
      <c r="I42" s="3">
        <f>VLOOKUP(A42,[1]TDSheet!$A:$I,9,0)</f>
        <v>40</v>
      </c>
      <c r="J42" s="3">
        <f>VLOOKUP(A42,[2]Мариуполь!$A:$B,2,0)</f>
        <v>60</v>
      </c>
      <c r="K42" s="3">
        <f t="shared" si="3"/>
        <v>2</v>
      </c>
      <c r="N42" s="3">
        <f t="shared" si="4"/>
        <v>12.4</v>
      </c>
      <c r="O42" s="20">
        <v>95</v>
      </c>
      <c r="P42" s="20"/>
      <c r="Q42" s="20"/>
      <c r="S42" s="3">
        <f t="shared" si="5"/>
        <v>12.983870967741936</v>
      </c>
      <c r="T42" s="3">
        <f t="shared" si="6"/>
        <v>5.32258064516129</v>
      </c>
      <c r="U42" s="3">
        <f>VLOOKUP(A42,[1]TDSheet!$A:$U,21,0)</f>
        <v>9</v>
      </c>
      <c r="V42" s="3">
        <f>VLOOKUP(A42,[1]TDSheet!$A:$V,22,0)</f>
        <v>14</v>
      </c>
      <c r="W42" s="3">
        <f>VLOOKUP(A42,[1]TDSheet!$A:$N,14,0)</f>
        <v>9.8000000000000007</v>
      </c>
      <c r="X42" s="23" t="str">
        <f>VLOOKUP(A42,[1]TDSheet!$A:$W,23,0)</f>
        <v>акция/вывод</v>
      </c>
      <c r="Y42" s="3">
        <f t="shared" si="7"/>
        <v>38</v>
      </c>
      <c r="Z42" s="3">
        <f t="shared" si="8"/>
        <v>0</v>
      </c>
    </row>
    <row r="43" spans="1:26" ht="11.1" customHeight="1" outlineLevel="2" x14ac:dyDescent="0.2">
      <c r="A43" s="7" t="s">
        <v>40</v>
      </c>
      <c r="B43" s="7" t="s">
        <v>9</v>
      </c>
      <c r="C43" s="7"/>
      <c r="D43" s="8">
        <v>27.699000000000002</v>
      </c>
      <c r="E43" s="8">
        <v>219.87700000000001</v>
      </c>
      <c r="F43" s="8">
        <v>80.991</v>
      </c>
      <c r="G43" s="8">
        <v>146.012</v>
      </c>
      <c r="H43" s="18">
        <f>VLOOKUP(A43,[1]TDSheet!$A:$H,8,0)</f>
        <v>1</v>
      </c>
      <c r="I43" s="3">
        <f>VLOOKUP(A43,[1]TDSheet!$A:$I,9,0)</f>
        <v>40</v>
      </c>
      <c r="J43" s="3">
        <f>VLOOKUP(A43,[2]Мариуполь!$A:$B,2,0)</f>
        <v>71.5</v>
      </c>
      <c r="K43" s="3">
        <f t="shared" si="3"/>
        <v>9.4909999999999997</v>
      </c>
      <c r="N43" s="3">
        <f t="shared" si="4"/>
        <v>16.1982</v>
      </c>
      <c r="O43" s="20">
        <v>65</v>
      </c>
      <c r="P43" s="20"/>
      <c r="Q43" s="20"/>
      <c r="S43" s="3">
        <f t="shared" si="5"/>
        <v>13.026879529824301</v>
      </c>
      <c r="T43" s="3">
        <f t="shared" si="6"/>
        <v>9.0140879850847622</v>
      </c>
      <c r="U43" s="3">
        <f>VLOOKUP(A43,[1]TDSheet!$A:$U,21,0)</f>
        <v>14.386199999999999</v>
      </c>
      <c r="V43" s="3">
        <f>VLOOKUP(A43,[1]TDSheet!$A:$V,22,0)</f>
        <v>16.3674</v>
      </c>
      <c r="W43" s="3">
        <f>VLOOKUP(A43,[1]TDSheet!$A:$N,14,0)</f>
        <v>17.3048</v>
      </c>
      <c r="Y43" s="3">
        <f t="shared" si="7"/>
        <v>65</v>
      </c>
      <c r="Z43" s="3">
        <f t="shared" si="8"/>
        <v>0</v>
      </c>
    </row>
    <row r="44" spans="1:26" ht="11.1" customHeight="1" outlineLevel="2" x14ac:dyDescent="0.2">
      <c r="A44" s="7" t="s">
        <v>41</v>
      </c>
      <c r="B44" s="7" t="s">
        <v>9</v>
      </c>
      <c r="C44" s="7"/>
      <c r="D44" s="8">
        <v>28.545000000000002</v>
      </c>
      <c r="E44" s="8">
        <v>160.864</v>
      </c>
      <c r="F44" s="8">
        <v>72.625</v>
      </c>
      <c r="G44" s="8">
        <v>102.877</v>
      </c>
      <c r="H44" s="18">
        <f>VLOOKUP(A44,[1]TDSheet!$A:$H,8,0)</f>
        <v>1</v>
      </c>
      <c r="I44" s="3">
        <f>VLOOKUP(A44,[1]TDSheet!$A:$I,9,0)</f>
        <v>40</v>
      </c>
      <c r="J44" s="3">
        <f>VLOOKUP(A44,[2]Мариуполь!$A:$B,2,0)</f>
        <v>69.7</v>
      </c>
      <c r="K44" s="3">
        <f t="shared" si="3"/>
        <v>2.9249999999999972</v>
      </c>
      <c r="N44" s="3">
        <f t="shared" si="4"/>
        <v>14.525</v>
      </c>
      <c r="O44" s="20">
        <v>85</v>
      </c>
      <c r="P44" s="20"/>
      <c r="Q44" s="20"/>
      <c r="S44" s="3">
        <f t="shared" si="5"/>
        <v>12.93473321858864</v>
      </c>
      <c r="T44" s="3">
        <f t="shared" si="6"/>
        <v>7.0827538726333898</v>
      </c>
      <c r="U44" s="3">
        <f>VLOOKUP(A44,[1]TDSheet!$A:$U,21,0)</f>
        <v>12.059999999999999</v>
      </c>
      <c r="V44" s="3">
        <f>VLOOKUP(A44,[1]TDSheet!$A:$V,22,0)</f>
        <v>13.856200000000001</v>
      </c>
      <c r="W44" s="3">
        <f>VLOOKUP(A44,[1]TDSheet!$A:$N,14,0)</f>
        <v>13.078999999999999</v>
      </c>
      <c r="Y44" s="3">
        <f t="shared" si="7"/>
        <v>85</v>
      </c>
      <c r="Z44" s="3">
        <f t="shared" si="8"/>
        <v>0</v>
      </c>
    </row>
    <row r="45" spans="1:26" ht="11.1" customHeight="1" outlineLevel="2" x14ac:dyDescent="0.2">
      <c r="A45" s="7" t="s">
        <v>20</v>
      </c>
      <c r="B45" s="7" t="s">
        <v>21</v>
      </c>
      <c r="C45" s="7"/>
      <c r="D45" s="8">
        <v>101</v>
      </c>
      <c r="E45" s="8">
        <v>64</v>
      </c>
      <c r="F45" s="8">
        <v>34</v>
      </c>
      <c r="G45" s="8">
        <v>122</v>
      </c>
      <c r="H45" s="18">
        <f>VLOOKUP(A45,[1]TDSheet!$A:$H,8,0)</f>
        <v>0.4</v>
      </c>
      <c r="I45" s="3">
        <f>VLOOKUP(A45,[1]TDSheet!$A:$I,9,0)</f>
        <v>90</v>
      </c>
      <c r="J45" s="3">
        <f>VLOOKUP(A45,[2]Мариуполь!$A:$B,2,0)</f>
        <v>34</v>
      </c>
      <c r="K45" s="3">
        <f t="shared" si="3"/>
        <v>0</v>
      </c>
      <c r="N45" s="3">
        <f t="shared" si="4"/>
        <v>6.8</v>
      </c>
      <c r="O45" s="20"/>
      <c r="P45" s="20"/>
      <c r="Q45" s="20"/>
      <c r="S45" s="3">
        <f t="shared" si="5"/>
        <v>17.941176470588236</v>
      </c>
      <c r="T45" s="3">
        <f t="shared" si="6"/>
        <v>17.941176470588236</v>
      </c>
      <c r="U45" s="3">
        <f>VLOOKUP(A45,[1]TDSheet!$A:$U,21,0)</f>
        <v>15.8</v>
      </c>
      <c r="V45" s="3">
        <f>VLOOKUP(A45,[1]TDSheet!$A:$V,22,0)</f>
        <v>10.4</v>
      </c>
      <c r="W45" s="3">
        <f>VLOOKUP(A45,[1]TDSheet!$A:$N,14,0)</f>
        <v>11.8</v>
      </c>
      <c r="Y45" s="3">
        <f t="shared" si="7"/>
        <v>0</v>
      </c>
      <c r="Z45" s="3">
        <f t="shared" si="8"/>
        <v>0</v>
      </c>
    </row>
    <row r="46" spans="1:26" ht="11.1" customHeight="1" outlineLevel="2" x14ac:dyDescent="0.2">
      <c r="A46" s="7" t="s">
        <v>22</v>
      </c>
      <c r="B46" s="7" t="s">
        <v>21</v>
      </c>
      <c r="C46" s="7"/>
      <c r="D46" s="8">
        <v>77</v>
      </c>
      <c r="E46" s="8">
        <v>176</v>
      </c>
      <c r="F46" s="8">
        <v>111</v>
      </c>
      <c r="G46" s="8">
        <v>130</v>
      </c>
      <c r="H46" s="18">
        <f>VLOOKUP(A46,[1]TDSheet!$A:$H,8,0)</f>
        <v>0.33</v>
      </c>
      <c r="I46" s="3">
        <f>VLOOKUP(A46,[1]TDSheet!$A:$I,9,0)</f>
        <v>60</v>
      </c>
      <c r="J46" s="3">
        <f>VLOOKUP(A46,[2]Мариуполь!$A:$B,2,0)</f>
        <v>110</v>
      </c>
      <c r="K46" s="3">
        <f t="shared" si="3"/>
        <v>1</v>
      </c>
      <c r="N46" s="3">
        <f t="shared" si="4"/>
        <v>22.2</v>
      </c>
      <c r="O46" s="20">
        <v>160</v>
      </c>
      <c r="P46" s="20"/>
      <c r="Q46" s="20"/>
      <c r="S46" s="3">
        <f t="shared" si="5"/>
        <v>13.063063063063064</v>
      </c>
      <c r="T46" s="3">
        <f t="shared" si="6"/>
        <v>5.8558558558558564</v>
      </c>
      <c r="U46" s="3">
        <f>VLOOKUP(A46,[1]TDSheet!$A:$U,21,0)</f>
        <v>21.8</v>
      </c>
      <c r="V46" s="3">
        <f>VLOOKUP(A46,[1]TDSheet!$A:$V,22,0)</f>
        <v>14.2</v>
      </c>
      <c r="W46" s="3">
        <f>VLOOKUP(A46,[1]TDSheet!$A:$N,14,0)</f>
        <v>19</v>
      </c>
      <c r="Y46" s="3">
        <f t="shared" si="7"/>
        <v>52.800000000000004</v>
      </c>
      <c r="Z46" s="3">
        <f t="shared" si="8"/>
        <v>0</v>
      </c>
    </row>
    <row r="47" spans="1:26" ht="11.1" customHeight="1" outlineLevel="2" x14ac:dyDescent="0.2">
      <c r="A47" s="7" t="s">
        <v>56</v>
      </c>
      <c r="B47" s="7" t="s">
        <v>21</v>
      </c>
      <c r="C47" s="7"/>
      <c r="D47" s="8">
        <v>-3</v>
      </c>
      <c r="E47" s="8"/>
      <c r="F47" s="8">
        <v>22</v>
      </c>
      <c r="G47" s="8">
        <v>-27</v>
      </c>
      <c r="H47" s="18">
        <f>VLOOKUP(A47,[1]TDSheet!$A:$H,8,0)</f>
        <v>0</v>
      </c>
      <c r="I47" s="3">
        <f>VLOOKUP(A47,[1]TDSheet!$A:$I,9,0)</f>
        <v>0</v>
      </c>
      <c r="J47" s="3">
        <f>VLOOKUP(A47,[2]Мариуполь!$A:$B,2,0)</f>
        <v>33</v>
      </c>
      <c r="K47" s="3">
        <f t="shared" si="3"/>
        <v>-11</v>
      </c>
      <c r="N47" s="3">
        <f t="shared" si="4"/>
        <v>4.4000000000000004</v>
      </c>
      <c r="O47" s="20"/>
      <c r="P47" s="20"/>
      <c r="Q47" s="20"/>
      <c r="S47" s="3">
        <f t="shared" si="5"/>
        <v>-6.1363636363636358</v>
      </c>
      <c r="T47" s="3">
        <f t="shared" si="6"/>
        <v>-6.1363636363636358</v>
      </c>
      <c r="U47" s="3">
        <f>VLOOKUP(A47,[1]TDSheet!$A:$U,21,0)</f>
        <v>0</v>
      </c>
      <c r="V47" s="3">
        <f>VLOOKUP(A47,[1]TDSheet!$A:$V,22,0)</f>
        <v>0</v>
      </c>
      <c r="W47" s="3">
        <f>VLOOKUP(A47,[1]TDSheet!$A:$N,14,0)</f>
        <v>1</v>
      </c>
      <c r="Y47" s="3">
        <f t="shared" si="7"/>
        <v>0</v>
      </c>
      <c r="Z47" s="3">
        <f t="shared" si="8"/>
        <v>0</v>
      </c>
    </row>
    <row r="48" spans="1:26" ht="21.95" customHeight="1" outlineLevel="2" x14ac:dyDescent="0.2">
      <c r="A48" s="7" t="s">
        <v>42</v>
      </c>
      <c r="B48" s="7" t="s">
        <v>9</v>
      </c>
      <c r="C48" s="7"/>
      <c r="D48" s="8"/>
      <c r="E48" s="8"/>
      <c r="F48" s="8"/>
      <c r="G48" s="8">
        <v>-1.76</v>
      </c>
      <c r="H48" s="18">
        <f>VLOOKUP(A48,[1]TDSheet!$A:$H,8,0)</f>
        <v>0</v>
      </c>
      <c r="I48" s="3">
        <f>VLOOKUP(A48,[1]TDSheet!$A:$I,9,0)</f>
        <v>0</v>
      </c>
      <c r="K48" s="3">
        <f t="shared" si="3"/>
        <v>0</v>
      </c>
      <c r="N48" s="3">
        <f t="shared" si="4"/>
        <v>0</v>
      </c>
      <c r="O48" s="20"/>
      <c r="P48" s="20"/>
      <c r="Q48" s="20"/>
      <c r="S48" s="3" t="e">
        <f t="shared" si="5"/>
        <v>#DIV/0!</v>
      </c>
      <c r="T48" s="3" t="e">
        <f t="shared" si="6"/>
        <v>#DIV/0!</v>
      </c>
      <c r="U48" s="3">
        <f>VLOOKUP(A48,[1]TDSheet!$A:$U,21,0)</f>
        <v>0</v>
      </c>
      <c r="V48" s="3">
        <f>VLOOKUP(A48,[1]TDSheet!$A:$V,22,0)</f>
        <v>0</v>
      </c>
      <c r="W48" s="3">
        <f>VLOOKUP(A48,[1]TDSheet!$A:$N,14,0)</f>
        <v>0.35199999999999998</v>
      </c>
      <c r="Y48" s="3">
        <f t="shared" si="7"/>
        <v>0</v>
      </c>
      <c r="Z48" s="3">
        <f t="shared" si="8"/>
        <v>0</v>
      </c>
    </row>
    <row r="49" spans="1:26" ht="11.1" customHeight="1" outlineLevel="2" x14ac:dyDescent="0.2">
      <c r="A49" s="7" t="s">
        <v>43</v>
      </c>
      <c r="B49" s="7" t="s">
        <v>9</v>
      </c>
      <c r="C49" s="7"/>
      <c r="D49" s="8">
        <v>-8.718</v>
      </c>
      <c r="E49" s="8">
        <v>41.203000000000003</v>
      </c>
      <c r="F49" s="8">
        <v>29.864999999999998</v>
      </c>
      <c r="G49" s="8"/>
      <c r="H49" s="18">
        <f>VLOOKUP(A49,[1]TDSheet!$A:$H,8,0)</f>
        <v>0</v>
      </c>
      <c r="I49" s="3">
        <f>VLOOKUP(A49,[1]TDSheet!$A:$I,9,0)</f>
        <v>0</v>
      </c>
      <c r="J49" s="3">
        <f>VLOOKUP(A49,[2]Мариуполь!$A:$B,2,0)</f>
        <v>27.2</v>
      </c>
      <c r="K49" s="3">
        <f t="shared" si="3"/>
        <v>2.6649999999999991</v>
      </c>
      <c r="N49" s="3">
        <f t="shared" si="4"/>
        <v>5.9729999999999999</v>
      </c>
      <c r="O49" s="20"/>
      <c r="P49" s="20"/>
      <c r="Q49" s="20"/>
      <c r="S49" s="3">
        <f t="shared" si="5"/>
        <v>0</v>
      </c>
      <c r="T49" s="3">
        <f t="shared" si="6"/>
        <v>0</v>
      </c>
      <c r="U49" s="3">
        <f>VLOOKUP(A49,[1]TDSheet!$A:$U,21,0)</f>
        <v>4.5718000000000005</v>
      </c>
      <c r="V49" s="3">
        <f>VLOOKUP(A49,[1]TDSheet!$A:$V,22,0)</f>
        <v>0</v>
      </c>
      <c r="W49" s="3">
        <f>VLOOKUP(A49,[1]TDSheet!$A:$N,14,0)</f>
        <v>2.2675999999999998</v>
      </c>
      <c r="Y49" s="3">
        <f t="shared" si="7"/>
        <v>0</v>
      </c>
      <c r="Z49" s="3">
        <f t="shared" si="8"/>
        <v>0</v>
      </c>
    </row>
    <row r="50" spans="1:26" ht="11.1" customHeight="1" outlineLevel="2" x14ac:dyDescent="0.2">
      <c r="A50" s="7" t="s">
        <v>18</v>
      </c>
      <c r="B50" s="7" t="s">
        <v>9</v>
      </c>
      <c r="C50" s="7"/>
      <c r="D50" s="8">
        <v>-1.41</v>
      </c>
      <c r="E50" s="8">
        <v>7.0439999999999996</v>
      </c>
      <c r="F50" s="8">
        <v>4.1180000000000003</v>
      </c>
      <c r="G50" s="8">
        <v>-2.698</v>
      </c>
      <c r="H50" s="18">
        <f>VLOOKUP(A50,[1]TDSheet!$A:$H,8,0)</f>
        <v>0</v>
      </c>
      <c r="I50" s="3">
        <f>VLOOKUP(A50,[1]TDSheet!$A:$I,9,0)</f>
        <v>0</v>
      </c>
      <c r="J50" s="3">
        <f>VLOOKUP(A50,[2]Мариуполь!$A:$B,2,0)</f>
        <v>3.9</v>
      </c>
      <c r="K50" s="3">
        <f t="shared" si="3"/>
        <v>0.21800000000000042</v>
      </c>
      <c r="N50" s="3">
        <f t="shared" si="4"/>
        <v>0.82360000000000011</v>
      </c>
      <c r="O50" s="20"/>
      <c r="P50" s="20"/>
      <c r="Q50" s="20"/>
      <c r="S50" s="3">
        <f t="shared" si="5"/>
        <v>-3.2758620689655169</v>
      </c>
      <c r="T50" s="3">
        <f t="shared" si="6"/>
        <v>-3.2758620689655169</v>
      </c>
      <c r="U50" s="3">
        <f>VLOOKUP(A50,[1]TDSheet!$A:$U,21,0)</f>
        <v>0.52679999999999993</v>
      </c>
      <c r="V50" s="3">
        <f>VLOOKUP(A50,[1]TDSheet!$A:$V,22,0)</f>
        <v>0</v>
      </c>
      <c r="W50" s="3">
        <f>VLOOKUP(A50,[1]TDSheet!$A:$N,14,0)</f>
        <v>1.1248</v>
      </c>
      <c r="Y50" s="3">
        <f t="shared" si="7"/>
        <v>0</v>
      </c>
      <c r="Z50" s="3">
        <f t="shared" si="8"/>
        <v>0</v>
      </c>
    </row>
    <row r="51" spans="1:26" ht="11.1" customHeight="1" outlineLevel="2" x14ac:dyDescent="0.2">
      <c r="A51" s="7" t="s">
        <v>19</v>
      </c>
      <c r="B51" s="7" t="s">
        <v>9</v>
      </c>
      <c r="C51" s="7"/>
      <c r="D51" s="8">
        <v>-4.07</v>
      </c>
      <c r="E51" s="8"/>
      <c r="F51" s="8"/>
      <c r="G51" s="8">
        <v>-4.07</v>
      </c>
      <c r="H51" s="18">
        <f>VLOOKUP(A51,[1]TDSheet!$A:$H,8,0)</f>
        <v>0</v>
      </c>
      <c r="I51" s="3">
        <f>VLOOKUP(A51,[1]TDSheet!$A:$I,9,0)</f>
        <v>0</v>
      </c>
      <c r="K51" s="3">
        <f t="shared" si="3"/>
        <v>0</v>
      </c>
      <c r="N51" s="3">
        <f t="shared" si="4"/>
        <v>0</v>
      </c>
      <c r="O51" s="20"/>
      <c r="P51" s="20"/>
      <c r="Q51" s="20"/>
      <c r="S51" s="3" t="e">
        <f t="shared" si="5"/>
        <v>#DIV/0!</v>
      </c>
      <c r="T51" s="3" t="e">
        <f t="shared" si="6"/>
        <v>#DIV/0!</v>
      </c>
      <c r="U51" s="3">
        <f>VLOOKUP(A51,[1]TDSheet!$A:$U,21,0)</f>
        <v>3.2654000000000005</v>
      </c>
      <c r="V51" s="3">
        <f>VLOOKUP(A51,[1]TDSheet!$A:$V,22,0)</f>
        <v>0</v>
      </c>
      <c r="W51" s="3">
        <f>VLOOKUP(A51,[1]TDSheet!$A:$N,14,0)</f>
        <v>0</v>
      </c>
      <c r="Y51" s="3">
        <f t="shared" si="7"/>
        <v>0</v>
      </c>
      <c r="Z51" s="3">
        <f t="shared" si="8"/>
        <v>0</v>
      </c>
    </row>
    <row r="52" spans="1:26" ht="11.1" customHeight="1" outlineLevel="2" x14ac:dyDescent="0.2">
      <c r="A52" s="7" t="s">
        <v>44</v>
      </c>
      <c r="B52" s="7" t="s">
        <v>9</v>
      </c>
      <c r="C52" s="7"/>
      <c r="D52" s="8">
        <v>-8.76</v>
      </c>
      <c r="E52" s="8">
        <v>8.76</v>
      </c>
      <c r="F52" s="8"/>
      <c r="G52" s="8"/>
      <c r="H52" s="18">
        <f>VLOOKUP(A52,[1]TDSheet!$A:$H,8,0)</f>
        <v>0</v>
      </c>
      <c r="I52" s="3">
        <f>VLOOKUP(A52,[1]TDSheet!$A:$I,9,0)</f>
        <v>0</v>
      </c>
      <c r="K52" s="3">
        <f t="shared" si="3"/>
        <v>0</v>
      </c>
      <c r="N52" s="3">
        <f t="shared" si="4"/>
        <v>0</v>
      </c>
      <c r="O52" s="20"/>
      <c r="P52" s="20"/>
      <c r="Q52" s="20"/>
      <c r="S52" s="3" t="e">
        <f t="shared" si="5"/>
        <v>#DIV/0!</v>
      </c>
      <c r="T52" s="3" t="e">
        <f t="shared" si="6"/>
        <v>#DIV/0!</v>
      </c>
      <c r="U52" s="3">
        <f>VLOOKUP(A52,[1]TDSheet!$A:$U,21,0)</f>
        <v>1.9263999999999999</v>
      </c>
      <c r="V52" s="3">
        <f>VLOOKUP(A52,[1]TDSheet!$A:$V,22,0)</f>
        <v>0</v>
      </c>
      <c r="W52" s="3">
        <f>VLOOKUP(A52,[1]TDSheet!$A:$N,14,0)</f>
        <v>0</v>
      </c>
      <c r="Y52" s="3">
        <f t="shared" si="7"/>
        <v>0</v>
      </c>
      <c r="Z52" s="3">
        <f t="shared" si="8"/>
        <v>0</v>
      </c>
    </row>
    <row r="53" spans="1:26" ht="11.1" customHeight="1" outlineLevel="2" x14ac:dyDescent="0.2">
      <c r="A53" s="7" t="s">
        <v>45</v>
      </c>
      <c r="B53" s="7" t="s">
        <v>9</v>
      </c>
      <c r="C53" s="7"/>
      <c r="D53" s="8">
        <v>-3.476</v>
      </c>
      <c r="E53" s="8">
        <v>3.476</v>
      </c>
      <c r="F53" s="8"/>
      <c r="G53" s="8"/>
      <c r="H53" s="18">
        <f>VLOOKUP(A53,[1]TDSheet!$A:$H,8,0)</f>
        <v>0</v>
      </c>
      <c r="I53" s="3">
        <f>VLOOKUP(A53,[1]TDSheet!$A:$I,9,0)</f>
        <v>0</v>
      </c>
      <c r="K53" s="3">
        <f t="shared" si="3"/>
        <v>0</v>
      </c>
      <c r="N53" s="3">
        <f t="shared" si="4"/>
        <v>0</v>
      </c>
      <c r="O53" s="20"/>
      <c r="P53" s="20"/>
      <c r="Q53" s="20"/>
      <c r="S53" s="3" t="e">
        <f t="shared" si="5"/>
        <v>#DIV/0!</v>
      </c>
      <c r="T53" s="3" t="e">
        <f t="shared" si="6"/>
        <v>#DIV/0!</v>
      </c>
      <c r="U53" s="3">
        <f>VLOOKUP(A53,[1]TDSheet!$A:$U,21,0)</f>
        <v>2.9531999999999998</v>
      </c>
      <c r="V53" s="3">
        <f>VLOOKUP(A53,[1]TDSheet!$A:$V,22,0)</f>
        <v>0</v>
      </c>
      <c r="W53" s="3">
        <f>VLOOKUP(A53,[1]TDSheet!$A:$N,14,0)</f>
        <v>0</v>
      </c>
      <c r="Y53" s="3">
        <f t="shared" si="7"/>
        <v>0</v>
      </c>
      <c r="Z53" s="3">
        <f t="shared" si="8"/>
        <v>0</v>
      </c>
    </row>
  </sheetData>
  <autoFilter ref="A3:Y53" xr:uid="{249A73FB-3E75-4A48-A6B8-E6811F192F06}"/>
  <phoneticPr fontId="0" type="noConversion"/>
  <pageMargins left="0.75" right="1" top="0.75" bottom="1" header="0.5" footer="0.5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5BB2A-167B-4FDC-99C0-968E9A2C50FE}">
  <dimension ref="A1:F48"/>
  <sheetViews>
    <sheetView workbookViewId="0">
      <selection activeCell="A2" sqref="A2:F48"/>
    </sheetView>
  </sheetViews>
  <sheetFormatPr defaultRowHeight="11.25" x14ac:dyDescent="0.2"/>
  <sheetData>
    <row r="1" spans="1:6" x14ac:dyDescent="0.2">
      <c r="A1">
        <v>1</v>
      </c>
    </row>
    <row r="2" spans="1:6" x14ac:dyDescent="0.2">
      <c r="A2" t="s">
        <v>8</v>
      </c>
      <c r="B2" t="s">
        <v>9</v>
      </c>
      <c r="E2">
        <v>1.373</v>
      </c>
      <c r="F2">
        <v>-1.373</v>
      </c>
    </row>
    <row r="3" spans="1:6" x14ac:dyDescent="0.2">
      <c r="A3" t="s">
        <v>10</v>
      </c>
      <c r="B3" t="s">
        <v>9</v>
      </c>
      <c r="C3">
        <v>28.244</v>
      </c>
      <c r="D3">
        <v>161.06</v>
      </c>
      <c r="E3">
        <v>61.508000000000003</v>
      </c>
      <c r="F3">
        <v>127.79600000000001</v>
      </c>
    </row>
    <row r="4" spans="1:6" x14ac:dyDescent="0.2">
      <c r="A4" t="s">
        <v>11</v>
      </c>
      <c r="B4" t="s">
        <v>9</v>
      </c>
      <c r="C4">
        <v>88.355999999999995</v>
      </c>
      <c r="D4">
        <v>93.337999999999994</v>
      </c>
      <c r="E4">
        <v>38.11</v>
      </c>
      <c r="F4">
        <v>143.584</v>
      </c>
    </row>
    <row r="5" spans="1:6" x14ac:dyDescent="0.2">
      <c r="A5" t="s">
        <v>12</v>
      </c>
      <c r="B5" t="s">
        <v>9</v>
      </c>
      <c r="C5">
        <v>-4.79</v>
      </c>
      <c r="D5">
        <v>162.75</v>
      </c>
      <c r="E5">
        <v>109.866</v>
      </c>
      <c r="F5">
        <v>48.094000000000001</v>
      </c>
    </row>
    <row r="6" spans="1:6" x14ac:dyDescent="0.2">
      <c r="A6" t="s">
        <v>23</v>
      </c>
      <c r="B6" t="s">
        <v>9</v>
      </c>
      <c r="C6">
        <v>2.6040000000000001</v>
      </c>
      <c r="D6">
        <v>194.78299999999999</v>
      </c>
      <c r="E6">
        <v>18.416</v>
      </c>
      <c r="F6">
        <v>178.971</v>
      </c>
    </row>
    <row r="7" spans="1:6" x14ac:dyDescent="0.2">
      <c r="A7" t="s">
        <v>24</v>
      </c>
      <c r="B7" t="s">
        <v>9</v>
      </c>
      <c r="C7">
        <v>635.553</v>
      </c>
      <c r="D7">
        <v>2023.65</v>
      </c>
      <c r="E7">
        <v>1191.4770000000001</v>
      </c>
      <c r="F7">
        <v>1467.7260000000001</v>
      </c>
    </row>
    <row r="8" spans="1:6" x14ac:dyDescent="0.2">
      <c r="A8" t="s">
        <v>25</v>
      </c>
      <c r="B8" t="s">
        <v>9</v>
      </c>
      <c r="C8">
        <v>-2.6080000000000001</v>
      </c>
      <c r="D8">
        <v>15.808</v>
      </c>
      <c r="E8">
        <v>11.443</v>
      </c>
      <c r="F8">
        <v>1.7569999999999999</v>
      </c>
    </row>
    <row r="9" spans="1:6" x14ac:dyDescent="0.2">
      <c r="A9" t="s">
        <v>26</v>
      </c>
      <c r="B9" t="s">
        <v>9</v>
      </c>
      <c r="C9">
        <v>21.821999999999999</v>
      </c>
      <c r="D9">
        <v>433.13900000000001</v>
      </c>
      <c r="E9">
        <v>175.34700000000001</v>
      </c>
      <c r="F9">
        <v>279.61399999999998</v>
      </c>
    </row>
    <row r="10" spans="1:6" x14ac:dyDescent="0.2">
      <c r="A10" t="s">
        <v>27</v>
      </c>
      <c r="B10" t="s">
        <v>9</v>
      </c>
      <c r="C10">
        <v>351.95299999999997</v>
      </c>
      <c r="D10">
        <v>1970.213</v>
      </c>
      <c r="E10">
        <v>1187.655</v>
      </c>
      <c r="F10">
        <v>1134.511</v>
      </c>
    </row>
    <row r="11" spans="1:6" x14ac:dyDescent="0.2">
      <c r="A11" t="s">
        <v>28</v>
      </c>
      <c r="B11" t="s">
        <v>9</v>
      </c>
      <c r="C11">
        <v>36.067</v>
      </c>
      <c r="D11">
        <v>110.82</v>
      </c>
      <c r="E11">
        <v>57.244</v>
      </c>
      <c r="F11">
        <v>89.643000000000001</v>
      </c>
    </row>
    <row r="12" spans="1:6" x14ac:dyDescent="0.2">
      <c r="A12" t="s">
        <v>29</v>
      </c>
      <c r="B12" t="s">
        <v>9</v>
      </c>
      <c r="C12">
        <v>-26.219000000000001</v>
      </c>
      <c r="D12">
        <v>347.54</v>
      </c>
      <c r="E12">
        <v>244.28399999999999</v>
      </c>
      <c r="F12">
        <v>77.037000000000006</v>
      </c>
    </row>
    <row r="13" spans="1:6" x14ac:dyDescent="0.2">
      <c r="A13" t="s">
        <v>30</v>
      </c>
      <c r="B13" t="s">
        <v>9</v>
      </c>
      <c r="C13">
        <v>276.81</v>
      </c>
      <c r="D13">
        <v>2175.27</v>
      </c>
      <c r="E13">
        <v>1190.5530000000001</v>
      </c>
      <c r="F13">
        <v>1261.527</v>
      </c>
    </row>
    <row r="14" spans="1:6" x14ac:dyDescent="0.2">
      <c r="A14" t="s">
        <v>31</v>
      </c>
      <c r="B14" t="s">
        <v>9</v>
      </c>
      <c r="C14">
        <v>218.066</v>
      </c>
      <c r="D14">
        <v>1493.28</v>
      </c>
      <c r="E14">
        <v>714.64300000000003</v>
      </c>
      <c r="F14">
        <v>996.70299999999997</v>
      </c>
    </row>
    <row r="15" spans="1:6" x14ac:dyDescent="0.2">
      <c r="A15" t="s">
        <v>32</v>
      </c>
      <c r="B15" t="s">
        <v>9</v>
      </c>
      <c r="C15">
        <v>54.497999999999998</v>
      </c>
      <c r="D15">
        <v>288.54000000000002</v>
      </c>
      <c r="E15">
        <v>78.572999999999993</v>
      </c>
      <c r="F15">
        <v>264.46499999999997</v>
      </c>
    </row>
    <row r="16" spans="1:6" x14ac:dyDescent="0.2">
      <c r="A16" t="s">
        <v>33</v>
      </c>
      <c r="B16" t="s">
        <v>9</v>
      </c>
      <c r="D16">
        <v>58.023000000000003</v>
      </c>
      <c r="E16">
        <v>57.973999999999997</v>
      </c>
      <c r="F16">
        <v>4.9000000000000002E-2</v>
      </c>
    </row>
    <row r="17" spans="1:6" x14ac:dyDescent="0.2">
      <c r="A17" t="s">
        <v>34</v>
      </c>
      <c r="B17" t="s">
        <v>9</v>
      </c>
      <c r="C17">
        <v>-17.646000000000001</v>
      </c>
      <c r="D17">
        <v>412.16</v>
      </c>
      <c r="E17">
        <v>182.87299999999999</v>
      </c>
      <c r="F17">
        <v>211.64099999999999</v>
      </c>
    </row>
    <row r="18" spans="1:6" x14ac:dyDescent="0.2">
      <c r="A18" t="s">
        <v>35</v>
      </c>
      <c r="B18" t="s">
        <v>9</v>
      </c>
      <c r="C18">
        <v>-1.3420000000000001</v>
      </c>
      <c r="F18">
        <v>-1.3420000000000001</v>
      </c>
    </row>
    <row r="19" spans="1:6" x14ac:dyDescent="0.2">
      <c r="A19" t="s">
        <v>36</v>
      </c>
      <c r="B19" t="s">
        <v>9</v>
      </c>
      <c r="C19">
        <v>136.63499999999999</v>
      </c>
      <c r="D19">
        <v>101.44499999999999</v>
      </c>
      <c r="E19">
        <v>131.56899999999999</v>
      </c>
      <c r="F19">
        <v>106.511</v>
      </c>
    </row>
    <row r="20" spans="1:6" x14ac:dyDescent="0.2">
      <c r="A20" t="s">
        <v>37</v>
      </c>
      <c r="B20" t="s">
        <v>9</v>
      </c>
      <c r="C20">
        <v>119.468</v>
      </c>
      <c r="D20">
        <v>91.061000000000007</v>
      </c>
      <c r="E20">
        <v>112.812</v>
      </c>
      <c r="F20">
        <v>97.716999999999999</v>
      </c>
    </row>
    <row r="21" spans="1:6" x14ac:dyDescent="0.2">
      <c r="A21" t="s">
        <v>46</v>
      </c>
      <c r="B21" t="s">
        <v>21</v>
      </c>
      <c r="C21">
        <v>34</v>
      </c>
      <c r="D21">
        <v>822</v>
      </c>
      <c r="E21">
        <v>326</v>
      </c>
      <c r="F21">
        <v>530</v>
      </c>
    </row>
    <row r="22" spans="1:6" x14ac:dyDescent="0.2">
      <c r="A22" t="s">
        <v>47</v>
      </c>
      <c r="B22" t="s">
        <v>21</v>
      </c>
      <c r="D22">
        <v>84</v>
      </c>
      <c r="E22">
        <v>67</v>
      </c>
      <c r="F22">
        <v>17</v>
      </c>
    </row>
    <row r="23" spans="1:6" x14ac:dyDescent="0.2">
      <c r="A23" t="s">
        <v>48</v>
      </c>
      <c r="B23" t="s">
        <v>21</v>
      </c>
      <c r="C23">
        <v>-7</v>
      </c>
      <c r="D23">
        <v>288</v>
      </c>
      <c r="E23">
        <v>69</v>
      </c>
      <c r="F23">
        <v>212</v>
      </c>
    </row>
    <row r="24" spans="1:6" x14ac:dyDescent="0.2">
      <c r="A24" t="s">
        <v>49</v>
      </c>
      <c r="B24" t="s">
        <v>21</v>
      </c>
      <c r="C24">
        <v>5</v>
      </c>
      <c r="D24">
        <v>60</v>
      </c>
      <c r="E24">
        <v>13</v>
      </c>
      <c r="F24">
        <v>52</v>
      </c>
    </row>
    <row r="25" spans="1:6" x14ac:dyDescent="0.2">
      <c r="A25" t="s">
        <v>13</v>
      </c>
      <c r="B25" t="s">
        <v>9</v>
      </c>
      <c r="C25">
        <v>14.704000000000001</v>
      </c>
      <c r="D25">
        <v>86.66</v>
      </c>
      <c r="E25">
        <v>37.86</v>
      </c>
      <c r="F25">
        <v>63.503999999999998</v>
      </c>
    </row>
    <row r="26" spans="1:6" x14ac:dyDescent="0.2">
      <c r="A26" t="s">
        <v>14</v>
      </c>
      <c r="B26" t="s">
        <v>9</v>
      </c>
      <c r="C26">
        <v>151.6</v>
      </c>
      <c r="D26">
        <v>291.048</v>
      </c>
      <c r="E26">
        <v>139.70599999999999</v>
      </c>
      <c r="F26">
        <v>302.94200000000001</v>
      </c>
    </row>
    <row r="27" spans="1:6" x14ac:dyDescent="0.2">
      <c r="A27" t="s">
        <v>15</v>
      </c>
      <c r="B27" t="s">
        <v>9</v>
      </c>
      <c r="C27">
        <v>63.12</v>
      </c>
      <c r="D27">
        <v>32.32</v>
      </c>
      <c r="E27">
        <v>45.912999999999997</v>
      </c>
      <c r="F27">
        <v>49.527000000000001</v>
      </c>
    </row>
    <row r="28" spans="1:6" x14ac:dyDescent="0.2">
      <c r="A28" t="s">
        <v>38</v>
      </c>
      <c r="B28" t="s">
        <v>9</v>
      </c>
      <c r="C28">
        <v>51.203000000000003</v>
      </c>
      <c r="E28">
        <v>1.5</v>
      </c>
      <c r="F28">
        <v>49.703000000000003</v>
      </c>
    </row>
    <row r="29" spans="1:6" x14ac:dyDescent="0.2">
      <c r="A29" t="s">
        <v>39</v>
      </c>
      <c r="B29" t="s">
        <v>9</v>
      </c>
      <c r="C29">
        <v>76.456999999999994</v>
      </c>
      <c r="D29">
        <v>123.571</v>
      </c>
      <c r="E29">
        <v>93.096000000000004</v>
      </c>
      <c r="F29">
        <v>106.932</v>
      </c>
    </row>
    <row r="30" spans="1:6" x14ac:dyDescent="0.2">
      <c r="A30" t="s">
        <v>50</v>
      </c>
      <c r="B30" t="s">
        <v>21</v>
      </c>
      <c r="C30">
        <v>-2</v>
      </c>
      <c r="D30">
        <v>204</v>
      </c>
      <c r="E30">
        <v>200</v>
      </c>
      <c r="F30">
        <v>2</v>
      </c>
    </row>
    <row r="31" spans="1:6" x14ac:dyDescent="0.2">
      <c r="A31" t="s">
        <v>51</v>
      </c>
      <c r="B31" t="s">
        <v>21</v>
      </c>
      <c r="C31">
        <v>40</v>
      </c>
      <c r="D31">
        <v>30</v>
      </c>
      <c r="E31">
        <v>29</v>
      </c>
      <c r="F31">
        <v>41</v>
      </c>
    </row>
    <row r="32" spans="1:6" x14ac:dyDescent="0.2">
      <c r="A32" t="s">
        <v>52</v>
      </c>
      <c r="B32" t="s">
        <v>21</v>
      </c>
      <c r="C32">
        <v>67</v>
      </c>
      <c r="D32">
        <v>192</v>
      </c>
      <c r="E32">
        <v>100</v>
      </c>
      <c r="F32">
        <v>159</v>
      </c>
    </row>
    <row r="33" spans="1:6" x14ac:dyDescent="0.2">
      <c r="A33" t="s">
        <v>16</v>
      </c>
      <c r="B33" t="s">
        <v>9</v>
      </c>
      <c r="C33">
        <v>29.468</v>
      </c>
      <c r="D33">
        <v>117.583</v>
      </c>
      <c r="E33">
        <v>51.124000000000002</v>
      </c>
      <c r="F33">
        <v>95.927000000000007</v>
      </c>
    </row>
    <row r="34" spans="1:6" x14ac:dyDescent="0.2">
      <c r="A34" t="s">
        <v>17</v>
      </c>
      <c r="B34" t="s">
        <v>9</v>
      </c>
      <c r="C34">
        <v>-1.5189999999999999</v>
      </c>
      <c r="D34">
        <v>32.582000000000001</v>
      </c>
      <c r="E34">
        <v>13.446</v>
      </c>
      <c r="F34">
        <v>17.617000000000001</v>
      </c>
    </row>
    <row r="35" spans="1:6" x14ac:dyDescent="0.2">
      <c r="A35" t="s">
        <v>53</v>
      </c>
      <c r="B35" t="s">
        <v>21</v>
      </c>
      <c r="D35">
        <v>252</v>
      </c>
      <c r="E35">
        <v>243</v>
      </c>
      <c r="F35">
        <v>9</v>
      </c>
    </row>
    <row r="36" spans="1:6" x14ac:dyDescent="0.2">
      <c r="A36" t="s">
        <v>54</v>
      </c>
      <c r="B36" t="s">
        <v>21</v>
      </c>
      <c r="D36">
        <v>210</v>
      </c>
      <c r="E36">
        <v>184</v>
      </c>
      <c r="F36">
        <v>26</v>
      </c>
    </row>
    <row r="37" spans="1:6" x14ac:dyDescent="0.2">
      <c r="A37" t="s">
        <v>55</v>
      </c>
      <c r="B37" t="s">
        <v>21</v>
      </c>
      <c r="C37">
        <v>-2</v>
      </c>
      <c r="D37">
        <v>132</v>
      </c>
      <c r="E37">
        <v>64</v>
      </c>
      <c r="F37">
        <v>66</v>
      </c>
    </row>
    <row r="38" spans="1:6" x14ac:dyDescent="0.2">
      <c r="A38" t="s">
        <v>40</v>
      </c>
      <c r="B38" t="s">
        <v>9</v>
      </c>
      <c r="C38">
        <v>27.699000000000002</v>
      </c>
      <c r="D38">
        <v>219.87700000000001</v>
      </c>
      <c r="E38">
        <v>101.56399999999999</v>
      </c>
      <c r="F38">
        <v>146.012</v>
      </c>
    </row>
    <row r="39" spans="1:6" x14ac:dyDescent="0.2">
      <c r="A39" t="s">
        <v>41</v>
      </c>
      <c r="B39" t="s">
        <v>9</v>
      </c>
      <c r="C39">
        <v>28.545000000000002</v>
      </c>
      <c r="D39">
        <v>160.864</v>
      </c>
      <c r="E39">
        <v>86.531999999999996</v>
      </c>
      <c r="F39">
        <v>102.877</v>
      </c>
    </row>
    <row r="40" spans="1:6" x14ac:dyDescent="0.2">
      <c r="A40" t="s">
        <v>20</v>
      </c>
      <c r="B40" t="s">
        <v>21</v>
      </c>
      <c r="C40">
        <v>101</v>
      </c>
      <c r="D40">
        <v>64</v>
      </c>
      <c r="E40">
        <v>43</v>
      </c>
      <c r="F40">
        <v>122</v>
      </c>
    </row>
    <row r="41" spans="1:6" x14ac:dyDescent="0.2">
      <c r="A41" t="s">
        <v>22</v>
      </c>
      <c r="B41" t="s">
        <v>21</v>
      </c>
      <c r="C41">
        <v>77</v>
      </c>
      <c r="D41">
        <v>176</v>
      </c>
      <c r="E41">
        <v>123</v>
      </c>
      <c r="F41">
        <v>130</v>
      </c>
    </row>
    <row r="42" spans="1:6" x14ac:dyDescent="0.2">
      <c r="A42" t="s">
        <v>56</v>
      </c>
      <c r="B42" t="s">
        <v>21</v>
      </c>
      <c r="C42">
        <v>-3</v>
      </c>
      <c r="E42">
        <v>24</v>
      </c>
      <c r="F42">
        <v>-27</v>
      </c>
    </row>
    <row r="43" spans="1:6" x14ac:dyDescent="0.2">
      <c r="A43" t="s">
        <v>42</v>
      </c>
      <c r="B43" t="s">
        <v>9</v>
      </c>
      <c r="E43">
        <v>1.76</v>
      </c>
      <c r="F43">
        <v>-1.76</v>
      </c>
    </row>
    <row r="44" spans="1:6" x14ac:dyDescent="0.2">
      <c r="A44" t="s">
        <v>43</v>
      </c>
      <c r="B44" t="s">
        <v>9</v>
      </c>
      <c r="C44">
        <v>-8.718</v>
      </c>
      <c r="D44">
        <v>41.203000000000003</v>
      </c>
      <c r="E44">
        <v>32.484999999999999</v>
      </c>
    </row>
    <row r="45" spans="1:6" x14ac:dyDescent="0.2">
      <c r="A45" t="s">
        <v>18</v>
      </c>
      <c r="B45" t="s">
        <v>9</v>
      </c>
      <c r="C45">
        <v>-1.41</v>
      </c>
      <c r="D45">
        <v>7.0439999999999996</v>
      </c>
      <c r="E45">
        <v>8.3320000000000007</v>
      </c>
      <c r="F45">
        <v>-2.698</v>
      </c>
    </row>
    <row r="46" spans="1:6" x14ac:dyDescent="0.2">
      <c r="A46" t="s">
        <v>19</v>
      </c>
      <c r="B46" t="s">
        <v>9</v>
      </c>
      <c r="C46">
        <v>-4.07</v>
      </c>
      <c r="F46">
        <v>-4.07</v>
      </c>
    </row>
    <row r="47" spans="1:6" x14ac:dyDescent="0.2">
      <c r="A47" t="s">
        <v>44</v>
      </c>
      <c r="B47" t="s">
        <v>9</v>
      </c>
      <c r="C47">
        <v>-8.76</v>
      </c>
      <c r="D47">
        <v>8.76</v>
      </c>
    </row>
    <row r="48" spans="1:6" x14ac:dyDescent="0.2">
      <c r="A48" t="s">
        <v>45</v>
      </c>
      <c r="B48" t="s">
        <v>9</v>
      </c>
      <c r="C48">
        <v>-3.476</v>
      </c>
      <c r="D48">
        <v>3.476</v>
      </c>
    </row>
  </sheetData>
  <autoFilter ref="A1:F48" xr:uid="{545015EF-3509-473C-BCDC-4EA44BFACC18}">
    <sortState xmlns:xlrd2="http://schemas.microsoft.com/office/spreadsheetml/2017/richdata2" ref="A2:F48">
      <sortCondition ref="A1:A48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TDSheet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2023-11-23T09:37:22Z</dcterms:modified>
</cp:coreProperties>
</file>