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8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0" min="16" max="16"/>
    <col width="6.140625" customWidth="1" style="32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0" min="22" max="22"/>
    <col width="11" customWidth="1" style="320" min="23" max="23"/>
    <col width="10" customWidth="1" style="320" min="24" max="24"/>
    <col width="11.5703125" customWidth="1" style="320" min="25" max="25"/>
    <col width="10.42578125" customWidth="1" style="32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0" min="30" max="30"/>
    <col width="9.140625" customWidth="1" style="320" min="31" max="16384"/>
  </cols>
  <sheetData>
    <row r="1" ht="45" customFormat="1" customHeight="1" s="613">
      <c r="A1" s="48" t="n"/>
      <c r="B1" s="48" t="n"/>
      <c r="C1" s="48" t="n"/>
      <c r="D1" s="632" t="inlineStr">
        <is>
          <t xml:space="preserve">  БЛАНК ЗАКАЗА </t>
        </is>
      </c>
      <c r="G1" s="14" t="inlineStr">
        <is>
          <t>КИ</t>
        </is>
      </c>
      <c r="H1" s="632" t="inlineStr">
        <is>
          <t>на отгрузку продукции с ООО Трейд-Сервис с</t>
        </is>
      </c>
      <c r="P1" s="633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3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 t="n"/>
      <c r="P2" s="320" t="n"/>
      <c r="Q2" s="320" t="n"/>
      <c r="R2" s="320" t="n"/>
      <c r="S2" s="320" t="n"/>
      <c r="T2" s="320" t="n"/>
      <c r="U2" s="32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0" t="n"/>
      <c r="O3" s="320" t="n"/>
      <c r="P3" s="320" t="n"/>
      <c r="Q3" s="320" t="n"/>
      <c r="R3" s="320" t="n"/>
      <c r="S3" s="320" t="n"/>
      <c r="T3" s="320" t="n"/>
      <c r="U3" s="32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3">
      <c r="A5" s="614" t="inlineStr">
        <is>
          <t xml:space="preserve">Ваш контактный телефон и имя: </t>
        </is>
      </c>
      <c r="B5" s="642" t="n"/>
      <c r="C5" s="643" t="n"/>
      <c r="D5" s="636" t="n"/>
      <c r="E5" s="644" t="n"/>
      <c r="F5" s="637" t="inlineStr">
        <is>
          <t>Комментарий к заказу:</t>
        </is>
      </c>
      <c r="G5" s="643" t="n"/>
      <c r="H5" s="636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45255</v>
      </c>
      <c r="P5" s="647" t="n"/>
      <c r="R5" s="639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613">
      <c r="A6" s="614" t="inlineStr">
        <is>
          <t>Адрес доставки:</t>
        </is>
      </c>
      <c r="B6" s="642" t="n"/>
      <c r="C6" s="643" t="n"/>
      <c r="D6" s="615" t="inlineStr">
        <is>
          <t>ЛП, ООО, Крым Респ, Симферополь г, Данилова ул, д. 43В, лит В, офис 4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616">
        <f>IF(O5=0," ",CHOOSE(WEEKDAY(O5,2),"Понедельник","Вторник","Среда","Четверг","Пятница","Суббота","Воскресенье"))</f>
        <v/>
      </c>
      <c r="P6" s="651" t="n"/>
      <c r="R6" s="618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"ЛОГИСТИЧЕСКИЙ ПАРТНЕР"</t>
        </is>
      </c>
      <c r="U6" s="653" t="n"/>
      <c r="Z6" s="60" t="n"/>
      <c r="AA6" s="60" t="n"/>
      <c r="AB6" s="60" t="n"/>
    </row>
    <row r="7" hidden="1" ht="21.75" customFormat="1" customHeight="1" s="613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320" t="n"/>
      <c r="S7" s="648" t="n"/>
      <c r="T7" s="657" t="n"/>
      <c r="U7" s="658" t="n"/>
      <c r="Z7" s="60" t="n"/>
      <c r="AA7" s="60" t="n"/>
      <c r="AB7" s="60" t="n"/>
    </row>
    <row r="8" ht="25.5" customFormat="1" customHeight="1" s="613">
      <c r="A8" s="628" t="inlineStr">
        <is>
          <t>Адрес сдачи груза:</t>
        </is>
      </c>
      <c r="B8" s="659" t="n"/>
      <c r="C8" s="660" t="n"/>
      <c r="D8" s="629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609" t="n">
        <v>0.3333333333333333</v>
      </c>
      <c r="P8" s="647" t="n"/>
      <c r="R8" s="320" t="n"/>
      <c r="S8" s="648" t="n"/>
      <c r="T8" s="657" t="n"/>
      <c r="U8" s="658" t="n"/>
      <c r="Z8" s="60" t="n"/>
      <c r="AA8" s="60" t="n"/>
      <c r="AB8" s="60" t="n"/>
    </row>
    <row r="9" ht="39.95" customFormat="1" customHeight="1" s="613">
      <c r="A9" s="60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 t="n"/>
      <c r="C9" s="320" t="n"/>
      <c r="D9" s="606" t="inlineStr"/>
      <c r="E9" s="3" t="n"/>
      <c r="F9" s="60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 t="n"/>
      <c r="H9" s="63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320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3">
      <c r="A10" s="60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 t="n"/>
      <c r="C10" s="320" t="n"/>
      <c r="D10" s="606" t="n"/>
      <c r="E10" s="3" t="n"/>
      <c r="F10" s="60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 t="n"/>
      <c r="H10" s="608">
        <f>IFERROR(VLOOKUP($D$10,Proxy,2,FALSE),"")</f>
        <v/>
      </c>
      <c r="I10" s="320" t="n"/>
      <c r="J10" s="320" t="n"/>
      <c r="K10" s="320" t="n"/>
      <c r="L10" s="320" t="n"/>
      <c r="N10" s="31" t="inlineStr">
        <is>
          <t>Время доставки</t>
        </is>
      </c>
      <c r="O10" s="609" t="n"/>
      <c r="P10" s="647" t="n"/>
      <c r="S10" s="29" t="inlineStr">
        <is>
          <t>КОД Аксапты Клиента</t>
        </is>
      </c>
      <c r="T10" s="665" t="inlineStr">
        <is>
          <t>590704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09" t="n"/>
      <c r="P11" s="647" t="n"/>
      <c r="S11" s="29" t="inlineStr">
        <is>
          <t>Тип заказа</t>
        </is>
      </c>
      <c r="T11" s="597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3">
      <c r="A12" s="596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612" t="n"/>
      <c r="P12" s="656" t="n"/>
      <c r="Q12" s="28" t="n"/>
      <c r="S12" s="29" t="inlineStr"/>
      <c r="T12" s="613" t="n"/>
      <c r="U12" s="320" t="n"/>
      <c r="Z12" s="60" t="n"/>
      <c r="AA12" s="60" t="n"/>
      <c r="AB12" s="60" t="n"/>
    </row>
    <row r="13" ht="23.25" customFormat="1" customHeight="1" s="613">
      <c r="A13" s="596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597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3">
      <c r="A14" s="596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3">
      <c r="A15" s="59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600" t="inlineStr">
        <is>
          <t>Кликните на продукт, чтобы просмотреть изображение</t>
        </is>
      </c>
      <c r="V15" s="613" t="n"/>
      <c r="W15" s="613" t="n"/>
      <c r="X15" s="613" t="n"/>
      <c r="Y15" s="61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4" t="inlineStr">
        <is>
          <t>Код единицы продаж</t>
        </is>
      </c>
      <c r="B17" s="584" t="inlineStr">
        <is>
          <t>Код продукта</t>
        </is>
      </c>
      <c r="C17" s="602" t="inlineStr">
        <is>
          <t>Номер варианта</t>
        </is>
      </c>
      <c r="D17" s="584" t="inlineStr">
        <is>
          <t xml:space="preserve">Штрих-код </t>
        </is>
      </c>
      <c r="E17" s="668" t="n"/>
      <c r="F17" s="584" t="inlineStr">
        <is>
          <t>Вес нетто штуки, кг</t>
        </is>
      </c>
      <c r="G17" s="584" t="inlineStr">
        <is>
          <t>Кол-во штук в коробе, шт</t>
        </is>
      </c>
      <c r="H17" s="584" t="inlineStr">
        <is>
          <t>Вес нетто короба, кг</t>
        </is>
      </c>
      <c r="I17" s="584" t="inlineStr">
        <is>
          <t>Вес брутто короба, кг</t>
        </is>
      </c>
      <c r="J17" s="584" t="inlineStr">
        <is>
          <t>Кол-во кор. на паллте, шт</t>
        </is>
      </c>
      <c r="K17" s="584" t="inlineStr">
        <is>
          <t>Коробок в слое</t>
        </is>
      </c>
      <c r="L17" s="584" t="inlineStr">
        <is>
          <t>Завод</t>
        </is>
      </c>
      <c r="M17" s="584" t="inlineStr">
        <is>
          <t>Срок годности, сут.</t>
        </is>
      </c>
      <c r="N17" s="584" t="inlineStr">
        <is>
          <t>Наименование</t>
        </is>
      </c>
      <c r="O17" s="669" t="n"/>
      <c r="P17" s="669" t="n"/>
      <c r="Q17" s="669" t="n"/>
      <c r="R17" s="668" t="n"/>
      <c r="S17" s="601" t="inlineStr">
        <is>
          <t>Доступно к отгрузке</t>
        </is>
      </c>
      <c r="T17" s="643" t="n"/>
      <c r="U17" s="584" t="inlineStr">
        <is>
          <t>Ед. изм.</t>
        </is>
      </c>
      <c r="V17" s="584" t="inlineStr">
        <is>
          <t>Заказ</t>
        </is>
      </c>
      <c r="W17" s="585" t="inlineStr">
        <is>
          <t>Заказ с округлением до короба</t>
        </is>
      </c>
      <c r="X17" s="584" t="inlineStr">
        <is>
          <t>Объём заказа, м3</t>
        </is>
      </c>
      <c r="Y17" s="587" t="inlineStr">
        <is>
          <t>Примечание по продуктку</t>
        </is>
      </c>
      <c r="Z17" s="587" t="inlineStr">
        <is>
          <t>Признак "НОВИНКА"</t>
        </is>
      </c>
      <c r="AA17" s="587" t="inlineStr">
        <is>
          <t>Для формул</t>
        </is>
      </c>
      <c r="AB17" s="670" t="n"/>
      <c r="AC17" s="671" t="n"/>
      <c r="AD17" s="594" t="n"/>
      <c r="BA17" s="595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601" t="inlineStr">
        <is>
          <t>начиная с</t>
        </is>
      </c>
      <c r="T18" s="60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320" t="n"/>
    </row>
    <row r="19" ht="27.75" customHeight="1">
      <c r="A19" s="348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36" t="inlineStr">
        <is>
          <t>Ядрена копоть</t>
        </is>
      </c>
      <c r="B20" s="320" t="n"/>
      <c r="C20" s="320" t="n"/>
      <c r="D20" s="320" t="n"/>
      <c r="E20" s="320" t="n"/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36" t="n"/>
      <c r="Z20" s="336" t="n"/>
    </row>
    <row r="21" ht="14.25" customHeight="1">
      <c r="A21" s="337" t="inlineStr">
        <is>
          <t>Копченые колбасы</t>
        </is>
      </c>
      <c r="B21" s="320" t="n"/>
      <c r="C21" s="320" t="n"/>
      <c r="D21" s="320" t="n"/>
      <c r="E21" s="320" t="n"/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2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7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37" t="inlineStr">
        <is>
          <t>Сосиски</t>
        </is>
      </c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2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2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2" t="n">
        <v>4607091383935</v>
      </c>
      <c r="E28" s="651" t="n"/>
      <c r="F28" s="683" t="n">
        <v>0.33</v>
      </c>
      <c r="G28" s="38" t="n">
        <v>6</v>
      </c>
      <c r="H28" s="683" t="n">
        <v>1.98</v>
      </c>
      <c r="I28" s="68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5" t="n"/>
      <c r="P28" s="685" t="n"/>
      <c r="Q28" s="685" t="n"/>
      <c r="R28" s="651" t="n"/>
      <c r="S28" s="40" t="inlineStr"/>
      <c r="T28" s="40" t="inlineStr"/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2" t="n">
        <v>4680115881853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2" t="n">
        <v>4607091383911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2" t="n">
        <v>4607091388244</v>
      </c>
      <c r="E31" s="651" t="n"/>
      <c r="F31" s="683" t="n">
        <v>0.42</v>
      </c>
      <c r="G31" s="38" t="n">
        <v>6</v>
      </c>
      <c r="H31" s="683" t="n">
        <v>2.52</v>
      </c>
      <c r="I31" s="68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7" t="n"/>
      <c r="B32" s="320" t="n"/>
      <c r="C32" s="320" t="n"/>
      <c r="D32" s="320" t="n"/>
      <c r="E32" s="320" t="n"/>
      <c r="F32" s="320" t="n"/>
      <c r="G32" s="320" t="n"/>
      <c r="H32" s="320" t="n"/>
      <c r="I32" s="320" t="n"/>
      <c r="J32" s="320" t="n"/>
      <c r="K32" s="320" t="n"/>
      <c r="L32" s="320" t="n"/>
      <c r="M32" s="688" t="n"/>
      <c r="N32" s="689" t="inlineStr">
        <is>
          <t>Итого</t>
        </is>
      </c>
      <c r="O32" s="659" t="n"/>
      <c r="P32" s="659" t="n"/>
      <c r="Q32" s="659" t="n"/>
      <c r="R32" s="659" t="n"/>
      <c r="S32" s="659" t="n"/>
      <c r="T32" s="660" t="n"/>
      <c r="U32" s="43" t="inlineStr">
        <is>
          <t>кор</t>
        </is>
      </c>
      <c r="V32" s="690">
        <f>IFERROR(V26/H26,"0")+IFERROR(V27/H27,"0")+IFERROR(V28/H28,"0")+IFERROR(V29/H29,"0")+IFERROR(V30/H30,"0")+IFERROR(V31/H31,"0")</f>
        <v/>
      </c>
      <c r="W32" s="690">
        <f>IFERROR(W26/H26,"0")+IFERROR(W27/H27,"0")+IFERROR(W28/H28,"0")+IFERROR(W29/H29,"0")+IFERROR(W30/H30,"0")+IFERROR(W31/H31,"0")</f>
        <v/>
      </c>
      <c r="X32" s="690">
        <f>IFERROR(IF(X26="",0,X26),"0")+IFERROR(IF(X27="",0,X27),"0")+IFERROR(IF(X28="",0,X28),"0")+IFERROR(IF(X29="",0,X29),"0")+IFERROR(IF(X30="",0,X30),"0")+IFERROR(IF(X31="",0,X31),"0")</f>
        <v/>
      </c>
      <c r="Y32" s="691" t="n"/>
      <c r="Z32" s="691" t="n"/>
    </row>
    <row r="33">
      <c r="A33" s="320" t="n"/>
      <c r="B33" s="320" t="n"/>
      <c r="C33" s="320" t="n"/>
      <c r="D33" s="320" t="n"/>
      <c r="E33" s="320" t="n"/>
      <c r="F33" s="320" t="n"/>
      <c r="G33" s="320" t="n"/>
      <c r="H33" s="320" t="n"/>
      <c r="I33" s="320" t="n"/>
      <c r="J33" s="320" t="n"/>
      <c r="K33" s="320" t="n"/>
      <c r="L33" s="320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кг</t>
        </is>
      </c>
      <c r="V33" s="690">
        <f>IFERROR(SUM(V26:V31),"0")</f>
        <v/>
      </c>
      <c r="W33" s="690">
        <f>IFERROR(SUM(W26:W31),"0")</f>
        <v/>
      </c>
      <c r="X33" s="43" t="n"/>
      <c r="Y33" s="691" t="n"/>
      <c r="Z33" s="691" t="n"/>
    </row>
    <row r="34" ht="14.25" customHeight="1">
      <c r="A34" s="337" t="inlineStr">
        <is>
          <t>Сырокопченые колбасы</t>
        </is>
      </c>
      <c r="B34" s="320" t="n"/>
      <c r="C34" s="320" t="n"/>
      <c r="D34" s="320" t="n"/>
      <c r="E34" s="320" t="n"/>
      <c r="F34" s="320" t="n"/>
      <c r="G34" s="320" t="n"/>
      <c r="H34" s="320" t="n"/>
      <c r="I34" s="320" t="n"/>
      <c r="J34" s="320" t="n"/>
      <c r="K34" s="320" t="n"/>
      <c r="L34" s="320" t="n"/>
      <c r="M34" s="320" t="n"/>
      <c r="N34" s="320" t="n"/>
      <c r="O34" s="320" t="n"/>
      <c r="P34" s="320" t="n"/>
      <c r="Q34" s="320" t="n"/>
      <c r="R34" s="320" t="n"/>
      <c r="S34" s="320" t="n"/>
      <c r="T34" s="320" t="n"/>
      <c r="U34" s="320" t="n"/>
      <c r="V34" s="320" t="n"/>
      <c r="W34" s="320" t="n"/>
      <c r="X34" s="320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2" t="n">
        <v>4607091388503</v>
      </c>
      <c r="E35" s="651" t="n"/>
      <c r="F35" s="683" t="n">
        <v>0.05</v>
      </c>
      <c r="G35" s="38" t="n">
        <v>12</v>
      </c>
      <c r="H35" s="683" t="n">
        <v>0.6</v>
      </c>
      <c r="I35" s="68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5" t="n"/>
      <c r="P35" s="685" t="n"/>
      <c r="Q35" s="685" t="n"/>
      <c r="R35" s="651" t="n"/>
      <c r="S35" s="40" t="inlineStr"/>
      <c r="T35" s="40" t="inlineStr"/>
      <c r="U35" s="41" t="inlineStr">
        <is>
          <t>кг</t>
        </is>
      </c>
      <c r="V35" s="686" t="n">
        <v>0</v>
      </c>
      <c r="W35" s="68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7" t="n"/>
      <c r="B36" s="320" t="n"/>
      <c r="C36" s="320" t="n"/>
      <c r="D36" s="320" t="n"/>
      <c r="E36" s="320" t="n"/>
      <c r="F36" s="320" t="n"/>
      <c r="G36" s="320" t="n"/>
      <c r="H36" s="320" t="n"/>
      <c r="I36" s="320" t="n"/>
      <c r="J36" s="320" t="n"/>
      <c r="K36" s="320" t="n"/>
      <c r="L36" s="320" t="n"/>
      <c r="M36" s="688" t="n"/>
      <c r="N36" s="689" t="inlineStr">
        <is>
          <t>Итого</t>
        </is>
      </c>
      <c r="O36" s="659" t="n"/>
      <c r="P36" s="659" t="n"/>
      <c r="Q36" s="659" t="n"/>
      <c r="R36" s="659" t="n"/>
      <c r="S36" s="659" t="n"/>
      <c r="T36" s="660" t="n"/>
      <c r="U36" s="43" t="inlineStr">
        <is>
          <t>кор</t>
        </is>
      </c>
      <c r="V36" s="690">
        <f>IFERROR(V35/H35,"0")</f>
        <v/>
      </c>
      <c r="W36" s="690">
        <f>IFERROR(W35/H35,"0")</f>
        <v/>
      </c>
      <c r="X36" s="690">
        <f>IFERROR(IF(X35="",0,X35),"0")</f>
        <v/>
      </c>
      <c r="Y36" s="691" t="n"/>
      <c r="Z36" s="691" t="n"/>
    </row>
    <row r="37">
      <c r="A37" s="320" t="n"/>
      <c r="B37" s="320" t="n"/>
      <c r="C37" s="320" t="n"/>
      <c r="D37" s="320" t="n"/>
      <c r="E37" s="320" t="n"/>
      <c r="F37" s="320" t="n"/>
      <c r="G37" s="320" t="n"/>
      <c r="H37" s="320" t="n"/>
      <c r="I37" s="320" t="n"/>
      <c r="J37" s="320" t="n"/>
      <c r="K37" s="320" t="n"/>
      <c r="L37" s="320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кг</t>
        </is>
      </c>
      <c r="V37" s="690">
        <f>IFERROR(SUM(V35:V35),"0")</f>
        <v/>
      </c>
      <c r="W37" s="690">
        <f>IFERROR(SUM(W35:W35),"0")</f>
        <v/>
      </c>
      <c r="X37" s="43" t="n"/>
      <c r="Y37" s="691" t="n"/>
      <c r="Z37" s="691" t="n"/>
    </row>
    <row r="38" ht="14.25" customHeight="1">
      <c r="A38" s="337" t="inlineStr">
        <is>
          <t>Продукты из мяса птицы копчено-вареные</t>
        </is>
      </c>
      <c r="B38" s="320" t="n"/>
      <c r="C38" s="320" t="n"/>
      <c r="D38" s="320" t="n"/>
      <c r="E38" s="320" t="n"/>
      <c r="F38" s="320" t="n"/>
      <c r="G38" s="320" t="n"/>
      <c r="H38" s="320" t="n"/>
      <c r="I38" s="320" t="n"/>
      <c r="J38" s="320" t="n"/>
      <c r="K38" s="320" t="n"/>
      <c r="L38" s="320" t="n"/>
      <c r="M38" s="320" t="n"/>
      <c r="N38" s="320" t="n"/>
      <c r="O38" s="320" t="n"/>
      <c r="P38" s="320" t="n"/>
      <c r="Q38" s="320" t="n"/>
      <c r="R38" s="320" t="n"/>
      <c r="S38" s="320" t="n"/>
      <c r="T38" s="320" t="n"/>
      <c r="U38" s="320" t="n"/>
      <c r="V38" s="320" t="n"/>
      <c r="W38" s="320" t="n"/>
      <c r="X38" s="320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2" t="n">
        <v>4607091388282</v>
      </c>
      <c r="E39" s="651" t="n"/>
      <c r="F39" s="683" t="n">
        <v>0.3</v>
      </c>
      <c r="G39" s="38" t="n">
        <v>6</v>
      </c>
      <c r="H39" s="683" t="n">
        <v>1.8</v>
      </c>
      <c r="I39" s="68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5" t="n"/>
      <c r="P39" s="685" t="n"/>
      <c r="Q39" s="685" t="n"/>
      <c r="R39" s="651" t="n"/>
      <c r="S39" s="40" t="inlineStr"/>
      <c r="T39" s="40" t="inlineStr"/>
      <c r="U39" s="41" t="inlineStr">
        <is>
          <t>кг</t>
        </is>
      </c>
      <c r="V39" s="686" t="n">
        <v>0</v>
      </c>
      <c r="W39" s="68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7" t="n"/>
      <c r="B40" s="320" t="n"/>
      <c r="C40" s="320" t="n"/>
      <c r="D40" s="320" t="n"/>
      <c r="E40" s="320" t="n"/>
      <c r="F40" s="320" t="n"/>
      <c r="G40" s="320" t="n"/>
      <c r="H40" s="320" t="n"/>
      <c r="I40" s="320" t="n"/>
      <c r="J40" s="320" t="n"/>
      <c r="K40" s="320" t="n"/>
      <c r="L40" s="320" t="n"/>
      <c r="M40" s="688" t="n"/>
      <c r="N40" s="689" t="inlineStr">
        <is>
          <t>Итого</t>
        </is>
      </c>
      <c r="O40" s="659" t="n"/>
      <c r="P40" s="659" t="n"/>
      <c r="Q40" s="659" t="n"/>
      <c r="R40" s="659" t="n"/>
      <c r="S40" s="659" t="n"/>
      <c r="T40" s="660" t="n"/>
      <c r="U40" s="43" t="inlineStr">
        <is>
          <t>кор</t>
        </is>
      </c>
      <c r="V40" s="690">
        <f>IFERROR(V39/H39,"0")</f>
        <v/>
      </c>
      <c r="W40" s="690">
        <f>IFERROR(W39/H39,"0")</f>
        <v/>
      </c>
      <c r="X40" s="690">
        <f>IFERROR(IF(X39="",0,X39),"0")</f>
        <v/>
      </c>
      <c r="Y40" s="691" t="n"/>
      <c r="Z40" s="691" t="n"/>
    </row>
    <row r="41">
      <c r="A41" s="320" t="n"/>
      <c r="B41" s="320" t="n"/>
      <c r="C41" s="320" t="n"/>
      <c r="D41" s="320" t="n"/>
      <c r="E41" s="320" t="n"/>
      <c r="F41" s="320" t="n"/>
      <c r="G41" s="320" t="n"/>
      <c r="H41" s="320" t="n"/>
      <c r="I41" s="320" t="n"/>
      <c r="J41" s="320" t="n"/>
      <c r="K41" s="320" t="n"/>
      <c r="L41" s="320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кг</t>
        </is>
      </c>
      <c r="V41" s="690">
        <f>IFERROR(SUM(V39:V39),"0")</f>
        <v/>
      </c>
      <c r="W41" s="690">
        <f>IFERROR(SUM(W39:W39),"0")</f>
        <v/>
      </c>
      <c r="X41" s="43" t="n"/>
      <c r="Y41" s="691" t="n"/>
      <c r="Z41" s="691" t="n"/>
    </row>
    <row r="42" ht="14.25" customHeight="1">
      <c r="A42" s="337" t="inlineStr">
        <is>
          <t>Сыровяленые колбасы</t>
        </is>
      </c>
      <c r="B42" s="320" t="n"/>
      <c r="C42" s="320" t="n"/>
      <c r="D42" s="320" t="n"/>
      <c r="E42" s="320" t="n"/>
      <c r="F42" s="320" t="n"/>
      <c r="G42" s="320" t="n"/>
      <c r="H42" s="320" t="n"/>
      <c r="I42" s="320" t="n"/>
      <c r="J42" s="320" t="n"/>
      <c r="K42" s="320" t="n"/>
      <c r="L42" s="320" t="n"/>
      <c r="M42" s="320" t="n"/>
      <c r="N42" s="320" t="n"/>
      <c r="O42" s="320" t="n"/>
      <c r="P42" s="320" t="n"/>
      <c r="Q42" s="320" t="n"/>
      <c r="R42" s="320" t="n"/>
      <c r="S42" s="320" t="n"/>
      <c r="T42" s="320" t="n"/>
      <c r="U42" s="320" t="n"/>
      <c r="V42" s="320" t="n"/>
      <c r="W42" s="320" t="n"/>
      <c r="X42" s="320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2" t="n">
        <v>4607091389111</v>
      </c>
      <c r="E43" s="651" t="n"/>
      <c r="F43" s="683" t="n">
        <v>0.025</v>
      </c>
      <c r="G43" s="38" t="n">
        <v>10</v>
      </c>
      <c r="H43" s="683" t="n">
        <v>0.25</v>
      </c>
      <c r="I43" s="68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5" t="n"/>
      <c r="P43" s="685" t="n"/>
      <c r="Q43" s="685" t="n"/>
      <c r="R43" s="651" t="n"/>
      <c r="S43" s="40" t="inlineStr"/>
      <c r="T43" s="40" t="inlineStr"/>
      <c r="U43" s="41" t="inlineStr">
        <is>
          <t>кг</t>
        </is>
      </c>
      <c r="V43" s="686" t="n">
        <v>0</v>
      </c>
      <c r="W43" s="68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7" t="n"/>
      <c r="B44" s="320" t="n"/>
      <c r="C44" s="320" t="n"/>
      <c r="D44" s="320" t="n"/>
      <c r="E44" s="320" t="n"/>
      <c r="F44" s="320" t="n"/>
      <c r="G44" s="320" t="n"/>
      <c r="H44" s="320" t="n"/>
      <c r="I44" s="320" t="n"/>
      <c r="J44" s="320" t="n"/>
      <c r="K44" s="320" t="n"/>
      <c r="L44" s="320" t="n"/>
      <c r="M44" s="688" t="n"/>
      <c r="N44" s="689" t="inlineStr">
        <is>
          <t>Итого</t>
        </is>
      </c>
      <c r="O44" s="659" t="n"/>
      <c r="P44" s="659" t="n"/>
      <c r="Q44" s="659" t="n"/>
      <c r="R44" s="659" t="n"/>
      <c r="S44" s="659" t="n"/>
      <c r="T44" s="660" t="n"/>
      <c r="U44" s="43" t="inlineStr">
        <is>
          <t>кор</t>
        </is>
      </c>
      <c r="V44" s="690">
        <f>IFERROR(V43/H43,"0")</f>
        <v/>
      </c>
      <c r="W44" s="690">
        <f>IFERROR(W43/H43,"0")</f>
        <v/>
      </c>
      <c r="X44" s="690">
        <f>IFERROR(IF(X43="",0,X43),"0")</f>
        <v/>
      </c>
      <c r="Y44" s="691" t="n"/>
      <c r="Z44" s="691" t="n"/>
    </row>
    <row r="45">
      <c r="A45" s="320" t="n"/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0" t="n"/>
      <c r="K45" s="320" t="n"/>
      <c r="L45" s="320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кг</t>
        </is>
      </c>
      <c r="V45" s="690">
        <f>IFERROR(SUM(V43:V43),"0")</f>
        <v/>
      </c>
      <c r="W45" s="690">
        <f>IFERROR(SUM(W43:W43),"0")</f>
        <v/>
      </c>
      <c r="X45" s="43" t="n"/>
      <c r="Y45" s="691" t="n"/>
      <c r="Z45" s="691" t="n"/>
    </row>
    <row r="46" ht="27.75" customHeight="1">
      <c r="A46" s="348" t="inlineStr">
        <is>
          <t>Вязанка</t>
        </is>
      </c>
      <c r="B46" s="682" t="n"/>
      <c r="C46" s="682" t="n"/>
      <c r="D46" s="682" t="n"/>
      <c r="E46" s="682" t="n"/>
      <c r="F46" s="682" t="n"/>
      <c r="G46" s="682" t="n"/>
      <c r="H46" s="682" t="n"/>
      <c r="I46" s="682" t="n"/>
      <c r="J46" s="682" t="n"/>
      <c r="K46" s="682" t="n"/>
      <c r="L46" s="682" t="n"/>
      <c r="M46" s="682" t="n"/>
      <c r="N46" s="682" t="n"/>
      <c r="O46" s="682" t="n"/>
      <c r="P46" s="682" t="n"/>
      <c r="Q46" s="682" t="n"/>
      <c r="R46" s="682" t="n"/>
      <c r="S46" s="682" t="n"/>
      <c r="T46" s="682" t="n"/>
      <c r="U46" s="682" t="n"/>
      <c r="V46" s="682" t="n"/>
      <c r="W46" s="682" t="n"/>
      <c r="X46" s="682" t="n"/>
      <c r="Y46" s="55" t="n"/>
      <c r="Z46" s="55" t="n"/>
    </row>
    <row r="47" ht="16.5" customHeight="1">
      <c r="A47" s="336" t="inlineStr">
        <is>
          <t>Столичная</t>
        </is>
      </c>
      <c r="B47" s="320" t="n"/>
      <c r="C47" s="320" t="n"/>
      <c r="D47" s="320" t="n"/>
      <c r="E47" s="320" t="n"/>
      <c r="F47" s="320" t="n"/>
      <c r="G47" s="320" t="n"/>
      <c r="H47" s="320" t="n"/>
      <c r="I47" s="320" t="n"/>
      <c r="J47" s="320" t="n"/>
      <c r="K47" s="320" t="n"/>
      <c r="L47" s="320" t="n"/>
      <c r="M47" s="320" t="n"/>
      <c r="N47" s="320" t="n"/>
      <c r="O47" s="320" t="n"/>
      <c r="P47" s="320" t="n"/>
      <c r="Q47" s="320" t="n"/>
      <c r="R47" s="320" t="n"/>
      <c r="S47" s="320" t="n"/>
      <c r="T47" s="320" t="n"/>
      <c r="U47" s="320" t="n"/>
      <c r="V47" s="320" t="n"/>
      <c r="W47" s="320" t="n"/>
      <c r="X47" s="320" t="n"/>
      <c r="Y47" s="336" t="n"/>
      <c r="Z47" s="336" t="n"/>
    </row>
    <row r="48" ht="14.25" customHeight="1">
      <c r="A48" s="337" t="inlineStr">
        <is>
          <t>Ветчины</t>
        </is>
      </c>
      <c r="B48" s="320" t="n"/>
      <c r="C48" s="320" t="n"/>
      <c r="D48" s="320" t="n"/>
      <c r="E48" s="320" t="n"/>
      <c r="F48" s="320" t="n"/>
      <c r="G48" s="320" t="n"/>
      <c r="H48" s="320" t="n"/>
      <c r="I48" s="320" t="n"/>
      <c r="J48" s="320" t="n"/>
      <c r="K48" s="320" t="n"/>
      <c r="L48" s="320" t="n"/>
      <c r="M48" s="320" t="n"/>
      <c r="N48" s="320" t="n"/>
      <c r="O48" s="320" t="n"/>
      <c r="P48" s="320" t="n"/>
      <c r="Q48" s="320" t="n"/>
      <c r="R48" s="320" t="n"/>
      <c r="S48" s="320" t="n"/>
      <c r="T48" s="320" t="n"/>
      <c r="U48" s="320" t="n"/>
      <c r="V48" s="320" t="n"/>
      <c r="W48" s="320" t="n"/>
      <c r="X48" s="320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2" t="n">
        <v>4680115881440</v>
      </c>
      <c r="E49" s="651" t="n"/>
      <c r="F49" s="683" t="n">
        <v>1.35</v>
      </c>
      <c r="G49" s="38" t="n">
        <v>8</v>
      </c>
      <c r="H49" s="683" t="n">
        <v>10.8</v>
      </c>
      <c r="I49" s="68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1">
        <f>HYPERLINK("https://abi.ru/products/Охлажденные/Вязанка/Столичная/Ветчины/P003234/","Ветчины «Филейская» Весовые Вектор ТМ «Вязанка»")</f>
        <v/>
      </c>
      <c r="O49" s="685" t="n"/>
      <c r="P49" s="685" t="n"/>
      <c r="Q49" s="685" t="n"/>
      <c r="R49" s="651" t="n"/>
      <c r="S49" s="40" t="inlineStr"/>
      <c r="T49" s="40" t="inlineStr"/>
      <c r="U49" s="41" t="inlineStr">
        <is>
          <t>кг</t>
        </is>
      </c>
      <c r="V49" s="686" t="n">
        <v>0</v>
      </c>
      <c r="W49" s="68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2" t="n">
        <v>4680115881433</v>
      </c>
      <c r="E50" s="651" t="n"/>
      <c r="F50" s="683" t="n">
        <v>0.45</v>
      </c>
      <c r="G50" s="38" t="n">
        <v>6</v>
      </c>
      <c r="H50" s="683" t="n">
        <v>2.7</v>
      </c>
      <c r="I50" s="68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7" t="n"/>
      <c r="B51" s="320" t="n"/>
      <c r="C51" s="320" t="n"/>
      <c r="D51" s="320" t="n"/>
      <c r="E51" s="320" t="n"/>
      <c r="F51" s="320" t="n"/>
      <c r="G51" s="320" t="n"/>
      <c r="H51" s="320" t="n"/>
      <c r="I51" s="320" t="n"/>
      <c r="J51" s="320" t="n"/>
      <c r="K51" s="320" t="n"/>
      <c r="L51" s="320" t="n"/>
      <c r="M51" s="688" t="n"/>
      <c r="N51" s="689" t="inlineStr">
        <is>
          <t>Итого</t>
        </is>
      </c>
      <c r="O51" s="659" t="n"/>
      <c r="P51" s="659" t="n"/>
      <c r="Q51" s="659" t="n"/>
      <c r="R51" s="659" t="n"/>
      <c r="S51" s="659" t="n"/>
      <c r="T51" s="660" t="n"/>
      <c r="U51" s="43" t="inlineStr">
        <is>
          <t>кор</t>
        </is>
      </c>
      <c r="V51" s="690">
        <f>IFERROR(V49/H49,"0")+IFERROR(V50/H50,"0")</f>
        <v/>
      </c>
      <c r="W51" s="690">
        <f>IFERROR(W49/H49,"0")+IFERROR(W50/H50,"0")</f>
        <v/>
      </c>
      <c r="X51" s="690">
        <f>IFERROR(IF(X49="",0,X49),"0")+IFERROR(IF(X50="",0,X50),"0")</f>
        <v/>
      </c>
      <c r="Y51" s="691" t="n"/>
      <c r="Z51" s="691" t="n"/>
    </row>
    <row r="52">
      <c r="A52" s="320" t="n"/>
      <c r="B52" s="320" t="n"/>
      <c r="C52" s="320" t="n"/>
      <c r="D52" s="320" t="n"/>
      <c r="E52" s="320" t="n"/>
      <c r="F52" s="320" t="n"/>
      <c r="G52" s="320" t="n"/>
      <c r="H52" s="320" t="n"/>
      <c r="I52" s="320" t="n"/>
      <c r="J52" s="320" t="n"/>
      <c r="K52" s="320" t="n"/>
      <c r="L52" s="320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кг</t>
        </is>
      </c>
      <c r="V52" s="690">
        <f>IFERROR(SUM(V49:V50),"0")</f>
        <v/>
      </c>
      <c r="W52" s="690">
        <f>IFERROR(SUM(W49:W50),"0")</f>
        <v/>
      </c>
      <c r="X52" s="43" t="n"/>
      <c r="Y52" s="691" t="n"/>
      <c r="Z52" s="691" t="n"/>
    </row>
    <row r="53" ht="16.5" customHeight="1">
      <c r="A53" s="336" t="inlineStr">
        <is>
          <t>Классическая</t>
        </is>
      </c>
      <c r="B53" s="320" t="n"/>
      <c r="C53" s="320" t="n"/>
      <c r="D53" s="320" t="n"/>
      <c r="E53" s="320" t="n"/>
      <c r="F53" s="320" t="n"/>
      <c r="G53" s="320" t="n"/>
      <c r="H53" s="320" t="n"/>
      <c r="I53" s="320" t="n"/>
      <c r="J53" s="320" t="n"/>
      <c r="K53" s="320" t="n"/>
      <c r="L53" s="320" t="n"/>
      <c r="M53" s="320" t="n"/>
      <c r="N53" s="320" t="n"/>
      <c r="O53" s="320" t="n"/>
      <c r="P53" s="320" t="n"/>
      <c r="Q53" s="320" t="n"/>
      <c r="R53" s="320" t="n"/>
      <c r="S53" s="320" t="n"/>
      <c r="T53" s="320" t="n"/>
      <c r="U53" s="320" t="n"/>
      <c r="V53" s="320" t="n"/>
      <c r="W53" s="320" t="n"/>
      <c r="X53" s="320" t="n"/>
      <c r="Y53" s="336" t="n"/>
      <c r="Z53" s="336" t="n"/>
    </row>
    <row r="54" ht="14.25" customHeight="1">
      <c r="A54" s="337" t="inlineStr">
        <is>
          <t>Вареные колбасы</t>
        </is>
      </c>
      <c r="B54" s="320" t="n"/>
      <c r="C54" s="320" t="n"/>
      <c r="D54" s="320" t="n"/>
      <c r="E54" s="320" t="n"/>
      <c r="F54" s="320" t="n"/>
      <c r="G54" s="320" t="n"/>
      <c r="H54" s="320" t="n"/>
      <c r="I54" s="320" t="n"/>
      <c r="J54" s="320" t="n"/>
      <c r="K54" s="320" t="n"/>
      <c r="L54" s="320" t="n"/>
      <c r="M54" s="320" t="n"/>
      <c r="N54" s="320" t="n"/>
      <c r="O54" s="320" t="n"/>
      <c r="P54" s="320" t="n"/>
      <c r="Q54" s="320" t="n"/>
      <c r="R54" s="320" t="n"/>
      <c r="S54" s="320" t="n"/>
      <c r="T54" s="320" t="n"/>
      <c r="U54" s="320" t="n"/>
      <c r="V54" s="320" t="n"/>
      <c r="W54" s="320" t="n"/>
      <c r="X54" s="320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2" t="n">
        <v>4680115881426</v>
      </c>
      <c r="E55" s="651" t="n"/>
      <c r="F55" s="683" t="n">
        <v>1.35</v>
      </c>
      <c r="G55" s="38" t="n">
        <v>8</v>
      </c>
      <c r="H55" s="683" t="n">
        <v>10.8</v>
      </c>
      <c r="I55" s="68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5" t="n"/>
      <c r="P55" s="685" t="n"/>
      <c r="Q55" s="685" t="n"/>
      <c r="R55" s="651" t="n"/>
      <c r="S55" s="40" t="inlineStr"/>
      <c r="T55" s="40" t="inlineStr"/>
      <c r="U55" s="41" t="inlineStr">
        <is>
          <t>кг</t>
        </is>
      </c>
      <c r="V55" s="686" t="n">
        <v>0</v>
      </c>
      <c r="W55" s="68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2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4" t="inlineStr">
        <is>
          <t>Вареные колбасы «Филейская» Весовые Вектор ТМ «Вязанка»</t>
        </is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2" t="n">
        <v>4680115881419</v>
      </c>
      <c r="E57" s="651" t="n"/>
      <c r="F57" s="683" t="n">
        <v>0.45</v>
      </c>
      <c r="G57" s="38" t="n">
        <v>10</v>
      </c>
      <c r="H57" s="683" t="n">
        <v>4.5</v>
      </c>
      <c r="I57" s="68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2" t="n">
        <v>4680115881525</v>
      </c>
      <c r="E58" s="651" t="n"/>
      <c r="F58" s="683" t="n">
        <v>0.4</v>
      </c>
      <c r="G58" s="38" t="n">
        <v>10</v>
      </c>
      <c r="H58" s="683" t="n">
        <v>4</v>
      </c>
      <c r="I58" s="68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 t="inlineStr">
        <is>
          <t>Колбаса вареная Филейская ТМ Вязанка ТС Классическая полиамид ф/в 0,4 кг</t>
        </is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7" t="n"/>
      <c r="B59" s="320" t="n"/>
      <c r="C59" s="320" t="n"/>
      <c r="D59" s="320" t="n"/>
      <c r="E59" s="320" t="n"/>
      <c r="F59" s="320" t="n"/>
      <c r="G59" s="320" t="n"/>
      <c r="H59" s="320" t="n"/>
      <c r="I59" s="320" t="n"/>
      <c r="J59" s="320" t="n"/>
      <c r="K59" s="320" t="n"/>
      <c r="L59" s="320" t="n"/>
      <c r="M59" s="688" t="n"/>
      <c r="N59" s="689" t="inlineStr">
        <is>
          <t>Итого</t>
        </is>
      </c>
      <c r="O59" s="659" t="n"/>
      <c r="P59" s="659" t="n"/>
      <c r="Q59" s="659" t="n"/>
      <c r="R59" s="659" t="n"/>
      <c r="S59" s="659" t="n"/>
      <c r="T59" s="660" t="n"/>
      <c r="U59" s="43" t="inlineStr">
        <is>
          <t>кор</t>
        </is>
      </c>
      <c r="V59" s="690">
        <f>IFERROR(V55/H55,"0")+IFERROR(V56/H56,"0")+IFERROR(V57/H57,"0")+IFERROR(V58/H58,"0")</f>
        <v/>
      </c>
      <c r="W59" s="690">
        <f>IFERROR(W55/H55,"0")+IFERROR(W56/H56,"0")+IFERROR(W57/H57,"0")+IFERROR(W58/H58,"0")</f>
        <v/>
      </c>
      <c r="X59" s="690">
        <f>IFERROR(IF(X55="",0,X55),"0")+IFERROR(IF(X56="",0,X56),"0")+IFERROR(IF(X57="",0,X57),"0")+IFERROR(IF(X58="",0,X58),"0")</f>
        <v/>
      </c>
      <c r="Y59" s="691" t="n"/>
      <c r="Z59" s="691" t="n"/>
    </row>
    <row r="60">
      <c r="A60" s="320" t="n"/>
      <c r="B60" s="320" t="n"/>
      <c r="C60" s="320" t="n"/>
      <c r="D60" s="320" t="n"/>
      <c r="E60" s="320" t="n"/>
      <c r="F60" s="320" t="n"/>
      <c r="G60" s="320" t="n"/>
      <c r="H60" s="320" t="n"/>
      <c r="I60" s="320" t="n"/>
      <c r="J60" s="320" t="n"/>
      <c r="K60" s="320" t="n"/>
      <c r="L60" s="320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кг</t>
        </is>
      </c>
      <c r="V60" s="690">
        <f>IFERROR(SUM(V55:V58),"0")</f>
        <v/>
      </c>
      <c r="W60" s="690">
        <f>IFERROR(SUM(W55:W58),"0")</f>
        <v/>
      </c>
      <c r="X60" s="43" t="n"/>
      <c r="Y60" s="691" t="n"/>
      <c r="Z60" s="691" t="n"/>
    </row>
    <row r="61" ht="16.5" customHeight="1">
      <c r="A61" s="336" t="inlineStr">
        <is>
          <t>Вязанка</t>
        </is>
      </c>
      <c r="B61" s="320" t="n"/>
      <c r="C61" s="320" t="n"/>
      <c r="D61" s="320" t="n"/>
      <c r="E61" s="320" t="n"/>
      <c r="F61" s="320" t="n"/>
      <c r="G61" s="320" t="n"/>
      <c r="H61" s="320" t="n"/>
      <c r="I61" s="320" t="n"/>
      <c r="J61" s="320" t="n"/>
      <c r="K61" s="320" t="n"/>
      <c r="L61" s="320" t="n"/>
      <c r="M61" s="320" t="n"/>
      <c r="N61" s="320" t="n"/>
      <c r="O61" s="320" t="n"/>
      <c r="P61" s="320" t="n"/>
      <c r="Q61" s="320" t="n"/>
      <c r="R61" s="320" t="n"/>
      <c r="S61" s="320" t="n"/>
      <c r="T61" s="320" t="n"/>
      <c r="U61" s="320" t="n"/>
      <c r="V61" s="320" t="n"/>
      <c r="W61" s="320" t="n"/>
      <c r="X61" s="320" t="n"/>
      <c r="Y61" s="336" t="n"/>
      <c r="Z61" s="336" t="n"/>
    </row>
    <row r="62" ht="14.25" customHeight="1">
      <c r="A62" s="337" t="inlineStr">
        <is>
          <t>Вареные колбасы</t>
        </is>
      </c>
      <c r="B62" s="320" t="n"/>
      <c r="C62" s="320" t="n"/>
      <c r="D62" s="320" t="n"/>
      <c r="E62" s="320" t="n"/>
      <c r="F62" s="320" t="n"/>
      <c r="G62" s="320" t="n"/>
      <c r="H62" s="320" t="n"/>
      <c r="I62" s="320" t="n"/>
      <c r="J62" s="320" t="n"/>
      <c r="K62" s="320" t="n"/>
      <c r="L62" s="320" t="n"/>
      <c r="M62" s="320" t="n"/>
      <c r="N62" s="320" t="n"/>
      <c r="O62" s="320" t="n"/>
      <c r="P62" s="320" t="n"/>
      <c r="Q62" s="320" t="n"/>
      <c r="R62" s="320" t="n"/>
      <c r="S62" s="320" t="n"/>
      <c r="T62" s="320" t="n"/>
      <c r="U62" s="320" t="n"/>
      <c r="V62" s="320" t="n"/>
      <c r="W62" s="320" t="n"/>
      <c r="X62" s="320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2" t="n">
        <v>4607091382945</v>
      </c>
      <c r="E63" s="651" t="n"/>
      <c r="F63" s="683" t="n">
        <v>1.4</v>
      </c>
      <c r="G63" s="38" t="n">
        <v>8</v>
      </c>
      <c r="H63" s="683" t="n">
        <v>11.2</v>
      </c>
      <c r="I63" s="68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7" t="inlineStr">
        <is>
          <t>Вареные колбасы «Вязанка со шпиком» Весовые Вектор УВВ ТМ «Вязанка»</t>
        </is>
      </c>
      <c r="O63" s="685" t="n"/>
      <c r="P63" s="685" t="n"/>
      <c r="Q63" s="685" t="n"/>
      <c r="R63" s="651" t="n"/>
      <c r="S63" s="40" t="inlineStr"/>
      <c r="T63" s="40" t="inlineStr"/>
      <c r="U63" s="41" t="inlineStr">
        <is>
          <t>кг</t>
        </is>
      </c>
      <c r="V63" s="686" t="n">
        <v>0</v>
      </c>
      <c r="W63" s="68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2" t="n">
        <v>4607091385670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8" t="inlineStr">
        <is>
          <t>Вареные колбасы «Докторская ГОСТ» Весовые Вектор УВВ ТМ «Вязанка»</t>
        </is>
      </c>
      <c r="O64" s="685" t="n"/>
      <c r="P64" s="685" t="n"/>
      <c r="Q64" s="685" t="n"/>
      <c r="R64" s="651" t="n"/>
      <c r="S64" s="40" t="inlineStr"/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2" t="n">
        <v>4680115881327</v>
      </c>
      <c r="E65" s="651" t="n"/>
      <c r="F65" s="683" t="n">
        <v>1.35</v>
      </c>
      <c r="G65" s="38" t="n">
        <v>8</v>
      </c>
      <c r="H65" s="683" t="n">
        <v>10.8</v>
      </c>
      <c r="I65" s="68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5" t="n"/>
      <c r="P65" s="685" t="n"/>
      <c r="Q65" s="685" t="n"/>
      <c r="R65" s="651" t="n"/>
      <c r="S65" s="40" t="inlineStr"/>
      <c r="T65" s="40" t="inlineStr"/>
      <c r="U65" s="41" t="inlineStr">
        <is>
          <t>кг</t>
        </is>
      </c>
      <c r="V65" s="686" t="n">
        <v>420</v>
      </c>
      <c r="W65" s="68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32" t="n">
        <v>4680115882133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«Сливушка» Вес П/а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100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2" t="n">
        <v>4607091382952</v>
      </c>
      <c r="E67" s="651" t="n"/>
      <c r="F67" s="683" t="n">
        <v>0.5</v>
      </c>
      <c r="G67" s="38" t="n">
        <v>6</v>
      </c>
      <c r="H67" s="683" t="n">
        <v>3</v>
      </c>
      <c r="I67" s="68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32" t="n">
        <v>4607091385687</v>
      </c>
      <c r="E68" s="651" t="n"/>
      <c r="F68" s="683" t="n">
        <v>0.4</v>
      </c>
      <c r="G68" s="38" t="n">
        <v>10</v>
      </c>
      <c r="H68" s="683" t="n">
        <v>4</v>
      </c>
      <c r="I68" s="68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2" t="n">
        <v>4680115882539</v>
      </c>
      <c r="E69" s="651" t="n"/>
      <c r="F69" s="683" t="n">
        <v>0.37</v>
      </c>
      <c r="G69" s="38" t="n">
        <v>10</v>
      </c>
      <c r="H69" s="683" t="n">
        <v>3.7</v>
      </c>
      <c r="I69" s="68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2" t="n">
        <v>4607091384604</v>
      </c>
      <c r="E70" s="651" t="n"/>
      <c r="F70" s="683" t="n">
        <v>0.4</v>
      </c>
      <c r="G70" s="38" t="n">
        <v>10</v>
      </c>
      <c r="H70" s="683" t="n">
        <v>4</v>
      </c>
      <c r="I70" s="68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2" t="n">
        <v>4680115880283</v>
      </c>
      <c r="E71" s="651" t="n"/>
      <c r="F71" s="683" t="n">
        <v>0.6</v>
      </c>
      <c r="G71" s="38" t="n">
        <v>8</v>
      </c>
      <c r="H71" s="683" t="n">
        <v>4.8</v>
      </c>
      <c r="I71" s="68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2" t="n">
        <v>4680115881518</v>
      </c>
      <c r="E72" s="651" t="n"/>
      <c r="F72" s="683" t="n">
        <v>0.4</v>
      </c>
      <c r="G72" s="38" t="n">
        <v>10</v>
      </c>
      <c r="H72" s="683" t="n">
        <v>4</v>
      </c>
      <c r="I72" s="68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2" t="n">
        <v>4680115881303</v>
      </c>
      <c r="E73" s="651" t="n"/>
      <c r="F73" s="683" t="n">
        <v>0.45</v>
      </c>
      <c r="G73" s="38" t="n">
        <v>10</v>
      </c>
      <c r="H73" s="683" t="n">
        <v>4.5</v>
      </c>
      <c r="I73" s="68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2" t="n">
        <v>4680115882577</v>
      </c>
      <c r="E74" s="651" t="n"/>
      <c r="F74" s="683" t="n">
        <v>0.4</v>
      </c>
      <c r="G74" s="38" t="n">
        <v>8</v>
      </c>
      <c r="H74" s="683" t="n">
        <v>3.2</v>
      </c>
      <c r="I74" s="68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18" t="inlineStr">
        <is>
          <t>Колбаса вареная Мусульманская ТМ Вязанка Халяль вектор ф/в 0,4 кг Казахстан АК</t>
        </is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26</v>
      </c>
      <c r="W74" s="68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32" t="n">
        <v>4680115882720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19" t="inlineStr">
        <is>
          <t>Вареные колбасы «Филейская #Живой_пар» ф/в 0,45 п/а ТМ «Вязанка»</t>
        </is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32" t="n">
        <v>4607091388466</v>
      </c>
      <c r="E76" s="651" t="n"/>
      <c r="F76" s="683" t="n">
        <v>0.45</v>
      </c>
      <c r="G76" s="38" t="n">
        <v>6</v>
      </c>
      <c r="H76" s="683" t="n">
        <v>2.7</v>
      </c>
      <c r="I76" s="68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32" t="n">
        <v>4680115880269</v>
      </c>
      <c r="E77" s="651" t="n"/>
      <c r="F77" s="683" t="n">
        <v>0.375</v>
      </c>
      <c r="G77" s="38" t="n">
        <v>10</v>
      </c>
      <c r="H77" s="683" t="n">
        <v>3.75</v>
      </c>
      <c r="I77" s="68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32" t="n">
        <v>4680115880429</v>
      </c>
      <c r="E78" s="651" t="n"/>
      <c r="F78" s="683" t="n">
        <v>0.45</v>
      </c>
      <c r="G78" s="38" t="n">
        <v>10</v>
      </c>
      <c r="H78" s="683" t="n">
        <v>4.5</v>
      </c>
      <c r="I78" s="68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27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32" t="n">
        <v>4680115881457</v>
      </c>
      <c r="E79" s="651" t="n"/>
      <c r="F79" s="683" t="n">
        <v>0.75</v>
      </c>
      <c r="G79" s="38" t="n">
        <v>6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7" t="n"/>
      <c r="B80" s="320" t="n"/>
      <c r="C80" s="320" t="n"/>
      <c r="D80" s="320" t="n"/>
      <c r="E80" s="320" t="n"/>
      <c r="F80" s="320" t="n"/>
      <c r="G80" s="320" t="n"/>
      <c r="H80" s="320" t="n"/>
      <c r="I80" s="320" t="n"/>
      <c r="J80" s="320" t="n"/>
      <c r="K80" s="320" t="n"/>
      <c r="L80" s="320" t="n"/>
      <c r="M80" s="688" t="n"/>
      <c r="N80" s="689" t="inlineStr">
        <is>
          <t>Итого</t>
        </is>
      </c>
      <c r="O80" s="659" t="n"/>
      <c r="P80" s="659" t="n"/>
      <c r="Q80" s="659" t="n"/>
      <c r="R80" s="659" t="n"/>
      <c r="S80" s="659" t="n"/>
      <c r="T80" s="660" t="n"/>
      <c r="U80" s="43" t="inlineStr">
        <is>
          <t>кор</t>
        </is>
      </c>
      <c r="V80" s="6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1" t="n"/>
      <c r="Z80" s="691" t="n"/>
    </row>
    <row r="81">
      <c r="A81" s="320" t="n"/>
      <c r="B81" s="320" t="n"/>
      <c r="C81" s="320" t="n"/>
      <c r="D81" s="320" t="n"/>
      <c r="E81" s="320" t="n"/>
      <c r="F81" s="320" t="n"/>
      <c r="G81" s="320" t="n"/>
      <c r="H81" s="320" t="n"/>
      <c r="I81" s="320" t="n"/>
      <c r="J81" s="320" t="n"/>
      <c r="K81" s="320" t="n"/>
      <c r="L81" s="320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кг</t>
        </is>
      </c>
      <c r="V81" s="690">
        <f>IFERROR(SUM(V63:V79),"0")</f>
        <v/>
      </c>
      <c r="W81" s="690">
        <f>IFERROR(SUM(W63:W79),"0")</f>
        <v/>
      </c>
      <c r="X81" s="43" t="n"/>
      <c r="Y81" s="691" t="n"/>
      <c r="Z81" s="691" t="n"/>
    </row>
    <row r="82" ht="14.25" customHeight="1">
      <c r="A82" s="337" t="inlineStr">
        <is>
          <t>Ветчины</t>
        </is>
      </c>
      <c r="B82" s="320" t="n"/>
      <c r="C82" s="320" t="n"/>
      <c r="D82" s="320" t="n"/>
      <c r="E82" s="320" t="n"/>
      <c r="F82" s="320" t="n"/>
      <c r="G82" s="320" t="n"/>
      <c r="H82" s="320" t="n"/>
      <c r="I82" s="320" t="n"/>
      <c r="J82" s="320" t="n"/>
      <c r="K82" s="320" t="n"/>
      <c r="L82" s="320" t="n"/>
      <c r="M82" s="320" t="n"/>
      <c r="N82" s="320" t="n"/>
      <c r="O82" s="320" t="n"/>
      <c r="P82" s="320" t="n"/>
      <c r="Q82" s="320" t="n"/>
      <c r="R82" s="320" t="n"/>
      <c r="S82" s="320" t="n"/>
      <c r="T82" s="320" t="n"/>
      <c r="U82" s="320" t="n"/>
      <c r="V82" s="320" t="n"/>
      <c r="W82" s="320" t="n"/>
      <c r="X82" s="320" t="n"/>
      <c r="Y82" s="337" t="n"/>
      <c r="Z82" s="337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32" t="n">
        <v>4607091384789</v>
      </c>
      <c r="E83" s="651" t="n"/>
      <c r="F83" s="683" t="n">
        <v>1</v>
      </c>
      <c r="G83" s="38" t="n">
        <v>6</v>
      </c>
      <c r="H83" s="683" t="n">
        <v>6</v>
      </c>
      <c r="I83" s="68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24" t="inlineStr">
        <is>
          <t>Ветчины Запекуша с сочным окороком Вязанка Весовые П/а Вязанка</t>
        </is>
      </c>
      <c r="O83" s="685" t="n"/>
      <c r="P83" s="685" t="n"/>
      <c r="Q83" s="685" t="n"/>
      <c r="R83" s="651" t="n"/>
      <c r="S83" s="40" t="inlineStr"/>
      <c r="T83" s="40" t="inlineStr"/>
      <c r="U83" s="41" t="inlineStr">
        <is>
          <t>кг</t>
        </is>
      </c>
      <c r="V83" s="686" t="n">
        <v>0</v>
      </c>
      <c r="W83" s="68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32" t="n">
        <v>4680115881488</v>
      </c>
      <c r="E84" s="651" t="n"/>
      <c r="F84" s="683" t="n">
        <v>1.35</v>
      </c>
      <c r="G84" s="38" t="n">
        <v>8</v>
      </c>
      <c r="H84" s="683" t="n">
        <v>10.8</v>
      </c>
      <c r="I84" s="68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5">
        <f>HYPERLINK("https://abi.ru/products/Охлажденные/Вязанка/Вязанка/Ветчины/P003236/","Ветчины Сливушка с индейкой Вязанка вес П/а Вязанка")</f>
        <v/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60</v>
      </c>
      <c r="W84" s="68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32" t="n">
        <v>4607091384765</v>
      </c>
      <c r="E85" s="651" t="n"/>
      <c r="F85" s="683" t="n">
        <v>0.42</v>
      </c>
      <c r="G85" s="38" t="n">
        <v>6</v>
      </c>
      <c r="H85" s="683" t="n">
        <v>2.52</v>
      </c>
      <c r="I85" s="68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26" t="inlineStr">
        <is>
          <t>Ветчины Запекуша с сочным окороком Вязанка Фикс.вес 0,42 п/а Вязанка</t>
        </is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32" t="n">
        <v>4680115882751</v>
      </c>
      <c r="E86" s="651" t="n"/>
      <c r="F86" s="683" t="n">
        <v>0.45</v>
      </c>
      <c r="G86" s="38" t="n">
        <v>10</v>
      </c>
      <c r="H86" s="683" t="n">
        <v>4.5</v>
      </c>
      <c r="I86" s="68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27" t="inlineStr">
        <is>
          <t>Ветчины «Филейская #Живой_пар» ф/в 0,45 п/а ТМ «Вязанка»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32" t="n">
        <v>4680115882775</v>
      </c>
      <c r="E87" s="651" t="n"/>
      <c r="F87" s="683" t="n">
        <v>0.3</v>
      </c>
      <c r="G87" s="38" t="n">
        <v>8</v>
      </c>
      <c r="H87" s="683" t="n">
        <v>2.4</v>
      </c>
      <c r="I87" s="68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28" t="inlineStr">
        <is>
          <t>Ветчины «Сливушка с индейкой» Фикс.вес 0,3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32" t="n">
        <v>4680115880658</v>
      </c>
      <c r="E88" s="651" t="n"/>
      <c r="F88" s="683" t="n">
        <v>0.4</v>
      </c>
      <c r="G88" s="38" t="n">
        <v>6</v>
      </c>
      <c r="H88" s="683" t="n">
        <v>2.4</v>
      </c>
      <c r="I88" s="68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32" t="n">
        <v>4607091381962</v>
      </c>
      <c r="E89" s="651" t="n"/>
      <c r="F89" s="683" t="n">
        <v>0.5</v>
      </c>
      <c r="G89" s="38" t="n">
        <v>6</v>
      </c>
      <c r="H89" s="683" t="n">
        <v>3</v>
      </c>
      <c r="I89" s="68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HYPERLINK("https://abi.ru/products/Охлажденные/Вязанка/Вязанка/Ветчины/P003164/","Ветчины Столичная Вязанка Фикс.вес 0,5 Вектор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7" t="n"/>
      <c r="B90" s="320" t="n"/>
      <c r="C90" s="320" t="n"/>
      <c r="D90" s="320" t="n"/>
      <c r="E90" s="320" t="n"/>
      <c r="F90" s="320" t="n"/>
      <c r="G90" s="320" t="n"/>
      <c r="H90" s="320" t="n"/>
      <c r="I90" s="320" t="n"/>
      <c r="J90" s="320" t="n"/>
      <c r="K90" s="320" t="n"/>
      <c r="L90" s="320" t="n"/>
      <c r="M90" s="688" t="n"/>
      <c r="N90" s="689" t="inlineStr">
        <is>
          <t>Итого</t>
        </is>
      </c>
      <c r="O90" s="659" t="n"/>
      <c r="P90" s="659" t="n"/>
      <c r="Q90" s="659" t="n"/>
      <c r="R90" s="659" t="n"/>
      <c r="S90" s="659" t="n"/>
      <c r="T90" s="660" t="n"/>
      <c r="U90" s="43" t="inlineStr">
        <is>
          <t>кор</t>
        </is>
      </c>
      <c r="V90" s="690">
        <f>IFERROR(V83/H83,"0")+IFERROR(V84/H84,"0")+IFERROR(V85/H85,"0")+IFERROR(V86/H86,"0")+IFERROR(V87/H87,"0")+IFERROR(V88/H88,"0")+IFERROR(V89/H89,"0")</f>
        <v/>
      </c>
      <c r="W90" s="690">
        <f>IFERROR(W83/H83,"0")+IFERROR(W84/H84,"0")+IFERROR(W85/H85,"0")+IFERROR(W86/H86,"0")+IFERROR(W87/H87,"0")+IFERROR(W88/H88,"0")+IFERROR(W89/H89,"0")</f>
        <v/>
      </c>
      <c r="X90" s="690">
        <f>IFERROR(IF(X83="",0,X83),"0")+IFERROR(IF(X84="",0,X84),"0")+IFERROR(IF(X85="",0,X85),"0")+IFERROR(IF(X86="",0,X86),"0")+IFERROR(IF(X87="",0,X87),"0")+IFERROR(IF(X88="",0,X88),"0")+IFERROR(IF(X89="",0,X89),"0")</f>
        <v/>
      </c>
      <c r="Y90" s="691" t="n"/>
      <c r="Z90" s="691" t="n"/>
    </row>
    <row r="91">
      <c r="A91" s="320" t="n"/>
      <c r="B91" s="320" t="n"/>
      <c r="C91" s="320" t="n"/>
      <c r="D91" s="320" t="n"/>
      <c r="E91" s="320" t="n"/>
      <c r="F91" s="320" t="n"/>
      <c r="G91" s="320" t="n"/>
      <c r="H91" s="320" t="n"/>
      <c r="I91" s="320" t="n"/>
      <c r="J91" s="320" t="n"/>
      <c r="K91" s="320" t="n"/>
      <c r="L91" s="320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кг</t>
        </is>
      </c>
      <c r="V91" s="690">
        <f>IFERROR(SUM(V83:V89),"0")</f>
        <v/>
      </c>
      <c r="W91" s="690">
        <f>IFERROR(SUM(W83:W89),"0")</f>
        <v/>
      </c>
      <c r="X91" s="43" t="n"/>
      <c r="Y91" s="691" t="n"/>
      <c r="Z91" s="691" t="n"/>
    </row>
    <row r="92" ht="14.25" customHeight="1">
      <c r="A92" s="337" t="inlineStr">
        <is>
          <t>Копченые колбасы</t>
        </is>
      </c>
      <c r="B92" s="320" t="n"/>
      <c r="C92" s="320" t="n"/>
      <c r="D92" s="320" t="n"/>
      <c r="E92" s="320" t="n"/>
      <c r="F92" s="320" t="n"/>
      <c r="G92" s="320" t="n"/>
      <c r="H92" s="320" t="n"/>
      <c r="I92" s="320" t="n"/>
      <c r="J92" s="320" t="n"/>
      <c r="K92" s="320" t="n"/>
      <c r="L92" s="320" t="n"/>
      <c r="M92" s="320" t="n"/>
      <c r="N92" s="320" t="n"/>
      <c r="O92" s="320" t="n"/>
      <c r="P92" s="320" t="n"/>
      <c r="Q92" s="320" t="n"/>
      <c r="R92" s="320" t="n"/>
      <c r="S92" s="320" t="n"/>
      <c r="T92" s="320" t="n"/>
      <c r="U92" s="320" t="n"/>
      <c r="V92" s="320" t="n"/>
      <c r="W92" s="320" t="n"/>
      <c r="X92" s="320" t="n"/>
      <c r="Y92" s="337" t="n"/>
      <c r="Z92" s="337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2" t="n">
        <v>4607091387667</v>
      </c>
      <c r="E93" s="651" t="n"/>
      <c r="F93" s="683" t="n">
        <v>0.9</v>
      </c>
      <c r="G93" s="38" t="n">
        <v>10</v>
      </c>
      <c r="H93" s="683" t="n">
        <v>9</v>
      </c>
      <c r="I93" s="68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85" t="n"/>
      <c r="P93" s="685" t="n"/>
      <c r="Q93" s="685" t="n"/>
      <c r="R93" s="651" t="n"/>
      <c r="S93" s="40" t="inlineStr"/>
      <c r="T93" s="40" t="inlineStr"/>
      <c r="U93" s="41" t="inlineStr">
        <is>
          <t>кг</t>
        </is>
      </c>
      <c r="V93" s="686" t="n">
        <v>0</v>
      </c>
      <c r="W93" s="68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2" t="n">
        <v>4607091387636</v>
      </c>
      <c r="E94" s="651" t="n"/>
      <c r="F94" s="683" t="n">
        <v>0.7</v>
      </c>
      <c r="G94" s="38" t="n">
        <v>6</v>
      </c>
      <c r="H94" s="683" t="n">
        <v>4.2</v>
      </c>
      <c r="I94" s="68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2" t="n">
        <v>4607091384727</v>
      </c>
      <c r="E95" s="651" t="n"/>
      <c r="F95" s="683" t="n">
        <v>0.8</v>
      </c>
      <c r="G95" s="38" t="n">
        <v>6</v>
      </c>
      <c r="H95" s="683" t="n">
        <v>4.8</v>
      </c>
      <c r="I95" s="68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2" t="n">
        <v>4607091386745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2" t="n">
        <v>4607091382426</v>
      </c>
      <c r="E97" s="651" t="n"/>
      <c r="F97" s="683" t="n">
        <v>0.9</v>
      </c>
      <c r="G97" s="38" t="n">
        <v>10</v>
      </c>
      <c r="H97" s="683" t="n">
        <v>9</v>
      </c>
      <c r="I97" s="68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3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2" t="n">
        <v>4607091386547</v>
      </c>
      <c r="E98" s="651" t="n"/>
      <c r="F98" s="683" t="n">
        <v>0.35</v>
      </c>
      <c r="G98" s="38" t="n">
        <v>8</v>
      </c>
      <c r="H98" s="683" t="n">
        <v>2.8</v>
      </c>
      <c r="I98" s="68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2" t="n">
        <v>4607091384734</v>
      </c>
      <c r="E99" s="651" t="n"/>
      <c r="F99" s="683" t="n">
        <v>0.35</v>
      </c>
      <c r="G99" s="38" t="n">
        <v>6</v>
      </c>
      <c r="H99" s="683" t="n">
        <v>2.1</v>
      </c>
      <c r="I99" s="68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3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2" t="n">
        <v>4607091382464</v>
      </c>
      <c r="E100" s="651" t="n"/>
      <c r="F100" s="683" t="n">
        <v>0.35</v>
      </c>
      <c r="G100" s="38" t="n">
        <v>8</v>
      </c>
      <c r="H100" s="683" t="n">
        <v>2.8</v>
      </c>
      <c r="I100" s="68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3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32" t="n">
        <v>4680115883444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9" t="inlineStr">
        <is>
          <t>П/к колбасы «Аль-Ислами халяль» ф/в 0,35 фиброуз ТМ «Вязанка»</t>
        </is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2" t="n">
        <v>4680115883444</v>
      </c>
      <c r="E102" s="651" t="n"/>
      <c r="F102" s="683" t="n">
        <v>0.35</v>
      </c>
      <c r="G102" s="38" t="n">
        <v>8</v>
      </c>
      <c r="H102" s="683" t="n">
        <v>2.8</v>
      </c>
      <c r="I102" s="68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0" t="inlineStr">
        <is>
          <t>П/к колбасы «Аль-Ислами халяль» ф/в 0,35 фиброуз ТМ «Вязанка»</t>
        </is>
      </c>
      <c r="O102" s="685" t="n"/>
      <c r="P102" s="685" t="n"/>
      <c r="Q102" s="685" t="n"/>
      <c r="R102" s="651" t="n"/>
      <c r="S102" s="40" t="inlineStr"/>
      <c r="T102" s="40" t="inlineStr"/>
      <c r="U102" s="41" t="inlineStr">
        <is>
          <t>кг</t>
        </is>
      </c>
      <c r="V102" s="686" t="n">
        <v>0</v>
      </c>
      <c r="W102" s="68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7" t="n"/>
      <c r="B103" s="320" t="n"/>
      <c r="C103" s="320" t="n"/>
      <c r="D103" s="320" t="n"/>
      <c r="E103" s="320" t="n"/>
      <c r="F103" s="320" t="n"/>
      <c r="G103" s="320" t="n"/>
      <c r="H103" s="320" t="n"/>
      <c r="I103" s="320" t="n"/>
      <c r="J103" s="320" t="n"/>
      <c r="K103" s="320" t="n"/>
      <c r="L103" s="320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кор</t>
        </is>
      </c>
      <c r="V103" s="69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9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9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91" t="n"/>
      <c r="Z103" s="691" t="n"/>
    </row>
    <row r="104">
      <c r="A104" s="320" t="n"/>
      <c r="B104" s="320" t="n"/>
      <c r="C104" s="320" t="n"/>
      <c r="D104" s="320" t="n"/>
      <c r="E104" s="320" t="n"/>
      <c r="F104" s="320" t="n"/>
      <c r="G104" s="320" t="n"/>
      <c r="H104" s="320" t="n"/>
      <c r="I104" s="320" t="n"/>
      <c r="J104" s="320" t="n"/>
      <c r="K104" s="320" t="n"/>
      <c r="L104" s="320" t="n"/>
      <c r="M104" s="688" t="n"/>
      <c r="N104" s="689" t="inlineStr">
        <is>
          <t>Итого</t>
        </is>
      </c>
      <c r="O104" s="659" t="n"/>
      <c r="P104" s="659" t="n"/>
      <c r="Q104" s="659" t="n"/>
      <c r="R104" s="659" t="n"/>
      <c r="S104" s="659" t="n"/>
      <c r="T104" s="660" t="n"/>
      <c r="U104" s="43" t="inlineStr">
        <is>
          <t>кг</t>
        </is>
      </c>
      <c r="V104" s="690">
        <f>IFERROR(SUM(V93:V102),"0")</f>
        <v/>
      </c>
      <c r="W104" s="690">
        <f>IFERROR(SUM(W93:W102),"0")</f>
        <v/>
      </c>
      <c r="X104" s="43" t="n"/>
      <c r="Y104" s="691" t="n"/>
      <c r="Z104" s="691" t="n"/>
    </row>
    <row r="105" ht="14.25" customHeight="1">
      <c r="A105" s="337" t="inlineStr">
        <is>
          <t>Сосиски</t>
        </is>
      </c>
      <c r="B105" s="320" t="n"/>
      <c r="C105" s="320" t="n"/>
      <c r="D105" s="320" t="n"/>
      <c r="E105" s="320" t="n"/>
      <c r="F105" s="320" t="n"/>
      <c r="G105" s="320" t="n"/>
      <c r="H105" s="320" t="n"/>
      <c r="I105" s="320" t="n"/>
      <c r="J105" s="320" t="n"/>
      <c r="K105" s="320" t="n"/>
      <c r="L105" s="320" t="n"/>
      <c r="M105" s="320" t="n"/>
      <c r="N105" s="320" t="n"/>
      <c r="O105" s="320" t="n"/>
      <c r="P105" s="320" t="n"/>
      <c r="Q105" s="320" t="n"/>
      <c r="R105" s="320" t="n"/>
      <c r="S105" s="320" t="n"/>
      <c r="T105" s="320" t="n"/>
      <c r="U105" s="320" t="n"/>
      <c r="V105" s="320" t="n"/>
      <c r="W105" s="320" t="n"/>
      <c r="X105" s="320" t="n"/>
      <c r="Y105" s="337" t="n"/>
      <c r="Z105" s="33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32" t="n">
        <v>4607091386967</v>
      </c>
      <c r="E106" s="651" t="n"/>
      <c r="F106" s="683" t="n">
        <v>1.35</v>
      </c>
      <c r="G106" s="38" t="n">
        <v>6</v>
      </c>
      <c r="H106" s="683" t="n">
        <v>8.1</v>
      </c>
      <c r="I106" s="68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41" t="inlineStr">
        <is>
          <t>Сосиски Молокуши (Вязанка Молочные) Вязанка Весовые П/а мгс Вязанка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32" t="n">
        <v>4607091386967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42" t="inlineStr">
        <is>
          <t>Сосиски «Молокуши (Вязанка Молочные)»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150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2" t="n">
        <v>4607091385304</v>
      </c>
      <c r="E108" s="651" t="n"/>
      <c r="F108" s="683" t="n">
        <v>1.4</v>
      </c>
      <c r="G108" s="38" t="n">
        <v>6</v>
      </c>
      <c r="H108" s="683" t="n">
        <v>8.4</v>
      </c>
      <c r="I108" s="68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43" t="inlineStr">
        <is>
          <t>Сосиски «Рубленые» Весовые п/а мгс УВВ ТМ «Вязанка»</t>
        </is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2" t="n">
        <v>4607091386264</v>
      </c>
      <c r="E109" s="651" t="n"/>
      <c r="F109" s="683" t="n">
        <v>0.5</v>
      </c>
      <c r="G109" s="38" t="n">
        <v>6</v>
      </c>
      <c r="H109" s="683" t="n">
        <v>3</v>
      </c>
      <c r="I109" s="68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44">
        <f>HYPERLINK("https://abi.ru/products/Охлажденные/Вязанка/Вязанка/Сосиски/P002217/","Сосиски Венские Вязанка Фикс.вес 0,5 NDX мгс Вязанка")</f>
        <v/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32" t="n">
        <v>4680115882584</v>
      </c>
      <c r="E110" s="651" t="n"/>
      <c r="F110" s="683" t="n">
        <v>0.33</v>
      </c>
      <c r="G110" s="38" t="n">
        <v>8</v>
      </c>
      <c r="H110" s="683" t="n">
        <v>2.64</v>
      </c>
      <c r="I110" s="68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45" t="inlineStr">
        <is>
          <t>Сосиски Восточные халяль ТМ Вязанка полиамид в/у ф/в 0,33 кг Казахстан АК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3.3</v>
      </c>
      <c r="W110" s="68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32" t="n">
        <v>4607091385731</v>
      </c>
      <c r="E111" s="651" t="n"/>
      <c r="F111" s="683" t="n">
        <v>0.45</v>
      </c>
      <c r="G111" s="38" t="n">
        <v>6</v>
      </c>
      <c r="H111" s="683" t="n">
        <v>2.7</v>
      </c>
      <c r="I111" s="683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6" t="inlineStr">
        <is>
          <t>Сосиски Молокуши (Вязанка Молочные) Вязанка Фикс.вес 0,45 П/а мгс Вязанка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94.5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32" t="n">
        <v>4680115880214</v>
      </c>
      <c r="E112" s="651" t="n"/>
      <c r="F112" s="683" t="n">
        <v>0.45</v>
      </c>
      <c r="G112" s="38" t="n">
        <v>6</v>
      </c>
      <c r="H112" s="683" t="n">
        <v>2.7</v>
      </c>
      <c r="I112" s="683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47" t="inlineStr">
        <is>
          <t>Сосиски Молокуши миникушай Вязанка Ф/в 0,45 амилюкс мгс Вязанка</t>
        </is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32" t="n">
        <v>4680115880894</v>
      </c>
      <c r="E113" s="651" t="n"/>
      <c r="F113" s="683" t="n">
        <v>0.33</v>
      </c>
      <c r="G113" s="38" t="n">
        <v>6</v>
      </c>
      <c r="H113" s="683" t="n">
        <v>1.98</v>
      </c>
      <c r="I113" s="683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48" t="inlineStr">
        <is>
          <t>Сосиски Молокуши Миникушай Вязанка фикс.вес 0,33 п/а Вязанка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32" t="n">
        <v>4607091385427</v>
      </c>
      <c r="E114" s="651" t="n"/>
      <c r="F114" s="683" t="n">
        <v>0.5</v>
      </c>
      <c r="G114" s="38" t="n">
        <v>6</v>
      </c>
      <c r="H114" s="683" t="n">
        <v>3</v>
      </c>
      <c r="I114" s="683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49">
        <f>HYPERLINK("https://abi.ru/products/Охлажденные/Вязанка/Вязанка/Сосиски/P003030/","Сосиски Рубленые Вязанка Фикс.вес 0,5 п/а мгс Вязанка")</f>
        <v/>
      </c>
      <c r="O114" s="685" t="n"/>
      <c r="P114" s="685" t="n"/>
      <c r="Q114" s="685" t="n"/>
      <c r="R114" s="651" t="n"/>
      <c r="S114" s="40" t="inlineStr"/>
      <c r="T114" s="40" t="inlineStr"/>
      <c r="U114" s="41" t="inlineStr">
        <is>
          <t>кг</t>
        </is>
      </c>
      <c r="V114" s="686" t="n">
        <v>0</v>
      </c>
      <c r="W114" s="68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32" t="n">
        <v>4680115882645</v>
      </c>
      <c r="E115" s="651" t="n"/>
      <c r="F115" s="683" t="n">
        <v>0.3</v>
      </c>
      <c r="G115" s="38" t="n">
        <v>6</v>
      </c>
      <c r="H115" s="683" t="n">
        <v>1.8</v>
      </c>
      <c r="I115" s="683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50" t="inlineStr">
        <is>
          <t>Сосиски «Сливушки с сыром» ф/в 0,3 п/а ТМ «Вязанка»</t>
        </is>
      </c>
      <c r="O115" s="685" t="n"/>
      <c r="P115" s="685" t="n"/>
      <c r="Q115" s="685" t="n"/>
      <c r="R115" s="651" t="n"/>
      <c r="S115" s="40" t="inlineStr"/>
      <c r="T115" s="40" t="inlineStr"/>
      <c r="U115" s="41" t="inlineStr">
        <is>
          <t>кг</t>
        </is>
      </c>
      <c r="V115" s="686" t="n">
        <v>0</v>
      </c>
      <c r="W115" s="68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7" t="n"/>
      <c r="B116" s="320" t="n"/>
      <c r="C116" s="320" t="n"/>
      <c r="D116" s="320" t="n"/>
      <c r="E116" s="320" t="n"/>
      <c r="F116" s="320" t="n"/>
      <c r="G116" s="320" t="n"/>
      <c r="H116" s="320" t="n"/>
      <c r="I116" s="320" t="n"/>
      <c r="J116" s="320" t="n"/>
      <c r="K116" s="320" t="n"/>
      <c r="L116" s="320" t="n"/>
      <c r="M116" s="688" t="n"/>
      <c r="N116" s="689" t="inlineStr">
        <is>
          <t>Итого</t>
        </is>
      </c>
      <c r="O116" s="659" t="n"/>
      <c r="P116" s="659" t="n"/>
      <c r="Q116" s="659" t="n"/>
      <c r="R116" s="659" t="n"/>
      <c r="S116" s="659" t="n"/>
      <c r="T116" s="660" t="n"/>
      <c r="U116" s="43" t="inlineStr">
        <is>
          <t>кор</t>
        </is>
      </c>
      <c r="V116" s="690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90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9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91" t="n"/>
      <c r="Z116" s="691" t="n"/>
    </row>
    <row r="117">
      <c r="A117" s="320" t="n"/>
      <c r="B117" s="320" t="n"/>
      <c r="C117" s="320" t="n"/>
      <c r="D117" s="320" t="n"/>
      <c r="E117" s="320" t="n"/>
      <c r="F117" s="320" t="n"/>
      <c r="G117" s="320" t="n"/>
      <c r="H117" s="320" t="n"/>
      <c r="I117" s="320" t="n"/>
      <c r="J117" s="320" t="n"/>
      <c r="K117" s="320" t="n"/>
      <c r="L117" s="320" t="n"/>
      <c r="M117" s="688" t="n"/>
      <c r="N117" s="689" t="inlineStr">
        <is>
          <t>Итого</t>
        </is>
      </c>
      <c r="O117" s="659" t="n"/>
      <c r="P117" s="659" t="n"/>
      <c r="Q117" s="659" t="n"/>
      <c r="R117" s="659" t="n"/>
      <c r="S117" s="659" t="n"/>
      <c r="T117" s="660" t="n"/>
      <c r="U117" s="43" t="inlineStr">
        <is>
          <t>кг</t>
        </is>
      </c>
      <c r="V117" s="690">
        <f>IFERROR(SUM(V106:V115),"0")</f>
        <v/>
      </c>
      <c r="W117" s="690">
        <f>IFERROR(SUM(W106:W115),"0")</f>
        <v/>
      </c>
      <c r="X117" s="43" t="n"/>
      <c r="Y117" s="691" t="n"/>
      <c r="Z117" s="691" t="n"/>
    </row>
    <row r="118" ht="14.25" customHeight="1">
      <c r="A118" s="337" t="inlineStr">
        <is>
          <t>Сардельки</t>
        </is>
      </c>
      <c r="B118" s="320" t="n"/>
      <c r="C118" s="320" t="n"/>
      <c r="D118" s="320" t="n"/>
      <c r="E118" s="320" t="n"/>
      <c r="F118" s="320" t="n"/>
      <c r="G118" s="320" t="n"/>
      <c r="H118" s="320" t="n"/>
      <c r="I118" s="320" t="n"/>
      <c r="J118" s="320" t="n"/>
      <c r="K118" s="320" t="n"/>
      <c r="L118" s="320" t="n"/>
      <c r="M118" s="320" t="n"/>
      <c r="N118" s="320" t="n"/>
      <c r="O118" s="320" t="n"/>
      <c r="P118" s="320" t="n"/>
      <c r="Q118" s="320" t="n"/>
      <c r="R118" s="320" t="n"/>
      <c r="S118" s="320" t="n"/>
      <c r="T118" s="320" t="n"/>
      <c r="U118" s="320" t="n"/>
      <c r="V118" s="320" t="n"/>
      <c r="W118" s="320" t="n"/>
      <c r="X118" s="320" t="n"/>
      <c r="Y118" s="337" t="n"/>
      <c r="Z118" s="337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32" t="n">
        <v>4607091383065</v>
      </c>
      <c r="E119" s="651" t="n"/>
      <c r="F119" s="683" t="n">
        <v>0.83</v>
      </c>
      <c r="G119" s="38" t="n">
        <v>4</v>
      </c>
      <c r="H119" s="683" t="n">
        <v>3.32</v>
      </c>
      <c r="I119" s="683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5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85" t="n"/>
      <c r="P119" s="685" t="n"/>
      <c r="Q119" s="685" t="n"/>
      <c r="R119" s="651" t="n"/>
      <c r="S119" s="40" t="inlineStr"/>
      <c r="T119" s="40" t="inlineStr"/>
      <c r="U119" s="41" t="inlineStr">
        <is>
          <t>кг</t>
        </is>
      </c>
      <c r="V119" s="686" t="n">
        <v>0</v>
      </c>
      <c r="W119" s="687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32" t="n">
        <v>4680115881532</v>
      </c>
      <c r="E120" s="651" t="n"/>
      <c r="F120" s="683" t="n">
        <v>1.35</v>
      </c>
      <c r="G120" s="38" t="n">
        <v>6</v>
      </c>
      <c r="H120" s="683" t="n">
        <v>8.1</v>
      </c>
      <c r="I120" s="683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52">
        <f>HYPERLINK("https://abi.ru/products/Охлажденные/Вязанка/Вязанка/Сардельки/P003237/","Сардельки «Филейские» Весовые NDX мгс ТМ «Вязанка»")</f>
        <v/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120</v>
      </c>
      <c r="W120" s="687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32" t="n">
        <v>4680115882652</v>
      </c>
      <c r="E121" s="651" t="n"/>
      <c r="F121" s="683" t="n">
        <v>0.33</v>
      </c>
      <c r="G121" s="38" t="n">
        <v>6</v>
      </c>
      <c r="H121" s="683" t="n">
        <v>1.98</v>
      </c>
      <c r="I121" s="683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53" t="inlineStr">
        <is>
          <t>Сардельки «Сливушки с сыром #минидельки» ф/в 0,33 айпил ТМ «Вязанка»</t>
        </is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32" t="n">
        <v>4680115880238</v>
      </c>
      <c r="E122" s="651" t="n"/>
      <c r="F122" s="683" t="n">
        <v>0.33</v>
      </c>
      <c r="G122" s="38" t="n">
        <v>6</v>
      </c>
      <c r="H122" s="683" t="n">
        <v>1.98</v>
      </c>
      <c r="I122" s="683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5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32" t="n">
        <v>4680115881464</v>
      </c>
      <c r="E123" s="651" t="n"/>
      <c r="F123" s="683" t="n">
        <v>0.4</v>
      </c>
      <c r="G123" s="38" t="n">
        <v>6</v>
      </c>
      <c r="H123" s="683" t="n">
        <v>2.4</v>
      </c>
      <c r="I123" s="683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55" t="inlineStr">
        <is>
          <t>Сардельки «Филейские» Фикс.вес 0,4 NDX мгс ТМ «Вязанка»</t>
        </is>
      </c>
      <c r="O123" s="685" t="n"/>
      <c r="P123" s="685" t="n"/>
      <c r="Q123" s="685" t="n"/>
      <c r="R123" s="651" t="n"/>
      <c r="S123" s="40" t="inlineStr"/>
      <c r="T123" s="40" t="inlineStr"/>
      <c r="U123" s="41" t="inlineStr">
        <is>
          <t>кг</t>
        </is>
      </c>
      <c r="V123" s="686" t="n">
        <v>0</v>
      </c>
      <c r="W123" s="68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7" t="n"/>
      <c r="B124" s="320" t="n"/>
      <c r="C124" s="320" t="n"/>
      <c r="D124" s="320" t="n"/>
      <c r="E124" s="320" t="n"/>
      <c r="F124" s="320" t="n"/>
      <c r="G124" s="320" t="n"/>
      <c r="H124" s="320" t="n"/>
      <c r="I124" s="320" t="n"/>
      <c r="J124" s="320" t="n"/>
      <c r="K124" s="320" t="n"/>
      <c r="L124" s="320" t="n"/>
      <c r="M124" s="688" t="n"/>
      <c r="N124" s="689" t="inlineStr">
        <is>
          <t>Итого</t>
        </is>
      </c>
      <c r="O124" s="659" t="n"/>
      <c r="P124" s="659" t="n"/>
      <c r="Q124" s="659" t="n"/>
      <c r="R124" s="659" t="n"/>
      <c r="S124" s="659" t="n"/>
      <c r="T124" s="660" t="n"/>
      <c r="U124" s="43" t="inlineStr">
        <is>
          <t>кор</t>
        </is>
      </c>
      <c r="V124" s="690">
        <f>IFERROR(V119/H119,"0")+IFERROR(V120/H120,"0")+IFERROR(V121/H121,"0")+IFERROR(V122/H122,"0")+IFERROR(V123/H123,"0")</f>
        <v/>
      </c>
      <c r="W124" s="690">
        <f>IFERROR(W119/H119,"0")+IFERROR(W120/H120,"0")+IFERROR(W121/H121,"0")+IFERROR(W122/H122,"0")+IFERROR(W123/H123,"0")</f>
        <v/>
      </c>
      <c r="X124" s="690">
        <f>IFERROR(IF(X119="",0,X119),"0")+IFERROR(IF(X120="",0,X120),"0")+IFERROR(IF(X121="",0,X121),"0")+IFERROR(IF(X122="",0,X122),"0")+IFERROR(IF(X123="",0,X123),"0")</f>
        <v/>
      </c>
      <c r="Y124" s="691" t="n"/>
      <c r="Z124" s="691" t="n"/>
    </row>
    <row r="125">
      <c r="A125" s="320" t="n"/>
      <c r="B125" s="320" t="n"/>
      <c r="C125" s="320" t="n"/>
      <c r="D125" s="320" t="n"/>
      <c r="E125" s="320" t="n"/>
      <c r="F125" s="320" t="n"/>
      <c r="G125" s="320" t="n"/>
      <c r="H125" s="320" t="n"/>
      <c r="I125" s="320" t="n"/>
      <c r="J125" s="320" t="n"/>
      <c r="K125" s="320" t="n"/>
      <c r="L125" s="320" t="n"/>
      <c r="M125" s="688" t="n"/>
      <c r="N125" s="689" t="inlineStr">
        <is>
          <t>Итого</t>
        </is>
      </c>
      <c r="O125" s="659" t="n"/>
      <c r="P125" s="659" t="n"/>
      <c r="Q125" s="659" t="n"/>
      <c r="R125" s="659" t="n"/>
      <c r="S125" s="659" t="n"/>
      <c r="T125" s="660" t="n"/>
      <c r="U125" s="43" t="inlineStr">
        <is>
          <t>кг</t>
        </is>
      </c>
      <c r="V125" s="690">
        <f>IFERROR(SUM(V119:V123),"0")</f>
        <v/>
      </c>
      <c r="W125" s="690">
        <f>IFERROR(SUM(W119:W123),"0")</f>
        <v/>
      </c>
      <c r="X125" s="43" t="n"/>
      <c r="Y125" s="691" t="n"/>
      <c r="Z125" s="691" t="n"/>
    </row>
    <row r="126" ht="16.5" customHeight="1">
      <c r="A126" s="336" t="inlineStr">
        <is>
          <t>Сливушки</t>
        </is>
      </c>
      <c r="B126" s="320" t="n"/>
      <c r="C126" s="320" t="n"/>
      <c r="D126" s="320" t="n"/>
      <c r="E126" s="320" t="n"/>
      <c r="F126" s="320" t="n"/>
      <c r="G126" s="320" t="n"/>
      <c r="H126" s="320" t="n"/>
      <c r="I126" s="320" t="n"/>
      <c r="J126" s="320" t="n"/>
      <c r="K126" s="320" t="n"/>
      <c r="L126" s="320" t="n"/>
      <c r="M126" s="320" t="n"/>
      <c r="N126" s="320" t="n"/>
      <c r="O126" s="320" t="n"/>
      <c r="P126" s="320" t="n"/>
      <c r="Q126" s="320" t="n"/>
      <c r="R126" s="320" t="n"/>
      <c r="S126" s="320" t="n"/>
      <c r="T126" s="320" t="n"/>
      <c r="U126" s="320" t="n"/>
      <c r="V126" s="320" t="n"/>
      <c r="W126" s="320" t="n"/>
      <c r="X126" s="320" t="n"/>
      <c r="Y126" s="336" t="n"/>
      <c r="Z126" s="336" t="n"/>
    </row>
    <row r="127" ht="14.25" customHeight="1">
      <c r="A127" s="337" t="inlineStr">
        <is>
          <t>Сосиски</t>
        </is>
      </c>
      <c r="B127" s="320" t="n"/>
      <c r="C127" s="320" t="n"/>
      <c r="D127" s="320" t="n"/>
      <c r="E127" s="320" t="n"/>
      <c r="F127" s="320" t="n"/>
      <c r="G127" s="320" t="n"/>
      <c r="H127" s="320" t="n"/>
      <c r="I127" s="320" t="n"/>
      <c r="J127" s="320" t="n"/>
      <c r="K127" s="320" t="n"/>
      <c r="L127" s="320" t="n"/>
      <c r="M127" s="320" t="n"/>
      <c r="N127" s="320" t="n"/>
      <c r="O127" s="320" t="n"/>
      <c r="P127" s="320" t="n"/>
      <c r="Q127" s="320" t="n"/>
      <c r="R127" s="320" t="n"/>
      <c r="S127" s="320" t="n"/>
      <c r="T127" s="320" t="n"/>
      <c r="U127" s="320" t="n"/>
      <c r="V127" s="320" t="n"/>
      <c r="W127" s="320" t="n"/>
      <c r="X127" s="320" t="n"/>
      <c r="Y127" s="337" t="n"/>
      <c r="Z127" s="337" t="n"/>
    </row>
    <row r="128" ht="27" customHeight="1">
      <c r="A128" s="64" t="inlineStr">
        <is>
          <t>SU001721</t>
        </is>
      </c>
      <c r="B128" s="64" t="inlineStr">
        <is>
          <t>P003905</t>
        </is>
      </c>
      <c r="C128" s="37" t="n">
        <v>4301051612</v>
      </c>
      <c r="D128" s="332" t="n">
        <v>4607091385168</v>
      </c>
      <c r="E128" s="651" t="n"/>
      <c r="F128" s="683" t="n">
        <v>1.4</v>
      </c>
      <c r="G128" s="38" t="n">
        <v>6</v>
      </c>
      <c r="H128" s="683" t="n">
        <v>8.4</v>
      </c>
      <c r="I128" s="683" t="n">
        <v>8.958</v>
      </c>
      <c r="J128" s="38" t="n">
        <v>56</v>
      </c>
      <c r="K128" s="38" t="inlineStr">
        <is>
          <t>8</t>
        </is>
      </c>
      <c r="L128" s="39" t="inlineStr">
        <is>
          <t>СК2</t>
        </is>
      </c>
      <c r="M128" s="38" t="n">
        <v>45</v>
      </c>
      <c r="N128" s="756" t="inlineStr">
        <is>
          <t>Сосиски «Вязанка Сливочные» Весовые П/а мгс ТМ «Вязанка»</t>
        </is>
      </c>
      <c r="O128" s="685" t="n"/>
      <c r="P128" s="685" t="n"/>
      <c r="Q128" s="685" t="n"/>
      <c r="R128" s="651" t="n"/>
      <c r="S128" s="40" t="inlineStr"/>
      <c r="T128" s="40" t="inlineStr"/>
      <c r="U128" s="41" t="inlineStr">
        <is>
          <t>кг</t>
        </is>
      </c>
      <c r="V128" s="686" t="n">
        <v>200</v>
      </c>
      <c r="W128" s="687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32" t="n">
        <v>4607091383256</v>
      </c>
      <c r="E129" s="651" t="n"/>
      <c r="F129" s="683" t="n">
        <v>0.33</v>
      </c>
      <c r="G129" s="38" t="n">
        <v>6</v>
      </c>
      <c r="H129" s="683" t="n">
        <v>1.98</v>
      </c>
      <c r="I129" s="683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57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32" t="n">
        <v>4607091385748</v>
      </c>
      <c r="E130" s="651" t="n"/>
      <c r="F130" s="683" t="n">
        <v>0.45</v>
      </c>
      <c r="G130" s="38" t="n">
        <v>6</v>
      </c>
      <c r="H130" s="683" t="n">
        <v>2.7</v>
      </c>
      <c r="I130" s="683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58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85" t="n"/>
      <c r="P130" s="685" t="n"/>
      <c r="Q130" s="685" t="n"/>
      <c r="R130" s="651" t="n"/>
      <c r="S130" s="40" t="inlineStr"/>
      <c r="T130" s="40" t="inlineStr"/>
      <c r="U130" s="41" t="inlineStr">
        <is>
          <t>кг</t>
        </is>
      </c>
      <c r="V130" s="686" t="n">
        <v>92.25</v>
      </c>
      <c r="W130" s="68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7" t="n"/>
      <c r="B131" s="320" t="n"/>
      <c r="C131" s="320" t="n"/>
      <c r="D131" s="320" t="n"/>
      <c r="E131" s="320" t="n"/>
      <c r="F131" s="320" t="n"/>
      <c r="G131" s="320" t="n"/>
      <c r="H131" s="320" t="n"/>
      <c r="I131" s="320" t="n"/>
      <c r="J131" s="320" t="n"/>
      <c r="K131" s="320" t="n"/>
      <c r="L131" s="320" t="n"/>
      <c r="M131" s="688" t="n"/>
      <c r="N131" s="689" t="inlineStr">
        <is>
          <t>Итого</t>
        </is>
      </c>
      <c r="O131" s="659" t="n"/>
      <c r="P131" s="659" t="n"/>
      <c r="Q131" s="659" t="n"/>
      <c r="R131" s="659" t="n"/>
      <c r="S131" s="659" t="n"/>
      <c r="T131" s="660" t="n"/>
      <c r="U131" s="43" t="inlineStr">
        <is>
          <t>кор</t>
        </is>
      </c>
      <c r="V131" s="690">
        <f>IFERROR(V128/H128,"0")+IFERROR(V129/H129,"0")+IFERROR(V130/H130,"0")</f>
        <v/>
      </c>
      <c r="W131" s="690">
        <f>IFERROR(W128/H128,"0")+IFERROR(W129/H129,"0")+IFERROR(W130/H130,"0")</f>
        <v/>
      </c>
      <c r="X131" s="690">
        <f>IFERROR(IF(X128="",0,X128),"0")+IFERROR(IF(X129="",0,X129),"0")+IFERROR(IF(X130="",0,X130),"0")</f>
        <v/>
      </c>
      <c r="Y131" s="691" t="n"/>
      <c r="Z131" s="691" t="n"/>
    </row>
    <row r="132">
      <c r="A132" s="320" t="n"/>
      <c r="B132" s="320" t="n"/>
      <c r="C132" s="320" t="n"/>
      <c r="D132" s="320" t="n"/>
      <c r="E132" s="320" t="n"/>
      <c r="F132" s="320" t="n"/>
      <c r="G132" s="320" t="n"/>
      <c r="H132" s="320" t="n"/>
      <c r="I132" s="320" t="n"/>
      <c r="J132" s="320" t="n"/>
      <c r="K132" s="320" t="n"/>
      <c r="L132" s="320" t="n"/>
      <c r="M132" s="688" t="n"/>
      <c r="N132" s="689" t="inlineStr">
        <is>
          <t>Итого</t>
        </is>
      </c>
      <c r="O132" s="659" t="n"/>
      <c r="P132" s="659" t="n"/>
      <c r="Q132" s="659" t="n"/>
      <c r="R132" s="659" t="n"/>
      <c r="S132" s="659" t="n"/>
      <c r="T132" s="660" t="n"/>
      <c r="U132" s="43" t="inlineStr">
        <is>
          <t>кг</t>
        </is>
      </c>
      <c r="V132" s="690">
        <f>IFERROR(SUM(V128:V130),"0")</f>
        <v/>
      </c>
      <c r="W132" s="690">
        <f>IFERROR(SUM(W128:W130),"0")</f>
        <v/>
      </c>
      <c r="X132" s="43" t="n"/>
      <c r="Y132" s="691" t="n"/>
      <c r="Z132" s="691" t="n"/>
    </row>
    <row r="133" ht="27.75" customHeight="1">
      <c r="A133" s="348" t="inlineStr">
        <is>
          <t>Стародворье</t>
        </is>
      </c>
      <c r="B133" s="682" t="n"/>
      <c r="C133" s="682" t="n"/>
      <c r="D133" s="682" t="n"/>
      <c r="E133" s="682" t="n"/>
      <c r="F133" s="682" t="n"/>
      <c r="G133" s="682" t="n"/>
      <c r="H133" s="682" t="n"/>
      <c r="I133" s="682" t="n"/>
      <c r="J133" s="682" t="n"/>
      <c r="K133" s="682" t="n"/>
      <c r="L133" s="682" t="n"/>
      <c r="M133" s="682" t="n"/>
      <c r="N133" s="682" t="n"/>
      <c r="O133" s="682" t="n"/>
      <c r="P133" s="682" t="n"/>
      <c r="Q133" s="682" t="n"/>
      <c r="R133" s="682" t="n"/>
      <c r="S133" s="682" t="n"/>
      <c r="T133" s="682" t="n"/>
      <c r="U133" s="682" t="n"/>
      <c r="V133" s="682" t="n"/>
      <c r="W133" s="682" t="n"/>
      <c r="X133" s="682" t="n"/>
      <c r="Y133" s="55" t="n"/>
      <c r="Z133" s="55" t="n"/>
    </row>
    <row r="134" ht="16.5" customHeight="1">
      <c r="A134" s="336" t="inlineStr">
        <is>
          <t>Золоченная в печи</t>
        </is>
      </c>
      <c r="B134" s="320" t="n"/>
      <c r="C134" s="320" t="n"/>
      <c r="D134" s="320" t="n"/>
      <c r="E134" s="320" t="n"/>
      <c r="F134" s="320" t="n"/>
      <c r="G134" s="320" t="n"/>
      <c r="H134" s="320" t="n"/>
      <c r="I134" s="320" t="n"/>
      <c r="J134" s="320" t="n"/>
      <c r="K134" s="320" t="n"/>
      <c r="L134" s="320" t="n"/>
      <c r="M134" s="320" t="n"/>
      <c r="N134" s="320" t="n"/>
      <c r="O134" s="320" t="n"/>
      <c r="P134" s="320" t="n"/>
      <c r="Q134" s="320" t="n"/>
      <c r="R134" s="320" t="n"/>
      <c r="S134" s="320" t="n"/>
      <c r="T134" s="320" t="n"/>
      <c r="U134" s="320" t="n"/>
      <c r="V134" s="320" t="n"/>
      <c r="W134" s="320" t="n"/>
      <c r="X134" s="320" t="n"/>
      <c r="Y134" s="336" t="n"/>
      <c r="Z134" s="336" t="n"/>
    </row>
    <row r="135" ht="14.25" customHeight="1">
      <c r="A135" s="337" t="inlineStr">
        <is>
          <t>Вареные колбасы</t>
        </is>
      </c>
      <c r="B135" s="320" t="n"/>
      <c r="C135" s="320" t="n"/>
      <c r="D135" s="320" t="n"/>
      <c r="E135" s="320" t="n"/>
      <c r="F135" s="320" t="n"/>
      <c r="G135" s="320" t="n"/>
      <c r="H135" s="320" t="n"/>
      <c r="I135" s="320" t="n"/>
      <c r="J135" s="320" t="n"/>
      <c r="K135" s="320" t="n"/>
      <c r="L135" s="320" t="n"/>
      <c r="M135" s="320" t="n"/>
      <c r="N135" s="320" t="n"/>
      <c r="O135" s="320" t="n"/>
      <c r="P135" s="320" t="n"/>
      <c r="Q135" s="320" t="n"/>
      <c r="R135" s="320" t="n"/>
      <c r="S135" s="320" t="n"/>
      <c r="T135" s="320" t="n"/>
      <c r="U135" s="320" t="n"/>
      <c r="V135" s="320" t="n"/>
      <c r="W135" s="320" t="n"/>
      <c r="X135" s="320" t="n"/>
      <c r="Y135" s="337" t="n"/>
      <c r="Z135" s="33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2" t="n">
        <v>4607091383423</v>
      </c>
      <c r="E136" s="651" t="n"/>
      <c r="F136" s="683" t="n">
        <v>1.35</v>
      </c>
      <c r="G136" s="38" t="n">
        <v>8</v>
      </c>
      <c r="H136" s="683" t="n">
        <v>10.8</v>
      </c>
      <c r="I136" s="683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5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85" t="n"/>
      <c r="P136" s="685" t="n"/>
      <c r="Q136" s="685" t="n"/>
      <c r="R136" s="651" t="n"/>
      <c r="S136" s="40" t="inlineStr"/>
      <c r="T136" s="40" t="inlineStr"/>
      <c r="U136" s="41" t="inlineStr">
        <is>
          <t>кг</t>
        </is>
      </c>
      <c r="V136" s="686" t="n">
        <v>0</v>
      </c>
      <c r="W136" s="68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2" t="n">
        <v>4607091381405</v>
      </c>
      <c r="E137" s="651" t="n"/>
      <c r="F137" s="683" t="n">
        <v>1.35</v>
      </c>
      <c r="G137" s="38" t="n">
        <v>8</v>
      </c>
      <c r="H137" s="683" t="n">
        <v>10.8</v>
      </c>
      <c r="I137" s="683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6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2" t="n">
        <v>4607091386516</v>
      </c>
      <c r="E138" s="651" t="n"/>
      <c r="F138" s="683" t="n">
        <v>1.4</v>
      </c>
      <c r="G138" s="38" t="n">
        <v>8</v>
      </c>
      <c r="H138" s="683" t="n">
        <v>11.2</v>
      </c>
      <c r="I138" s="683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6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85" t="n"/>
      <c r="P138" s="685" t="n"/>
      <c r="Q138" s="685" t="n"/>
      <c r="R138" s="651" t="n"/>
      <c r="S138" s="40" t="inlineStr"/>
      <c r="T138" s="40" t="inlineStr"/>
      <c r="U138" s="41" t="inlineStr">
        <is>
          <t>кг</t>
        </is>
      </c>
      <c r="V138" s="686" t="n">
        <v>0</v>
      </c>
      <c r="W138" s="68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7" t="n"/>
      <c r="B139" s="320" t="n"/>
      <c r="C139" s="320" t="n"/>
      <c r="D139" s="320" t="n"/>
      <c r="E139" s="320" t="n"/>
      <c r="F139" s="320" t="n"/>
      <c r="G139" s="320" t="n"/>
      <c r="H139" s="320" t="n"/>
      <c r="I139" s="320" t="n"/>
      <c r="J139" s="320" t="n"/>
      <c r="K139" s="320" t="n"/>
      <c r="L139" s="320" t="n"/>
      <c r="M139" s="688" t="n"/>
      <c r="N139" s="689" t="inlineStr">
        <is>
          <t>Итого</t>
        </is>
      </c>
      <c r="O139" s="659" t="n"/>
      <c r="P139" s="659" t="n"/>
      <c r="Q139" s="659" t="n"/>
      <c r="R139" s="659" t="n"/>
      <c r="S139" s="659" t="n"/>
      <c r="T139" s="660" t="n"/>
      <c r="U139" s="43" t="inlineStr">
        <is>
          <t>кор</t>
        </is>
      </c>
      <c r="V139" s="690">
        <f>IFERROR(V136/H136,"0")+IFERROR(V137/H137,"0")+IFERROR(V138/H138,"0")</f>
        <v/>
      </c>
      <c r="W139" s="690">
        <f>IFERROR(W136/H136,"0")+IFERROR(W137/H137,"0")+IFERROR(W138/H138,"0")</f>
        <v/>
      </c>
      <c r="X139" s="690">
        <f>IFERROR(IF(X136="",0,X136),"0")+IFERROR(IF(X137="",0,X137),"0")+IFERROR(IF(X138="",0,X138),"0")</f>
        <v/>
      </c>
      <c r="Y139" s="691" t="n"/>
      <c r="Z139" s="691" t="n"/>
    </row>
    <row r="140">
      <c r="A140" s="320" t="n"/>
      <c r="B140" s="320" t="n"/>
      <c r="C140" s="320" t="n"/>
      <c r="D140" s="320" t="n"/>
      <c r="E140" s="320" t="n"/>
      <c r="F140" s="320" t="n"/>
      <c r="G140" s="320" t="n"/>
      <c r="H140" s="320" t="n"/>
      <c r="I140" s="320" t="n"/>
      <c r="J140" s="320" t="n"/>
      <c r="K140" s="320" t="n"/>
      <c r="L140" s="320" t="n"/>
      <c r="M140" s="688" t="n"/>
      <c r="N140" s="689" t="inlineStr">
        <is>
          <t>Итого</t>
        </is>
      </c>
      <c r="O140" s="659" t="n"/>
      <c r="P140" s="659" t="n"/>
      <c r="Q140" s="659" t="n"/>
      <c r="R140" s="659" t="n"/>
      <c r="S140" s="659" t="n"/>
      <c r="T140" s="660" t="n"/>
      <c r="U140" s="43" t="inlineStr">
        <is>
          <t>кг</t>
        </is>
      </c>
      <c r="V140" s="690">
        <f>IFERROR(SUM(V136:V138),"0")</f>
        <v/>
      </c>
      <c r="W140" s="690">
        <f>IFERROR(SUM(W136:W138),"0")</f>
        <v/>
      </c>
      <c r="X140" s="43" t="n"/>
      <c r="Y140" s="691" t="n"/>
      <c r="Z140" s="691" t="n"/>
    </row>
    <row r="141" ht="16.5" customHeight="1">
      <c r="A141" s="336" t="inlineStr">
        <is>
          <t>Мясорубская</t>
        </is>
      </c>
      <c r="B141" s="320" t="n"/>
      <c r="C141" s="320" t="n"/>
      <c r="D141" s="320" t="n"/>
      <c r="E141" s="320" t="n"/>
      <c r="F141" s="320" t="n"/>
      <c r="G141" s="320" t="n"/>
      <c r="H141" s="320" t="n"/>
      <c r="I141" s="320" t="n"/>
      <c r="J141" s="320" t="n"/>
      <c r="K141" s="320" t="n"/>
      <c r="L141" s="320" t="n"/>
      <c r="M141" s="320" t="n"/>
      <c r="N141" s="320" t="n"/>
      <c r="O141" s="320" t="n"/>
      <c r="P141" s="320" t="n"/>
      <c r="Q141" s="320" t="n"/>
      <c r="R141" s="320" t="n"/>
      <c r="S141" s="320" t="n"/>
      <c r="T141" s="320" t="n"/>
      <c r="U141" s="320" t="n"/>
      <c r="V141" s="320" t="n"/>
      <c r="W141" s="320" t="n"/>
      <c r="X141" s="320" t="n"/>
      <c r="Y141" s="336" t="n"/>
      <c r="Z141" s="336" t="n"/>
    </row>
    <row r="142" ht="14.25" customHeight="1">
      <c r="A142" s="337" t="inlineStr">
        <is>
          <t>Копченые колбасы</t>
        </is>
      </c>
      <c r="B142" s="320" t="n"/>
      <c r="C142" s="320" t="n"/>
      <c r="D142" s="320" t="n"/>
      <c r="E142" s="320" t="n"/>
      <c r="F142" s="320" t="n"/>
      <c r="G142" s="320" t="n"/>
      <c r="H142" s="320" t="n"/>
      <c r="I142" s="320" t="n"/>
      <c r="J142" s="320" t="n"/>
      <c r="K142" s="320" t="n"/>
      <c r="L142" s="320" t="n"/>
      <c r="M142" s="320" t="n"/>
      <c r="N142" s="320" t="n"/>
      <c r="O142" s="320" t="n"/>
      <c r="P142" s="320" t="n"/>
      <c r="Q142" s="320" t="n"/>
      <c r="R142" s="320" t="n"/>
      <c r="S142" s="320" t="n"/>
      <c r="T142" s="320" t="n"/>
      <c r="U142" s="320" t="n"/>
      <c r="V142" s="320" t="n"/>
      <c r="W142" s="320" t="n"/>
      <c r="X142" s="320" t="n"/>
      <c r="Y142" s="337" t="n"/>
      <c r="Z142" s="33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2" t="n">
        <v>4680115880993</v>
      </c>
      <c r="E143" s="651" t="n"/>
      <c r="F143" s="683" t="n">
        <v>0.7</v>
      </c>
      <c r="G143" s="38" t="n">
        <v>6</v>
      </c>
      <c r="H143" s="683" t="n">
        <v>4.2</v>
      </c>
      <c r="I143" s="68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85" t="n"/>
      <c r="P143" s="685" t="n"/>
      <c r="Q143" s="685" t="n"/>
      <c r="R143" s="651" t="n"/>
      <c r="S143" s="40" t="inlineStr"/>
      <c r="T143" s="40" t="inlineStr"/>
      <c r="U143" s="41" t="inlineStr">
        <is>
          <t>кг</t>
        </is>
      </c>
      <c r="V143" s="686" t="n">
        <v>0</v>
      </c>
      <c r="W143" s="68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2" t="n">
        <v>4680115881761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2" t="n">
        <v>4680115881563</v>
      </c>
      <c r="E145" s="651" t="n"/>
      <c r="F145" s="683" t="n">
        <v>0.7</v>
      </c>
      <c r="G145" s="38" t="n">
        <v>6</v>
      </c>
      <c r="H145" s="683" t="n">
        <v>4.2</v>
      </c>
      <c r="I145" s="683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2" t="n">
        <v>4680115880986</v>
      </c>
      <c r="E146" s="651" t="n"/>
      <c r="F146" s="683" t="n">
        <v>0.35</v>
      </c>
      <c r="G146" s="38" t="n">
        <v>6</v>
      </c>
      <c r="H146" s="683" t="n">
        <v>2.1</v>
      </c>
      <c r="I146" s="68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43.75</v>
      </c>
      <c r="W146" s="68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2" t="n">
        <v>4680115880207</v>
      </c>
      <c r="E147" s="651" t="n"/>
      <c r="F147" s="683" t="n">
        <v>0.4</v>
      </c>
      <c r="G147" s="38" t="n">
        <v>6</v>
      </c>
      <c r="H147" s="683" t="n">
        <v>2.4</v>
      </c>
      <c r="I147" s="683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2" t="n">
        <v>4680115881785</v>
      </c>
      <c r="E148" s="651" t="n"/>
      <c r="F148" s="683" t="n">
        <v>0.35</v>
      </c>
      <c r="G148" s="38" t="n">
        <v>6</v>
      </c>
      <c r="H148" s="683" t="n">
        <v>2.1</v>
      </c>
      <c r="I148" s="683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2" t="n">
        <v>4680115881679</v>
      </c>
      <c r="E149" s="651" t="n"/>
      <c r="F149" s="683" t="n">
        <v>0.35</v>
      </c>
      <c r="G149" s="38" t="n">
        <v>6</v>
      </c>
      <c r="H149" s="683" t="n">
        <v>2.1</v>
      </c>
      <c r="I149" s="683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19.25</v>
      </c>
      <c r="W149" s="68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2" t="n">
        <v>4680115880191</v>
      </c>
      <c r="E150" s="651" t="n"/>
      <c r="F150" s="683" t="n">
        <v>0.4</v>
      </c>
      <c r="G150" s="38" t="n">
        <v>6</v>
      </c>
      <c r="H150" s="683" t="n">
        <v>2.4</v>
      </c>
      <c r="I150" s="683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6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7" t="n"/>
      <c r="B151" s="320" t="n"/>
      <c r="C151" s="320" t="n"/>
      <c r="D151" s="320" t="n"/>
      <c r="E151" s="320" t="n"/>
      <c r="F151" s="320" t="n"/>
      <c r="G151" s="320" t="n"/>
      <c r="H151" s="320" t="n"/>
      <c r="I151" s="320" t="n"/>
      <c r="J151" s="320" t="n"/>
      <c r="K151" s="320" t="n"/>
      <c r="L151" s="320" t="n"/>
      <c r="M151" s="688" t="n"/>
      <c r="N151" s="689" t="inlineStr">
        <is>
          <t>Итого</t>
        </is>
      </c>
      <c r="O151" s="659" t="n"/>
      <c r="P151" s="659" t="n"/>
      <c r="Q151" s="659" t="n"/>
      <c r="R151" s="659" t="n"/>
      <c r="S151" s="659" t="n"/>
      <c r="T151" s="660" t="n"/>
      <c r="U151" s="43" t="inlineStr">
        <is>
          <t>кор</t>
        </is>
      </c>
      <c r="V151" s="690">
        <f>IFERROR(V143/H143,"0")+IFERROR(V144/H144,"0")+IFERROR(V145/H145,"0")+IFERROR(V146/H146,"0")+IFERROR(V147/H147,"0")+IFERROR(V148/H148,"0")+IFERROR(V149/H149,"0")+IFERROR(V150/H150,"0")</f>
        <v/>
      </c>
      <c r="W151" s="690">
        <f>IFERROR(W143/H143,"0")+IFERROR(W144/H144,"0")+IFERROR(W145/H145,"0")+IFERROR(W146/H146,"0")+IFERROR(W147/H147,"0")+IFERROR(W148/H148,"0")+IFERROR(W149/H149,"0")+IFERROR(W150/H150,"0")</f>
        <v/>
      </c>
      <c r="X151" s="690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91" t="n"/>
      <c r="Z151" s="691" t="n"/>
    </row>
    <row r="152">
      <c r="A152" s="320" t="n"/>
      <c r="B152" s="320" t="n"/>
      <c r="C152" s="320" t="n"/>
      <c r="D152" s="320" t="n"/>
      <c r="E152" s="320" t="n"/>
      <c r="F152" s="320" t="n"/>
      <c r="G152" s="320" t="n"/>
      <c r="H152" s="320" t="n"/>
      <c r="I152" s="320" t="n"/>
      <c r="J152" s="320" t="n"/>
      <c r="K152" s="320" t="n"/>
      <c r="L152" s="320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кг</t>
        </is>
      </c>
      <c r="V152" s="690">
        <f>IFERROR(SUM(V143:V150),"0")</f>
        <v/>
      </c>
      <c r="W152" s="690">
        <f>IFERROR(SUM(W143:W150),"0")</f>
        <v/>
      </c>
      <c r="X152" s="43" t="n"/>
      <c r="Y152" s="691" t="n"/>
      <c r="Z152" s="691" t="n"/>
    </row>
    <row r="153" ht="16.5" customHeight="1">
      <c r="A153" s="336" t="inlineStr">
        <is>
          <t>Сочинка</t>
        </is>
      </c>
      <c r="B153" s="320" t="n"/>
      <c r="C153" s="320" t="n"/>
      <c r="D153" s="320" t="n"/>
      <c r="E153" s="320" t="n"/>
      <c r="F153" s="320" t="n"/>
      <c r="G153" s="320" t="n"/>
      <c r="H153" s="320" t="n"/>
      <c r="I153" s="320" t="n"/>
      <c r="J153" s="320" t="n"/>
      <c r="K153" s="320" t="n"/>
      <c r="L153" s="320" t="n"/>
      <c r="M153" s="320" t="n"/>
      <c r="N153" s="320" t="n"/>
      <c r="O153" s="320" t="n"/>
      <c r="P153" s="320" t="n"/>
      <c r="Q153" s="320" t="n"/>
      <c r="R153" s="320" t="n"/>
      <c r="S153" s="320" t="n"/>
      <c r="T153" s="320" t="n"/>
      <c r="U153" s="320" t="n"/>
      <c r="V153" s="320" t="n"/>
      <c r="W153" s="320" t="n"/>
      <c r="X153" s="320" t="n"/>
      <c r="Y153" s="336" t="n"/>
      <c r="Z153" s="336" t="n"/>
    </row>
    <row r="154" ht="14.25" customHeight="1">
      <c r="A154" s="337" t="inlineStr">
        <is>
          <t>Вареные колбасы</t>
        </is>
      </c>
      <c r="B154" s="320" t="n"/>
      <c r="C154" s="320" t="n"/>
      <c r="D154" s="320" t="n"/>
      <c r="E154" s="320" t="n"/>
      <c r="F154" s="320" t="n"/>
      <c r="G154" s="320" t="n"/>
      <c r="H154" s="320" t="n"/>
      <c r="I154" s="320" t="n"/>
      <c r="J154" s="320" t="n"/>
      <c r="K154" s="320" t="n"/>
      <c r="L154" s="320" t="n"/>
      <c r="M154" s="320" t="n"/>
      <c r="N154" s="320" t="n"/>
      <c r="O154" s="320" t="n"/>
      <c r="P154" s="320" t="n"/>
      <c r="Q154" s="320" t="n"/>
      <c r="R154" s="320" t="n"/>
      <c r="S154" s="320" t="n"/>
      <c r="T154" s="320" t="n"/>
      <c r="U154" s="320" t="n"/>
      <c r="V154" s="320" t="n"/>
      <c r="W154" s="320" t="n"/>
      <c r="X154" s="320" t="n"/>
      <c r="Y154" s="337" t="n"/>
      <c r="Z154" s="337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32" t="n">
        <v>4680115881402</v>
      </c>
      <c r="E155" s="651" t="n"/>
      <c r="F155" s="683" t="n">
        <v>1.35</v>
      </c>
      <c r="G155" s="38" t="n">
        <v>8</v>
      </c>
      <c r="H155" s="683" t="n">
        <v>10.8</v>
      </c>
      <c r="I155" s="68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85" t="n"/>
      <c r="P155" s="685" t="n"/>
      <c r="Q155" s="685" t="n"/>
      <c r="R155" s="651" t="n"/>
      <c r="S155" s="40" t="inlineStr"/>
      <c r="T155" s="40" t="inlineStr"/>
      <c r="U155" s="41" t="inlineStr">
        <is>
          <t>кг</t>
        </is>
      </c>
      <c r="V155" s="686" t="n">
        <v>0</v>
      </c>
      <c r="W155" s="68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32" t="n">
        <v>4680115881396</v>
      </c>
      <c r="E156" s="651" t="n"/>
      <c r="F156" s="683" t="n">
        <v>0.45</v>
      </c>
      <c r="G156" s="38" t="n">
        <v>6</v>
      </c>
      <c r="H156" s="683" t="n">
        <v>2.7</v>
      </c>
      <c r="I156" s="68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7" t="n"/>
      <c r="B157" s="320" t="n"/>
      <c r="C157" s="320" t="n"/>
      <c r="D157" s="320" t="n"/>
      <c r="E157" s="320" t="n"/>
      <c r="F157" s="320" t="n"/>
      <c r="G157" s="320" t="n"/>
      <c r="H157" s="320" t="n"/>
      <c r="I157" s="320" t="n"/>
      <c r="J157" s="320" t="n"/>
      <c r="K157" s="320" t="n"/>
      <c r="L157" s="320" t="n"/>
      <c r="M157" s="688" t="n"/>
      <c r="N157" s="689" t="inlineStr">
        <is>
          <t>Итого</t>
        </is>
      </c>
      <c r="O157" s="659" t="n"/>
      <c r="P157" s="659" t="n"/>
      <c r="Q157" s="659" t="n"/>
      <c r="R157" s="659" t="n"/>
      <c r="S157" s="659" t="n"/>
      <c r="T157" s="660" t="n"/>
      <c r="U157" s="43" t="inlineStr">
        <is>
          <t>кор</t>
        </is>
      </c>
      <c r="V157" s="690">
        <f>IFERROR(V155/H155,"0")+IFERROR(V156/H156,"0")</f>
        <v/>
      </c>
      <c r="W157" s="690">
        <f>IFERROR(W155/H155,"0")+IFERROR(W156/H156,"0")</f>
        <v/>
      </c>
      <c r="X157" s="690">
        <f>IFERROR(IF(X155="",0,X155),"0")+IFERROR(IF(X156="",0,X156),"0")</f>
        <v/>
      </c>
      <c r="Y157" s="691" t="n"/>
      <c r="Z157" s="691" t="n"/>
    </row>
    <row r="158">
      <c r="A158" s="320" t="n"/>
      <c r="B158" s="320" t="n"/>
      <c r="C158" s="320" t="n"/>
      <c r="D158" s="320" t="n"/>
      <c r="E158" s="320" t="n"/>
      <c r="F158" s="320" t="n"/>
      <c r="G158" s="320" t="n"/>
      <c r="H158" s="320" t="n"/>
      <c r="I158" s="320" t="n"/>
      <c r="J158" s="320" t="n"/>
      <c r="K158" s="320" t="n"/>
      <c r="L158" s="320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кг</t>
        </is>
      </c>
      <c r="V158" s="690">
        <f>IFERROR(SUM(V155:V156),"0")</f>
        <v/>
      </c>
      <c r="W158" s="690">
        <f>IFERROR(SUM(W155:W156),"0")</f>
        <v/>
      </c>
      <c r="X158" s="43" t="n"/>
      <c r="Y158" s="691" t="n"/>
      <c r="Z158" s="691" t="n"/>
    </row>
    <row r="159" ht="14.25" customHeight="1">
      <c r="A159" s="337" t="inlineStr">
        <is>
          <t>Ветчины</t>
        </is>
      </c>
      <c r="B159" s="320" t="n"/>
      <c r="C159" s="320" t="n"/>
      <c r="D159" s="320" t="n"/>
      <c r="E159" s="320" t="n"/>
      <c r="F159" s="320" t="n"/>
      <c r="G159" s="320" t="n"/>
      <c r="H159" s="320" t="n"/>
      <c r="I159" s="320" t="n"/>
      <c r="J159" s="320" t="n"/>
      <c r="K159" s="320" t="n"/>
      <c r="L159" s="320" t="n"/>
      <c r="M159" s="320" t="n"/>
      <c r="N159" s="320" t="n"/>
      <c r="O159" s="320" t="n"/>
      <c r="P159" s="320" t="n"/>
      <c r="Q159" s="320" t="n"/>
      <c r="R159" s="320" t="n"/>
      <c r="S159" s="320" t="n"/>
      <c r="T159" s="320" t="n"/>
      <c r="U159" s="320" t="n"/>
      <c r="V159" s="320" t="n"/>
      <c r="W159" s="320" t="n"/>
      <c r="X159" s="320" t="n"/>
      <c r="Y159" s="337" t="n"/>
      <c r="Z159" s="337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32" t="n">
        <v>4680115882935</v>
      </c>
      <c r="E160" s="651" t="n"/>
      <c r="F160" s="683" t="n">
        <v>1.35</v>
      </c>
      <c r="G160" s="38" t="n">
        <v>8</v>
      </c>
      <c r="H160" s="683" t="n">
        <v>10.8</v>
      </c>
      <c r="I160" s="68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72" t="inlineStr">
        <is>
          <t>Ветчина «Сочинка с сочным окороком» Весовой п/а ТМ «Стародворье»</t>
        </is>
      </c>
      <c r="O160" s="685" t="n"/>
      <c r="P160" s="685" t="n"/>
      <c r="Q160" s="685" t="n"/>
      <c r="R160" s="651" t="n"/>
      <c r="S160" s="40" t="inlineStr"/>
      <c r="T160" s="40" t="inlineStr"/>
      <c r="U160" s="41" t="inlineStr">
        <is>
          <t>кг</t>
        </is>
      </c>
      <c r="V160" s="686" t="n">
        <v>0</v>
      </c>
      <c r="W160" s="68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32" t="n">
        <v>4680115880764</v>
      </c>
      <c r="E161" s="651" t="n"/>
      <c r="F161" s="683" t="n">
        <v>0.35</v>
      </c>
      <c r="G161" s="38" t="n">
        <v>6</v>
      </c>
      <c r="H161" s="683" t="n">
        <v>2.1</v>
      </c>
      <c r="I161" s="68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7" t="n"/>
      <c r="B162" s="320" t="n"/>
      <c r="C162" s="320" t="n"/>
      <c r="D162" s="320" t="n"/>
      <c r="E162" s="320" t="n"/>
      <c r="F162" s="320" t="n"/>
      <c r="G162" s="320" t="n"/>
      <c r="H162" s="320" t="n"/>
      <c r="I162" s="320" t="n"/>
      <c r="J162" s="320" t="n"/>
      <c r="K162" s="320" t="n"/>
      <c r="L162" s="320" t="n"/>
      <c r="M162" s="688" t="n"/>
      <c r="N162" s="689" t="inlineStr">
        <is>
          <t>Итого</t>
        </is>
      </c>
      <c r="O162" s="659" t="n"/>
      <c r="P162" s="659" t="n"/>
      <c r="Q162" s="659" t="n"/>
      <c r="R162" s="659" t="n"/>
      <c r="S162" s="659" t="n"/>
      <c r="T162" s="660" t="n"/>
      <c r="U162" s="43" t="inlineStr">
        <is>
          <t>кор</t>
        </is>
      </c>
      <c r="V162" s="690">
        <f>IFERROR(V160/H160,"0")+IFERROR(V161/H161,"0")</f>
        <v/>
      </c>
      <c r="W162" s="690">
        <f>IFERROR(W160/H160,"0")+IFERROR(W161/H161,"0")</f>
        <v/>
      </c>
      <c r="X162" s="690">
        <f>IFERROR(IF(X160="",0,X160),"0")+IFERROR(IF(X161="",0,X161),"0")</f>
        <v/>
      </c>
      <c r="Y162" s="691" t="n"/>
      <c r="Z162" s="691" t="n"/>
    </row>
    <row r="163">
      <c r="A163" s="320" t="n"/>
      <c r="B163" s="320" t="n"/>
      <c r="C163" s="320" t="n"/>
      <c r="D163" s="320" t="n"/>
      <c r="E163" s="320" t="n"/>
      <c r="F163" s="320" t="n"/>
      <c r="G163" s="320" t="n"/>
      <c r="H163" s="320" t="n"/>
      <c r="I163" s="320" t="n"/>
      <c r="J163" s="320" t="n"/>
      <c r="K163" s="320" t="n"/>
      <c r="L163" s="320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кг</t>
        </is>
      </c>
      <c r="V163" s="690">
        <f>IFERROR(SUM(V160:V161),"0")</f>
        <v/>
      </c>
      <c r="W163" s="690">
        <f>IFERROR(SUM(W160:W161),"0")</f>
        <v/>
      </c>
      <c r="X163" s="43" t="n"/>
      <c r="Y163" s="691" t="n"/>
      <c r="Z163" s="691" t="n"/>
    </row>
    <row r="164" ht="14.25" customHeight="1">
      <c r="A164" s="337" t="inlineStr">
        <is>
          <t>Копченые колбасы</t>
        </is>
      </c>
      <c r="B164" s="320" t="n"/>
      <c r="C164" s="320" t="n"/>
      <c r="D164" s="320" t="n"/>
      <c r="E164" s="320" t="n"/>
      <c r="F164" s="320" t="n"/>
      <c r="G164" s="320" t="n"/>
      <c r="H164" s="320" t="n"/>
      <c r="I164" s="320" t="n"/>
      <c r="J164" s="320" t="n"/>
      <c r="K164" s="320" t="n"/>
      <c r="L164" s="320" t="n"/>
      <c r="M164" s="320" t="n"/>
      <c r="N164" s="320" t="n"/>
      <c r="O164" s="320" t="n"/>
      <c r="P164" s="320" t="n"/>
      <c r="Q164" s="320" t="n"/>
      <c r="R164" s="320" t="n"/>
      <c r="S164" s="320" t="n"/>
      <c r="T164" s="320" t="n"/>
      <c r="U164" s="320" t="n"/>
      <c r="V164" s="320" t="n"/>
      <c r="W164" s="320" t="n"/>
      <c r="X164" s="320" t="n"/>
      <c r="Y164" s="337" t="n"/>
      <c r="Z164" s="337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32" t="n">
        <v>4680115882683</v>
      </c>
      <c r="E165" s="651" t="n"/>
      <c r="F165" s="683" t="n">
        <v>0.9</v>
      </c>
      <c r="G165" s="38" t="n">
        <v>6</v>
      </c>
      <c r="H165" s="683" t="n">
        <v>5.4</v>
      </c>
      <c r="I165" s="68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85" t="n"/>
      <c r="P165" s="685" t="n"/>
      <c r="Q165" s="685" t="n"/>
      <c r="R165" s="651" t="n"/>
      <c r="S165" s="40" t="inlineStr"/>
      <c r="T165" s="40" t="inlineStr"/>
      <c r="U165" s="41" t="inlineStr">
        <is>
          <t>кг</t>
        </is>
      </c>
      <c r="V165" s="686" t="n">
        <v>215</v>
      </c>
      <c r="W165" s="68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32" t="n">
        <v>4680115882690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75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32" t="n">
        <v>4680115882669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32" t="n">
        <v>4680115882676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7" t="n"/>
      <c r="B169" s="320" t="n"/>
      <c r="C169" s="320" t="n"/>
      <c r="D169" s="320" t="n"/>
      <c r="E169" s="320" t="n"/>
      <c r="F169" s="320" t="n"/>
      <c r="G169" s="320" t="n"/>
      <c r="H169" s="320" t="n"/>
      <c r="I169" s="320" t="n"/>
      <c r="J169" s="320" t="n"/>
      <c r="K169" s="320" t="n"/>
      <c r="L169" s="320" t="n"/>
      <c r="M169" s="688" t="n"/>
      <c r="N169" s="689" t="inlineStr">
        <is>
          <t>Итого</t>
        </is>
      </c>
      <c r="O169" s="659" t="n"/>
      <c r="P169" s="659" t="n"/>
      <c r="Q169" s="659" t="n"/>
      <c r="R169" s="659" t="n"/>
      <c r="S169" s="659" t="n"/>
      <c r="T169" s="660" t="n"/>
      <c r="U169" s="43" t="inlineStr">
        <is>
          <t>кор</t>
        </is>
      </c>
      <c r="V169" s="690">
        <f>IFERROR(V165/H165,"0")+IFERROR(V166/H166,"0")+IFERROR(V167/H167,"0")+IFERROR(V168/H168,"0")</f>
        <v/>
      </c>
      <c r="W169" s="690">
        <f>IFERROR(W165/H165,"0")+IFERROR(W166/H166,"0")+IFERROR(W167/H167,"0")+IFERROR(W168/H168,"0")</f>
        <v/>
      </c>
      <c r="X169" s="690">
        <f>IFERROR(IF(X165="",0,X165),"0")+IFERROR(IF(X166="",0,X166),"0")+IFERROR(IF(X167="",0,X167),"0")+IFERROR(IF(X168="",0,X168),"0")</f>
        <v/>
      </c>
      <c r="Y169" s="691" t="n"/>
      <c r="Z169" s="691" t="n"/>
    </row>
    <row r="170">
      <c r="A170" s="320" t="n"/>
      <c r="B170" s="320" t="n"/>
      <c r="C170" s="320" t="n"/>
      <c r="D170" s="320" t="n"/>
      <c r="E170" s="320" t="n"/>
      <c r="F170" s="320" t="n"/>
      <c r="G170" s="320" t="n"/>
      <c r="H170" s="320" t="n"/>
      <c r="I170" s="320" t="n"/>
      <c r="J170" s="320" t="n"/>
      <c r="K170" s="320" t="n"/>
      <c r="L170" s="320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кг</t>
        </is>
      </c>
      <c r="V170" s="690">
        <f>IFERROR(SUM(V165:V168),"0")</f>
        <v/>
      </c>
      <c r="W170" s="690">
        <f>IFERROR(SUM(W165:W168),"0")</f>
        <v/>
      </c>
      <c r="X170" s="43" t="n"/>
      <c r="Y170" s="691" t="n"/>
      <c r="Z170" s="691" t="n"/>
    </row>
    <row r="171" ht="14.25" customHeight="1">
      <c r="A171" s="337" t="inlineStr">
        <is>
          <t>Сосиски</t>
        </is>
      </c>
      <c r="B171" s="320" t="n"/>
      <c r="C171" s="320" t="n"/>
      <c r="D171" s="320" t="n"/>
      <c r="E171" s="320" t="n"/>
      <c r="F171" s="320" t="n"/>
      <c r="G171" s="320" t="n"/>
      <c r="H171" s="320" t="n"/>
      <c r="I171" s="320" t="n"/>
      <c r="J171" s="320" t="n"/>
      <c r="K171" s="320" t="n"/>
      <c r="L171" s="320" t="n"/>
      <c r="M171" s="320" t="n"/>
      <c r="N171" s="320" t="n"/>
      <c r="O171" s="320" t="n"/>
      <c r="P171" s="320" t="n"/>
      <c r="Q171" s="320" t="n"/>
      <c r="R171" s="320" t="n"/>
      <c r="S171" s="320" t="n"/>
      <c r="T171" s="320" t="n"/>
      <c r="U171" s="320" t="n"/>
      <c r="V171" s="320" t="n"/>
      <c r="W171" s="320" t="n"/>
      <c r="X171" s="320" t="n"/>
      <c r="Y171" s="337" t="n"/>
      <c r="Z171" s="337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32" t="n">
        <v>4680115881556</v>
      </c>
      <c r="E172" s="651" t="n"/>
      <c r="F172" s="683" t="n">
        <v>1</v>
      </c>
      <c r="G172" s="38" t="n">
        <v>4</v>
      </c>
      <c r="H172" s="683" t="n">
        <v>4</v>
      </c>
      <c r="I172" s="68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7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85" t="n"/>
      <c r="P172" s="685" t="n"/>
      <c r="Q172" s="685" t="n"/>
      <c r="R172" s="651" t="n"/>
      <c r="S172" s="40" t="inlineStr"/>
      <c r="T172" s="40" t="inlineStr"/>
      <c r="U172" s="41" t="inlineStr">
        <is>
          <t>кг</t>
        </is>
      </c>
      <c r="V172" s="686" t="n">
        <v>0</v>
      </c>
      <c r="W172" s="68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32" t="n">
        <v>4680115880573</v>
      </c>
      <c r="E173" s="651" t="n"/>
      <c r="F173" s="683" t="n">
        <v>1.45</v>
      </c>
      <c r="G173" s="38" t="n">
        <v>6</v>
      </c>
      <c r="H173" s="683" t="n">
        <v>8.699999999999999</v>
      </c>
      <c r="I173" s="68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79" t="inlineStr">
        <is>
          <t>Сосиски «Сочинки» Весовой п/а ТМ «Стародворье»</t>
        </is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265</v>
      </c>
      <c r="W173" s="68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32" t="n">
        <v>4680115881594</v>
      </c>
      <c r="E174" s="651" t="n"/>
      <c r="F174" s="683" t="n">
        <v>1.35</v>
      </c>
      <c r="G174" s="38" t="n">
        <v>6</v>
      </c>
      <c r="H174" s="683" t="n">
        <v>8.1</v>
      </c>
      <c r="I174" s="68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32" t="n">
        <v>4680115881587</v>
      </c>
      <c r="E175" s="651" t="n"/>
      <c r="F175" s="683" t="n">
        <v>1</v>
      </c>
      <c r="G175" s="38" t="n">
        <v>4</v>
      </c>
      <c r="H175" s="683" t="n">
        <v>4</v>
      </c>
      <c r="I175" s="68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81" t="inlineStr">
        <is>
          <t>Сосиски «Сочинки по-баварски с сыром» вес п/а ТМ «Стародворье» 1,0 кг</t>
        </is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32" t="n">
        <v>4680115880962</v>
      </c>
      <c r="E176" s="651" t="n"/>
      <c r="F176" s="683" t="n">
        <v>1.3</v>
      </c>
      <c r="G176" s="38" t="n">
        <v>6</v>
      </c>
      <c r="H176" s="683" t="n">
        <v>7.8</v>
      </c>
      <c r="I176" s="68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32" t="n">
        <v>4680115881617</v>
      </c>
      <c r="E177" s="651" t="n"/>
      <c r="F177" s="683" t="n">
        <v>1.35</v>
      </c>
      <c r="G177" s="38" t="n">
        <v>6</v>
      </c>
      <c r="H177" s="683" t="n">
        <v>8.1</v>
      </c>
      <c r="I177" s="68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32" t="n">
        <v>4680115881228</v>
      </c>
      <c r="E178" s="651" t="n"/>
      <c r="F178" s="683" t="n">
        <v>0.4</v>
      </c>
      <c r="G178" s="38" t="n">
        <v>6</v>
      </c>
      <c r="H178" s="683" t="n">
        <v>2.4</v>
      </c>
      <c r="I178" s="68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84" t="inlineStr">
        <is>
          <t>Сосиски «Сочинки по-баварски с сыром» Фикс.вес 0,4 П/а мгс ТМ «Стародворье»</t>
        </is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218</v>
      </c>
      <c r="W178" s="68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32" t="n">
        <v>4680115881037</v>
      </c>
      <c r="E179" s="651" t="n"/>
      <c r="F179" s="683" t="n">
        <v>0.84</v>
      </c>
      <c r="G179" s="38" t="n">
        <v>4</v>
      </c>
      <c r="H179" s="683" t="n">
        <v>3.36</v>
      </c>
      <c r="I179" s="68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0,84 кг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32" t="n">
        <v>4680115881211</v>
      </c>
      <c r="E180" s="651" t="n"/>
      <c r="F180" s="683" t="n">
        <v>0.4</v>
      </c>
      <c r="G180" s="38" t="n">
        <v>6</v>
      </c>
      <c r="H180" s="683" t="n">
        <v>2.4</v>
      </c>
      <c r="I180" s="68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662</v>
      </c>
      <c r="W180" s="68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32" t="n">
        <v>4680115881020</v>
      </c>
      <c r="E181" s="651" t="n"/>
      <c r="F181" s="683" t="n">
        <v>0.84</v>
      </c>
      <c r="G181" s="38" t="n">
        <v>4</v>
      </c>
      <c r="H181" s="683" t="n">
        <v>3.36</v>
      </c>
      <c r="I181" s="68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32" t="n">
        <v>4680115882195</v>
      </c>
      <c r="E182" s="651" t="n"/>
      <c r="F182" s="683" t="n">
        <v>0.4</v>
      </c>
      <c r="G182" s="38" t="n">
        <v>6</v>
      </c>
      <c r="H182" s="683" t="n">
        <v>2.4</v>
      </c>
      <c r="I182" s="68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8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194</v>
      </c>
      <c r="W182" s="68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32" t="n">
        <v>4680115882607</v>
      </c>
      <c r="E183" s="651" t="n"/>
      <c r="F183" s="683" t="n">
        <v>0.3</v>
      </c>
      <c r="G183" s="38" t="n">
        <v>6</v>
      </c>
      <c r="H183" s="683" t="n">
        <v>1.8</v>
      </c>
      <c r="I183" s="68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32" t="n">
        <v>4680115880092</v>
      </c>
      <c r="E184" s="651" t="n"/>
      <c r="F184" s="683" t="n">
        <v>0.4</v>
      </c>
      <c r="G184" s="38" t="n">
        <v>6</v>
      </c>
      <c r="H184" s="683" t="n">
        <v>2.4</v>
      </c>
      <c r="I184" s="68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252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32" t="n">
        <v>4680115880221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172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32" t="n">
        <v>4680115882942</v>
      </c>
      <c r="E186" s="651" t="n"/>
      <c r="F186" s="683" t="n">
        <v>0.3</v>
      </c>
      <c r="G186" s="38" t="n">
        <v>6</v>
      </c>
      <c r="H186" s="683" t="n">
        <v>1.8</v>
      </c>
      <c r="I186" s="68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9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32" t="n">
        <v>4680115880504</v>
      </c>
      <c r="E187" s="651" t="n"/>
      <c r="F187" s="683" t="n">
        <v>0.4</v>
      </c>
      <c r="G187" s="38" t="n">
        <v>6</v>
      </c>
      <c r="H187" s="683" t="n">
        <v>2.4</v>
      </c>
      <c r="I187" s="68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36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32" t="n">
        <v>4680115882164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9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108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7" t="n"/>
      <c r="B189" s="320" t="n"/>
      <c r="C189" s="320" t="n"/>
      <c r="D189" s="320" t="n"/>
      <c r="E189" s="320" t="n"/>
      <c r="F189" s="320" t="n"/>
      <c r="G189" s="320" t="n"/>
      <c r="H189" s="320" t="n"/>
      <c r="I189" s="320" t="n"/>
      <c r="J189" s="320" t="n"/>
      <c r="K189" s="320" t="n"/>
      <c r="L189" s="320" t="n"/>
      <c r="M189" s="688" t="n"/>
      <c r="N189" s="689" t="inlineStr">
        <is>
          <t>Итого</t>
        </is>
      </c>
      <c r="O189" s="659" t="n"/>
      <c r="P189" s="659" t="n"/>
      <c r="Q189" s="659" t="n"/>
      <c r="R189" s="659" t="n"/>
      <c r="S189" s="659" t="n"/>
      <c r="T189" s="660" t="n"/>
      <c r="U189" s="43" t="inlineStr">
        <is>
          <t>кор</t>
        </is>
      </c>
      <c r="V189" s="69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9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9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91" t="n"/>
      <c r="Z189" s="691" t="n"/>
    </row>
    <row r="190">
      <c r="A190" s="320" t="n"/>
      <c r="B190" s="320" t="n"/>
      <c r="C190" s="320" t="n"/>
      <c r="D190" s="320" t="n"/>
      <c r="E190" s="320" t="n"/>
      <c r="F190" s="320" t="n"/>
      <c r="G190" s="320" t="n"/>
      <c r="H190" s="320" t="n"/>
      <c r="I190" s="320" t="n"/>
      <c r="J190" s="320" t="n"/>
      <c r="K190" s="320" t="n"/>
      <c r="L190" s="320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кг</t>
        </is>
      </c>
      <c r="V190" s="690">
        <f>IFERROR(SUM(V172:V188),"0")</f>
        <v/>
      </c>
      <c r="W190" s="690">
        <f>IFERROR(SUM(W172:W188),"0")</f>
        <v/>
      </c>
      <c r="X190" s="43" t="n"/>
      <c r="Y190" s="691" t="n"/>
      <c r="Z190" s="691" t="n"/>
    </row>
    <row r="191" ht="14.25" customHeight="1">
      <c r="A191" s="337" t="inlineStr">
        <is>
          <t>Сардельки</t>
        </is>
      </c>
      <c r="B191" s="320" t="n"/>
      <c r="C191" s="320" t="n"/>
      <c r="D191" s="320" t="n"/>
      <c r="E191" s="320" t="n"/>
      <c r="F191" s="320" t="n"/>
      <c r="G191" s="320" t="n"/>
      <c r="H191" s="320" t="n"/>
      <c r="I191" s="320" t="n"/>
      <c r="J191" s="320" t="n"/>
      <c r="K191" s="320" t="n"/>
      <c r="L191" s="320" t="n"/>
      <c r="M191" s="320" t="n"/>
      <c r="N191" s="320" t="n"/>
      <c r="O191" s="320" t="n"/>
      <c r="P191" s="320" t="n"/>
      <c r="Q191" s="320" t="n"/>
      <c r="R191" s="320" t="n"/>
      <c r="S191" s="320" t="n"/>
      <c r="T191" s="320" t="n"/>
      <c r="U191" s="320" t="n"/>
      <c r="V191" s="320" t="n"/>
      <c r="W191" s="320" t="n"/>
      <c r="X191" s="320" t="n"/>
      <c r="Y191" s="337" t="n"/>
      <c r="Z191" s="337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32" t="n">
        <v>4680115880801</v>
      </c>
      <c r="E192" s="651" t="n"/>
      <c r="F192" s="683" t="n">
        <v>0.4</v>
      </c>
      <c r="G192" s="38" t="n">
        <v>6</v>
      </c>
      <c r="H192" s="683" t="n">
        <v>2.4</v>
      </c>
      <c r="I192" s="68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9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85" t="n"/>
      <c r="P192" s="685" t="n"/>
      <c r="Q192" s="685" t="n"/>
      <c r="R192" s="651" t="n"/>
      <c r="S192" s="40" t="inlineStr"/>
      <c r="T192" s="40" t="inlineStr"/>
      <c r="U192" s="41" t="inlineStr">
        <is>
          <t>кг</t>
        </is>
      </c>
      <c r="V192" s="686" t="n">
        <v>14</v>
      </c>
      <c r="W192" s="68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32" t="n">
        <v>4680115880818</v>
      </c>
      <c r="E193" s="651" t="n"/>
      <c r="F193" s="683" t="n">
        <v>0.4</v>
      </c>
      <c r="G193" s="38" t="n">
        <v>6</v>
      </c>
      <c r="H193" s="683" t="n">
        <v>2.4</v>
      </c>
      <c r="I193" s="68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9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36</v>
      </c>
      <c r="W193" s="68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7" t="n"/>
      <c r="B194" s="320" t="n"/>
      <c r="C194" s="320" t="n"/>
      <c r="D194" s="320" t="n"/>
      <c r="E194" s="320" t="n"/>
      <c r="F194" s="320" t="n"/>
      <c r="G194" s="320" t="n"/>
      <c r="H194" s="320" t="n"/>
      <c r="I194" s="320" t="n"/>
      <c r="J194" s="320" t="n"/>
      <c r="K194" s="320" t="n"/>
      <c r="L194" s="320" t="n"/>
      <c r="M194" s="688" t="n"/>
      <c r="N194" s="689" t="inlineStr">
        <is>
          <t>Итого</t>
        </is>
      </c>
      <c r="O194" s="659" t="n"/>
      <c r="P194" s="659" t="n"/>
      <c r="Q194" s="659" t="n"/>
      <c r="R194" s="659" t="n"/>
      <c r="S194" s="659" t="n"/>
      <c r="T194" s="660" t="n"/>
      <c r="U194" s="43" t="inlineStr">
        <is>
          <t>кор</t>
        </is>
      </c>
      <c r="V194" s="690">
        <f>IFERROR(V192/H192,"0")+IFERROR(V193/H193,"0")</f>
        <v/>
      </c>
      <c r="W194" s="690">
        <f>IFERROR(W192/H192,"0")+IFERROR(W193/H193,"0")</f>
        <v/>
      </c>
      <c r="X194" s="690">
        <f>IFERROR(IF(X192="",0,X192),"0")+IFERROR(IF(X193="",0,X193),"0")</f>
        <v/>
      </c>
      <c r="Y194" s="691" t="n"/>
      <c r="Z194" s="691" t="n"/>
    </row>
    <row r="195">
      <c r="A195" s="320" t="n"/>
      <c r="B195" s="320" t="n"/>
      <c r="C195" s="320" t="n"/>
      <c r="D195" s="320" t="n"/>
      <c r="E195" s="320" t="n"/>
      <c r="F195" s="320" t="n"/>
      <c r="G195" s="320" t="n"/>
      <c r="H195" s="320" t="n"/>
      <c r="I195" s="320" t="n"/>
      <c r="J195" s="320" t="n"/>
      <c r="K195" s="320" t="n"/>
      <c r="L195" s="320" t="n"/>
      <c r="M195" s="688" t="n"/>
      <c r="N195" s="689" t="inlineStr">
        <is>
          <t>Итого</t>
        </is>
      </c>
      <c r="O195" s="659" t="n"/>
      <c r="P195" s="659" t="n"/>
      <c r="Q195" s="659" t="n"/>
      <c r="R195" s="659" t="n"/>
      <c r="S195" s="659" t="n"/>
      <c r="T195" s="660" t="n"/>
      <c r="U195" s="43" t="inlineStr">
        <is>
          <t>кг</t>
        </is>
      </c>
      <c r="V195" s="690">
        <f>IFERROR(SUM(V192:V193),"0")</f>
        <v/>
      </c>
      <c r="W195" s="690">
        <f>IFERROR(SUM(W192:W193),"0")</f>
        <v/>
      </c>
      <c r="X195" s="43" t="n"/>
      <c r="Y195" s="691" t="n"/>
      <c r="Z195" s="691" t="n"/>
    </row>
    <row r="196" ht="16.5" customHeight="1">
      <c r="A196" s="336" t="inlineStr">
        <is>
          <t>Бордо</t>
        </is>
      </c>
      <c r="B196" s="320" t="n"/>
      <c r="C196" s="320" t="n"/>
      <c r="D196" s="320" t="n"/>
      <c r="E196" s="320" t="n"/>
      <c r="F196" s="320" t="n"/>
      <c r="G196" s="320" t="n"/>
      <c r="H196" s="320" t="n"/>
      <c r="I196" s="320" t="n"/>
      <c r="J196" s="320" t="n"/>
      <c r="K196" s="320" t="n"/>
      <c r="L196" s="320" t="n"/>
      <c r="M196" s="320" t="n"/>
      <c r="N196" s="320" t="n"/>
      <c r="O196" s="320" t="n"/>
      <c r="P196" s="320" t="n"/>
      <c r="Q196" s="320" t="n"/>
      <c r="R196" s="320" t="n"/>
      <c r="S196" s="320" t="n"/>
      <c r="T196" s="320" t="n"/>
      <c r="U196" s="320" t="n"/>
      <c r="V196" s="320" t="n"/>
      <c r="W196" s="320" t="n"/>
      <c r="X196" s="320" t="n"/>
      <c r="Y196" s="336" t="n"/>
      <c r="Z196" s="336" t="n"/>
    </row>
    <row r="197" ht="14.25" customHeight="1">
      <c r="A197" s="337" t="inlineStr">
        <is>
          <t>Вареные колбасы</t>
        </is>
      </c>
      <c r="B197" s="320" t="n"/>
      <c r="C197" s="320" t="n"/>
      <c r="D197" s="320" t="n"/>
      <c r="E197" s="320" t="n"/>
      <c r="F197" s="320" t="n"/>
      <c r="G197" s="320" t="n"/>
      <c r="H197" s="320" t="n"/>
      <c r="I197" s="320" t="n"/>
      <c r="J197" s="320" t="n"/>
      <c r="K197" s="320" t="n"/>
      <c r="L197" s="320" t="n"/>
      <c r="M197" s="320" t="n"/>
      <c r="N197" s="320" t="n"/>
      <c r="O197" s="320" t="n"/>
      <c r="P197" s="320" t="n"/>
      <c r="Q197" s="320" t="n"/>
      <c r="R197" s="320" t="n"/>
      <c r="S197" s="320" t="n"/>
      <c r="T197" s="320" t="n"/>
      <c r="U197" s="320" t="n"/>
      <c r="V197" s="320" t="n"/>
      <c r="W197" s="320" t="n"/>
      <c r="X197" s="320" t="n"/>
      <c r="Y197" s="337" t="n"/>
      <c r="Z197" s="337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32" t="n">
        <v>4607091387445</v>
      </c>
      <c r="E198" s="651" t="n"/>
      <c r="F198" s="683" t="n">
        <v>0.9</v>
      </c>
      <c r="G198" s="38" t="n">
        <v>10</v>
      </c>
      <c r="H198" s="683" t="n">
        <v>9</v>
      </c>
      <c r="I198" s="68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9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85" t="n"/>
      <c r="P198" s="685" t="n"/>
      <c r="Q198" s="685" t="n"/>
      <c r="R198" s="651" t="n"/>
      <c r="S198" s="40" t="inlineStr"/>
      <c r="T198" s="40" t="inlineStr"/>
      <c r="U198" s="41" t="inlineStr">
        <is>
          <t>кг</t>
        </is>
      </c>
      <c r="V198" s="686" t="n">
        <v>0</v>
      </c>
      <c r="W198" s="68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32" t="n">
        <v>4607091386004</v>
      </c>
      <c r="E199" s="651" t="n"/>
      <c r="F199" s="683" t="n">
        <v>1.35</v>
      </c>
      <c r="G199" s="38" t="n">
        <v>8</v>
      </c>
      <c r="H199" s="683" t="n">
        <v>10.8</v>
      </c>
      <c r="I199" s="68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9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85" t="n"/>
      <c r="P199" s="685" t="n"/>
      <c r="Q199" s="685" t="n"/>
      <c r="R199" s="651" t="n"/>
      <c r="S199" s="40" t="inlineStr"/>
      <c r="T199" s="40" t="inlineStr"/>
      <c r="U199" s="41" t="inlineStr">
        <is>
          <t>кг</t>
        </is>
      </c>
      <c r="V199" s="686" t="n">
        <v>0</v>
      </c>
      <c r="W199" s="68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32" t="n">
        <v>4607091386004</v>
      </c>
      <c r="E200" s="651" t="n"/>
      <c r="F200" s="683" t="n">
        <v>1.35</v>
      </c>
      <c r="G200" s="38" t="n">
        <v>8</v>
      </c>
      <c r="H200" s="683" t="n">
        <v>10.8</v>
      </c>
      <c r="I200" s="68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9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32" t="n">
        <v>4607091386073</v>
      </c>
      <c r="E201" s="651" t="n"/>
      <c r="F201" s="683" t="n">
        <v>0.9</v>
      </c>
      <c r="G201" s="38" t="n">
        <v>10</v>
      </c>
      <c r="H201" s="683" t="n">
        <v>9</v>
      </c>
      <c r="I201" s="683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80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85" t="n"/>
      <c r="P201" s="685" t="n"/>
      <c r="Q201" s="685" t="n"/>
      <c r="R201" s="651" t="n"/>
      <c r="S201" s="40" t="inlineStr"/>
      <c r="T201" s="40" t="inlineStr"/>
      <c r="U201" s="41" t="inlineStr">
        <is>
          <t>кг</t>
        </is>
      </c>
      <c r="V201" s="686" t="n">
        <v>0</v>
      </c>
      <c r="W201" s="68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32" t="n">
        <v>4607091387322</v>
      </c>
      <c r="E202" s="651" t="n"/>
      <c r="F202" s="683" t="n">
        <v>1.35</v>
      </c>
      <c r="G202" s="38" t="n">
        <v>8</v>
      </c>
      <c r="H202" s="683" t="n">
        <v>10.8</v>
      </c>
      <c r="I202" s="683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85" t="n"/>
      <c r="P202" s="685" t="n"/>
      <c r="Q202" s="685" t="n"/>
      <c r="R202" s="651" t="n"/>
      <c r="S202" s="40" t="inlineStr"/>
      <c r="T202" s="40" t="inlineStr"/>
      <c r="U202" s="41" t="inlineStr">
        <is>
          <t>кг</t>
        </is>
      </c>
      <c r="V202" s="686" t="n">
        <v>0</v>
      </c>
      <c r="W202" s="687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32" t="n">
        <v>4607091387322</v>
      </c>
      <c r="E203" s="651" t="n"/>
      <c r="F203" s="683" t="n">
        <v>1.35</v>
      </c>
      <c r="G203" s="38" t="n">
        <v>8</v>
      </c>
      <c r="H203" s="683" t="n">
        <v>10.8</v>
      </c>
      <c r="I203" s="683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5" t="n"/>
      <c r="P203" s="685" t="n"/>
      <c r="Q203" s="685" t="n"/>
      <c r="R203" s="651" t="n"/>
      <c r="S203" s="40" t="inlineStr"/>
      <c r="T203" s="40" t="inlineStr"/>
      <c r="U203" s="41" t="inlineStr">
        <is>
          <t>кг</t>
        </is>
      </c>
      <c r="V203" s="686" t="n">
        <v>0</v>
      </c>
      <c r="W203" s="687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32" t="n">
        <v>4607091387377</v>
      </c>
      <c r="E204" s="651" t="n"/>
      <c r="F204" s="683" t="n">
        <v>1.35</v>
      </c>
      <c r="G204" s="38" t="n">
        <v>8</v>
      </c>
      <c r="H204" s="683" t="n">
        <v>10.8</v>
      </c>
      <c r="I204" s="68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85" t="n"/>
      <c r="P204" s="685" t="n"/>
      <c r="Q204" s="685" t="n"/>
      <c r="R204" s="651" t="n"/>
      <c r="S204" s="40" t="inlineStr"/>
      <c r="T204" s="40" t="inlineStr"/>
      <c r="U204" s="41" t="inlineStr">
        <is>
          <t>кг</t>
        </is>
      </c>
      <c r="V204" s="686" t="n">
        <v>0</v>
      </c>
      <c r="W204" s="68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32" t="n">
        <v>4607091387353</v>
      </c>
      <c r="E205" s="651" t="n"/>
      <c r="F205" s="683" t="n">
        <v>1.35</v>
      </c>
      <c r="G205" s="38" t="n">
        <v>8</v>
      </c>
      <c r="H205" s="683" t="n">
        <v>10.8</v>
      </c>
      <c r="I205" s="68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32" t="n">
        <v>4607091386011</v>
      </c>
      <c r="E206" s="651" t="n"/>
      <c r="F206" s="683" t="n">
        <v>0.5</v>
      </c>
      <c r="G206" s="38" t="n">
        <v>10</v>
      </c>
      <c r="H206" s="683" t="n">
        <v>5</v>
      </c>
      <c r="I206" s="683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80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32" t="n">
        <v>4607091387308</v>
      </c>
      <c r="E207" s="651" t="n"/>
      <c r="F207" s="683" t="n">
        <v>0.5</v>
      </c>
      <c r="G207" s="38" t="n">
        <v>10</v>
      </c>
      <c r="H207" s="683" t="n">
        <v>5</v>
      </c>
      <c r="I207" s="68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32" t="n">
        <v>4607091387339</v>
      </c>
      <c r="E208" s="651" t="n"/>
      <c r="F208" s="683" t="n">
        <v>0.5</v>
      </c>
      <c r="G208" s="38" t="n">
        <v>10</v>
      </c>
      <c r="H208" s="683" t="n">
        <v>5</v>
      </c>
      <c r="I208" s="683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0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32" t="n">
        <v>4680115882638</v>
      </c>
      <c r="E209" s="651" t="n"/>
      <c r="F209" s="683" t="n">
        <v>0.4</v>
      </c>
      <c r="G209" s="38" t="n">
        <v>10</v>
      </c>
      <c r="H209" s="683" t="n">
        <v>4</v>
      </c>
      <c r="I209" s="68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80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32" t="n">
        <v>4680115881938</v>
      </c>
      <c r="E210" s="651" t="n"/>
      <c r="F210" s="683" t="n">
        <v>0.4</v>
      </c>
      <c r="G210" s="38" t="n">
        <v>10</v>
      </c>
      <c r="H210" s="683" t="n">
        <v>4</v>
      </c>
      <c r="I210" s="68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32" t="n">
        <v>4607091387346</v>
      </c>
      <c r="E211" s="651" t="n"/>
      <c r="F211" s="683" t="n">
        <v>0.4</v>
      </c>
      <c r="G211" s="38" t="n">
        <v>10</v>
      </c>
      <c r="H211" s="683" t="n">
        <v>4</v>
      </c>
      <c r="I211" s="68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1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32" t="n">
        <v>4607091389807</v>
      </c>
      <c r="E212" s="651" t="n"/>
      <c r="F212" s="683" t="n">
        <v>0.4</v>
      </c>
      <c r="G212" s="38" t="n">
        <v>10</v>
      </c>
      <c r="H212" s="683" t="n">
        <v>4</v>
      </c>
      <c r="I212" s="68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7" t="n"/>
      <c r="B213" s="320" t="n"/>
      <c r="C213" s="320" t="n"/>
      <c r="D213" s="320" t="n"/>
      <c r="E213" s="320" t="n"/>
      <c r="F213" s="320" t="n"/>
      <c r="G213" s="320" t="n"/>
      <c r="H213" s="320" t="n"/>
      <c r="I213" s="320" t="n"/>
      <c r="J213" s="320" t="n"/>
      <c r="K213" s="320" t="n"/>
      <c r="L213" s="320" t="n"/>
      <c r="M213" s="688" t="n"/>
      <c r="N213" s="689" t="inlineStr">
        <is>
          <t>Итого</t>
        </is>
      </c>
      <c r="O213" s="659" t="n"/>
      <c r="P213" s="659" t="n"/>
      <c r="Q213" s="659" t="n"/>
      <c r="R213" s="659" t="n"/>
      <c r="S213" s="659" t="n"/>
      <c r="T213" s="660" t="n"/>
      <c r="U213" s="43" t="inlineStr">
        <is>
          <t>кор</t>
        </is>
      </c>
      <c r="V213" s="690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90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90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91" t="n"/>
      <c r="Z213" s="691" t="n"/>
    </row>
    <row r="214">
      <c r="A214" s="320" t="n"/>
      <c r="B214" s="320" t="n"/>
      <c r="C214" s="320" t="n"/>
      <c r="D214" s="320" t="n"/>
      <c r="E214" s="320" t="n"/>
      <c r="F214" s="320" t="n"/>
      <c r="G214" s="320" t="n"/>
      <c r="H214" s="320" t="n"/>
      <c r="I214" s="320" t="n"/>
      <c r="J214" s="320" t="n"/>
      <c r="K214" s="320" t="n"/>
      <c r="L214" s="320" t="n"/>
      <c r="M214" s="688" t="n"/>
      <c r="N214" s="689" t="inlineStr">
        <is>
          <t>Итого</t>
        </is>
      </c>
      <c r="O214" s="659" t="n"/>
      <c r="P214" s="659" t="n"/>
      <c r="Q214" s="659" t="n"/>
      <c r="R214" s="659" t="n"/>
      <c r="S214" s="659" t="n"/>
      <c r="T214" s="660" t="n"/>
      <c r="U214" s="43" t="inlineStr">
        <is>
          <t>кг</t>
        </is>
      </c>
      <c r="V214" s="690">
        <f>IFERROR(SUM(V198:V212),"0")</f>
        <v/>
      </c>
      <c r="W214" s="690">
        <f>IFERROR(SUM(W198:W212),"0")</f>
        <v/>
      </c>
      <c r="X214" s="43" t="n"/>
      <c r="Y214" s="691" t="n"/>
      <c r="Z214" s="691" t="n"/>
    </row>
    <row r="215" ht="14.25" customHeight="1">
      <c r="A215" s="337" t="inlineStr">
        <is>
          <t>Ветчины</t>
        </is>
      </c>
      <c r="B215" s="320" t="n"/>
      <c r="C215" s="320" t="n"/>
      <c r="D215" s="320" t="n"/>
      <c r="E215" s="320" t="n"/>
      <c r="F215" s="320" t="n"/>
      <c r="G215" s="320" t="n"/>
      <c r="H215" s="320" t="n"/>
      <c r="I215" s="320" t="n"/>
      <c r="J215" s="320" t="n"/>
      <c r="K215" s="320" t="n"/>
      <c r="L215" s="320" t="n"/>
      <c r="M215" s="320" t="n"/>
      <c r="N215" s="320" t="n"/>
      <c r="O215" s="320" t="n"/>
      <c r="P215" s="320" t="n"/>
      <c r="Q215" s="320" t="n"/>
      <c r="R215" s="320" t="n"/>
      <c r="S215" s="320" t="n"/>
      <c r="T215" s="320" t="n"/>
      <c r="U215" s="320" t="n"/>
      <c r="V215" s="320" t="n"/>
      <c r="W215" s="320" t="n"/>
      <c r="X215" s="320" t="n"/>
      <c r="Y215" s="337" t="n"/>
      <c r="Z215" s="337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32" t="n">
        <v>4680115881914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7" t="n"/>
      <c r="B217" s="320" t="n"/>
      <c r="C217" s="320" t="n"/>
      <c r="D217" s="320" t="n"/>
      <c r="E217" s="320" t="n"/>
      <c r="F217" s="320" t="n"/>
      <c r="G217" s="320" t="n"/>
      <c r="H217" s="320" t="n"/>
      <c r="I217" s="320" t="n"/>
      <c r="J217" s="320" t="n"/>
      <c r="K217" s="320" t="n"/>
      <c r="L217" s="320" t="n"/>
      <c r="M217" s="688" t="n"/>
      <c r="N217" s="689" t="inlineStr">
        <is>
          <t>Итого</t>
        </is>
      </c>
      <c r="O217" s="659" t="n"/>
      <c r="P217" s="659" t="n"/>
      <c r="Q217" s="659" t="n"/>
      <c r="R217" s="659" t="n"/>
      <c r="S217" s="659" t="n"/>
      <c r="T217" s="660" t="n"/>
      <c r="U217" s="43" t="inlineStr">
        <is>
          <t>кор</t>
        </is>
      </c>
      <c r="V217" s="690">
        <f>IFERROR(V216/H216,"0")</f>
        <v/>
      </c>
      <c r="W217" s="690">
        <f>IFERROR(W216/H216,"0")</f>
        <v/>
      </c>
      <c r="X217" s="690">
        <f>IFERROR(IF(X216="",0,X216),"0")</f>
        <v/>
      </c>
      <c r="Y217" s="691" t="n"/>
      <c r="Z217" s="691" t="n"/>
    </row>
    <row r="218">
      <c r="A218" s="320" t="n"/>
      <c r="B218" s="320" t="n"/>
      <c r="C218" s="320" t="n"/>
      <c r="D218" s="320" t="n"/>
      <c r="E218" s="320" t="n"/>
      <c r="F218" s="320" t="n"/>
      <c r="G218" s="320" t="n"/>
      <c r="H218" s="320" t="n"/>
      <c r="I218" s="320" t="n"/>
      <c r="J218" s="320" t="n"/>
      <c r="K218" s="320" t="n"/>
      <c r="L218" s="320" t="n"/>
      <c r="M218" s="688" t="n"/>
      <c r="N218" s="689" t="inlineStr">
        <is>
          <t>Итого</t>
        </is>
      </c>
      <c r="O218" s="659" t="n"/>
      <c r="P218" s="659" t="n"/>
      <c r="Q218" s="659" t="n"/>
      <c r="R218" s="659" t="n"/>
      <c r="S218" s="659" t="n"/>
      <c r="T218" s="660" t="n"/>
      <c r="U218" s="43" t="inlineStr">
        <is>
          <t>кг</t>
        </is>
      </c>
      <c r="V218" s="690">
        <f>IFERROR(SUM(V216:V216),"0")</f>
        <v/>
      </c>
      <c r="W218" s="690">
        <f>IFERROR(SUM(W216:W216),"0")</f>
        <v/>
      </c>
      <c r="X218" s="43" t="n"/>
      <c r="Y218" s="691" t="n"/>
      <c r="Z218" s="691" t="n"/>
    </row>
    <row r="219" ht="14.25" customHeight="1">
      <c r="A219" s="337" t="inlineStr">
        <is>
          <t>Копченые колбасы</t>
        </is>
      </c>
      <c r="B219" s="320" t="n"/>
      <c r="C219" s="320" t="n"/>
      <c r="D219" s="320" t="n"/>
      <c r="E219" s="320" t="n"/>
      <c r="F219" s="320" t="n"/>
      <c r="G219" s="320" t="n"/>
      <c r="H219" s="320" t="n"/>
      <c r="I219" s="320" t="n"/>
      <c r="J219" s="320" t="n"/>
      <c r="K219" s="320" t="n"/>
      <c r="L219" s="320" t="n"/>
      <c r="M219" s="320" t="n"/>
      <c r="N219" s="320" t="n"/>
      <c r="O219" s="320" t="n"/>
      <c r="P219" s="320" t="n"/>
      <c r="Q219" s="320" t="n"/>
      <c r="R219" s="320" t="n"/>
      <c r="S219" s="320" t="n"/>
      <c r="T219" s="320" t="n"/>
      <c r="U219" s="320" t="n"/>
      <c r="V219" s="320" t="n"/>
      <c r="W219" s="320" t="n"/>
      <c r="X219" s="320" t="n"/>
      <c r="Y219" s="337" t="n"/>
      <c r="Z219" s="337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32" t="n">
        <v>4607091387193</v>
      </c>
      <c r="E220" s="651" t="n"/>
      <c r="F220" s="683" t="n">
        <v>0.7</v>
      </c>
      <c r="G220" s="38" t="n">
        <v>6</v>
      </c>
      <c r="H220" s="683" t="n">
        <v>4.2</v>
      </c>
      <c r="I220" s="68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1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85" t="n"/>
      <c r="P220" s="685" t="n"/>
      <c r="Q220" s="685" t="n"/>
      <c r="R220" s="651" t="n"/>
      <c r="S220" s="40" t="inlineStr"/>
      <c r="T220" s="40" t="inlineStr"/>
      <c r="U220" s="41" t="inlineStr">
        <is>
          <t>кг</t>
        </is>
      </c>
      <c r="V220" s="686" t="n">
        <v>95</v>
      </c>
      <c r="W220" s="68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32" t="n">
        <v>4607091387230</v>
      </c>
      <c r="E221" s="651" t="n"/>
      <c r="F221" s="683" t="n">
        <v>0.7</v>
      </c>
      <c r="G221" s="38" t="n">
        <v>6</v>
      </c>
      <c r="H221" s="683" t="n">
        <v>4.2</v>
      </c>
      <c r="I221" s="68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1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85" t="n"/>
      <c r="P221" s="685" t="n"/>
      <c r="Q221" s="685" t="n"/>
      <c r="R221" s="651" t="n"/>
      <c r="S221" s="40" t="inlineStr"/>
      <c r="T221" s="40" t="inlineStr"/>
      <c r="U221" s="41" t="inlineStr">
        <is>
          <t>кг</t>
        </is>
      </c>
      <c r="V221" s="686" t="n">
        <v>0</v>
      </c>
      <c r="W221" s="68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32" t="n">
        <v>4607091387285</v>
      </c>
      <c r="E222" s="651" t="n"/>
      <c r="F222" s="683" t="n">
        <v>0.35</v>
      </c>
      <c r="G222" s="38" t="n">
        <v>6</v>
      </c>
      <c r="H222" s="683" t="n">
        <v>2.1</v>
      </c>
      <c r="I222" s="68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1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85" t="n"/>
      <c r="P222" s="685" t="n"/>
      <c r="Q222" s="685" t="n"/>
      <c r="R222" s="651" t="n"/>
      <c r="S222" s="40" t="inlineStr"/>
      <c r="T222" s="40" t="inlineStr"/>
      <c r="U222" s="41" t="inlineStr">
        <is>
          <t>кг</t>
        </is>
      </c>
      <c r="V222" s="686" t="n">
        <v>0</v>
      </c>
      <c r="W222" s="68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32" t="n">
        <v>4607091389845</v>
      </c>
      <c r="E223" s="651" t="n"/>
      <c r="F223" s="683" t="n">
        <v>0.35</v>
      </c>
      <c r="G223" s="38" t="n">
        <v>6</v>
      </c>
      <c r="H223" s="683" t="n">
        <v>2.1</v>
      </c>
      <c r="I223" s="68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77</v>
      </c>
      <c r="W223" s="68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7" t="n"/>
      <c r="B224" s="320" t="n"/>
      <c r="C224" s="320" t="n"/>
      <c r="D224" s="320" t="n"/>
      <c r="E224" s="320" t="n"/>
      <c r="F224" s="320" t="n"/>
      <c r="G224" s="320" t="n"/>
      <c r="H224" s="320" t="n"/>
      <c r="I224" s="320" t="n"/>
      <c r="J224" s="320" t="n"/>
      <c r="K224" s="320" t="n"/>
      <c r="L224" s="320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IFERROR(V220/H220,"0")+IFERROR(V221/H221,"0")+IFERROR(V222/H222,"0")+IFERROR(V223/H223,"0")</f>
        <v/>
      </c>
      <c r="W224" s="690">
        <f>IFERROR(W220/H220,"0")+IFERROR(W221/H221,"0")+IFERROR(W222/H222,"0")+IFERROR(W223/H223,"0")</f>
        <v/>
      </c>
      <c r="X224" s="690">
        <f>IFERROR(IF(X220="",0,X220),"0")+IFERROR(IF(X221="",0,X221),"0")+IFERROR(IF(X222="",0,X222),"0")+IFERROR(IF(X223="",0,X223),"0")</f>
        <v/>
      </c>
      <c r="Y224" s="691" t="n"/>
      <c r="Z224" s="691" t="n"/>
    </row>
    <row r="225">
      <c r="A225" s="320" t="n"/>
      <c r="B225" s="320" t="n"/>
      <c r="C225" s="320" t="n"/>
      <c r="D225" s="320" t="n"/>
      <c r="E225" s="320" t="n"/>
      <c r="F225" s="320" t="n"/>
      <c r="G225" s="320" t="n"/>
      <c r="H225" s="320" t="n"/>
      <c r="I225" s="320" t="n"/>
      <c r="J225" s="320" t="n"/>
      <c r="K225" s="320" t="n"/>
      <c r="L225" s="320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IFERROR(SUM(V220:V223),"0")</f>
        <v/>
      </c>
      <c r="W225" s="690">
        <f>IFERROR(SUM(W220:W223),"0")</f>
        <v/>
      </c>
      <c r="X225" s="43" t="n"/>
      <c r="Y225" s="691" t="n"/>
      <c r="Z225" s="691" t="n"/>
    </row>
    <row r="226" ht="14.25" customHeight="1">
      <c r="A226" s="337" t="inlineStr">
        <is>
          <t>Сосиски</t>
        </is>
      </c>
      <c r="B226" s="320" t="n"/>
      <c r="C226" s="320" t="n"/>
      <c r="D226" s="320" t="n"/>
      <c r="E226" s="320" t="n"/>
      <c r="F226" s="320" t="n"/>
      <c r="G226" s="320" t="n"/>
      <c r="H226" s="320" t="n"/>
      <c r="I226" s="320" t="n"/>
      <c r="J226" s="320" t="n"/>
      <c r="K226" s="320" t="n"/>
      <c r="L226" s="320" t="n"/>
      <c r="M226" s="320" t="n"/>
      <c r="N226" s="320" t="n"/>
      <c r="O226" s="320" t="n"/>
      <c r="P226" s="320" t="n"/>
      <c r="Q226" s="320" t="n"/>
      <c r="R226" s="320" t="n"/>
      <c r="S226" s="320" t="n"/>
      <c r="T226" s="320" t="n"/>
      <c r="U226" s="320" t="n"/>
      <c r="V226" s="320" t="n"/>
      <c r="W226" s="320" t="n"/>
      <c r="X226" s="320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32" t="n">
        <v>4607091387766</v>
      </c>
      <c r="E227" s="651" t="n"/>
      <c r="F227" s="683" t="n">
        <v>1.35</v>
      </c>
      <c r="G227" s="38" t="n">
        <v>6</v>
      </c>
      <c r="H227" s="683" t="n">
        <v>8.1</v>
      </c>
      <c r="I227" s="68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32" t="n">
        <v>4607091387957</v>
      </c>
      <c r="E228" s="651" t="n"/>
      <c r="F228" s="683" t="n">
        <v>1.3</v>
      </c>
      <c r="G228" s="38" t="n">
        <v>6</v>
      </c>
      <c r="H228" s="683" t="n">
        <v>7.8</v>
      </c>
      <c r="I228" s="68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32" t="n">
        <v>4607091387964</v>
      </c>
      <c r="E229" s="651" t="n"/>
      <c r="F229" s="683" t="n">
        <v>1.35</v>
      </c>
      <c r="G229" s="38" t="n">
        <v>6</v>
      </c>
      <c r="H229" s="683" t="n">
        <v>8.1</v>
      </c>
      <c r="I229" s="68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32" t="n">
        <v>4680115883604</v>
      </c>
      <c r="E230" s="651" t="n"/>
      <c r="F230" s="683" t="n">
        <v>0.35</v>
      </c>
      <c r="G230" s="38" t="n">
        <v>6</v>
      </c>
      <c r="H230" s="683" t="n">
        <v>2.1</v>
      </c>
      <c r="I230" s="683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20" t="inlineStr">
        <is>
          <t>Сосиски «Баварские» Фикс.вес 0,35 П/а ТМ «Стародворье»</t>
        </is>
      </c>
      <c r="O230" s="685" t="n"/>
      <c r="P230" s="685" t="n"/>
      <c r="Q230" s="685" t="n"/>
      <c r="R230" s="651" t="n"/>
      <c r="S230" s="40" t="inlineStr"/>
      <c r="T230" s="40" t="inlineStr"/>
      <c r="U230" s="41" t="inlineStr">
        <is>
          <t>кг</t>
        </is>
      </c>
      <c r="V230" s="686" t="n">
        <v>0</v>
      </c>
      <c r="W230" s="68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32" t="n">
        <v>4680115883567</v>
      </c>
      <c r="E231" s="651" t="n"/>
      <c r="F231" s="683" t="n">
        <v>0.35</v>
      </c>
      <c r="G231" s="38" t="n">
        <v>6</v>
      </c>
      <c r="H231" s="683" t="n">
        <v>2.1</v>
      </c>
      <c r="I231" s="683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1" t="inlineStr">
        <is>
          <t>Сосиски «Баварские с сыром» Фикс.вес 0,35 п/а ТМ «Стародворье»</t>
        </is>
      </c>
      <c r="O231" s="685" t="n"/>
      <c r="P231" s="685" t="n"/>
      <c r="Q231" s="685" t="n"/>
      <c r="R231" s="651" t="n"/>
      <c r="S231" s="40" t="inlineStr"/>
      <c r="T231" s="40" t="inlineStr"/>
      <c r="U231" s="41" t="inlineStr">
        <is>
          <t>кг</t>
        </is>
      </c>
      <c r="V231" s="686" t="n">
        <v>0</v>
      </c>
      <c r="W231" s="68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32" t="n">
        <v>4607091381672</v>
      </c>
      <c r="E232" s="651" t="n"/>
      <c r="F232" s="683" t="n">
        <v>0.6</v>
      </c>
      <c r="G232" s="38" t="n">
        <v>6</v>
      </c>
      <c r="H232" s="683" t="n">
        <v>3.6</v>
      </c>
      <c r="I232" s="683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5" t="n"/>
      <c r="P232" s="685" t="n"/>
      <c r="Q232" s="685" t="n"/>
      <c r="R232" s="651" t="n"/>
      <c r="S232" s="40" t="inlineStr"/>
      <c r="T232" s="40" t="inlineStr"/>
      <c r="U232" s="41" t="inlineStr">
        <is>
          <t>кг</t>
        </is>
      </c>
      <c r="V232" s="686" t="n">
        <v>0</v>
      </c>
      <c r="W232" s="687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32" t="n">
        <v>4607091387537</v>
      </c>
      <c r="E233" s="651" t="n"/>
      <c r="F233" s="683" t="n">
        <v>0.45</v>
      </c>
      <c r="G233" s="38" t="n">
        <v>6</v>
      </c>
      <c r="H233" s="683" t="n">
        <v>2.7</v>
      </c>
      <c r="I233" s="683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32" t="n">
        <v>4607091387513</v>
      </c>
      <c r="E234" s="651" t="n"/>
      <c r="F234" s="683" t="n">
        <v>0.45</v>
      </c>
      <c r="G234" s="38" t="n">
        <v>6</v>
      </c>
      <c r="H234" s="683" t="n">
        <v>2.7</v>
      </c>
      <c r="I234" s="683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32" t="n">
        <v>4680115880511</v>
      </c>
      <c r="E235" s="651" t="n"/>
      <c r="F235" s="683" t="n">
        <v>0.33</v>
      </c>
      <c r="G235" s="38" t="n">
        <v>6</v>
      </c>
      <c r="H235" s="683" t="n">
        <v>1.98</v>
      </c>
      <c r="I235" s="683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7" t="inlineStr">
        <is>
          <t>КИ</t>
        </is>
      </c>
    </row>
    <row r="236">
      <c r="A236" s="327" t="n"/>
      <c r="B236" s="320" t="n"/>
      <c r="C236" s="320" t="n"/>
      <c r="D236" s="320" t="n"/>
      <c r="E236" s="320" t="n"/>
      <c r="F236" s="320" t="n"/>
      <c r="G236" s="320" t="n"/>
      <c r="H236" s="320" t="n"/>
      <c r="I236" s="320" t="n"/>
      <c r="J236" s="320" t="n"/>
      <c r="K236" s="320" t="n"/>
      <c r="L236" s="320" t="n"/>
      <c r="M236" s="688" t="n"/>
      <c r="N236" s="689" t="inlineStr">
        <is>
          <t>Итого</t>
        </is>
      </c>
      <c r="O236" s="659" t="n"/>
      <c r="P236" s="659" t="n"/>
      <c r="Q236" s="659" t="n"/>
      <c r="R236" s="659" t="n"/>
      <c r="S236" s="659" t="n"/>
      <c r="T236" s="660" t="n"/>
      <c r="U236" s="43" t="inlineStr">
        <is>
          <t>кор</t>
        </is>
      </c>
      <c r="V236" s="690">
        <f>IFERROR(V227/H227,"0")+IFERROR(V228/H228,"0")+IFERROR(V229/H229,"0")+IFERROR(V230/H230,"0")+IFERROR(V231/H231,"0")+IFERROR(V232/H232,"0")+IFERROR(V233/H233,"0")+IFERROR(V234/H234,"0")+IFERROR(V235/H235,"0")</f>
        <v/>
      </c>
      <c r="W236" s="690">
        <f>IFERROR(W227/H227,"0")+IFERROR(W228/H228,"0")+IFERROR(W229/H229,"0")+IFERROR(W230/H230,"0")+IFERROR(W231/H231,"0")+IFERROR(W232/H232,"0")+IFERROR(W233/H233,"0")+IFERROR(W234/H234,"0")+IFERROR(W235/H235,"0")</f>
        <v/>
      </c>
      <c r="X236" s="690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1" t="n"/>
      <c r="Z236" s="691" t="n"/>
    </row>
    <row r="237">
      <c r="A237" s="320" t="n"/>
      <c r="B237" s="320" t="n"/>
      <c r="C237" s="320" t="n"/>
      <c r="D237" s="320" t="n"/>
      <c r="E237" s="320" t="n"/>
      <c r="F237" s="320" t="n"/>
      <c r="G237" s="320" t="n"/>
      <c r="H237" s="320" t="n"/>
      <c r="I237" s="320" t="n"/>
      <c r="J237" s="320" t="n"/>
      <c r="K237" s="320" t="n"/>
      <c r="L237" s="320" t="n"/>
      <c r="M237" s="688" t="n"/>
      <c r="N237" s="689" t="inlineStr">
        <is>
          <t>Итого</t>
        </is>
      </c>
      <c r="O237" s="659" t="n"/>
      <c r="P237" s="659" t="n"/>
      <c r="Q237" s="659" t="n"/>
      <c r="R237" s="659" t="n"/>
      <c r="S237" s="659" t="n"/>
      <c r="T237" s="660" t="n"/>
      <c r="U237" s="43" t="inlineStr">
        <is>
          <t>кг</t>
        </is>
      </c>
      <c r="V237" s="690">
        <f>IFERROR(SUM(V227:V235),"0")</f>
        <v/>
      </c>
      <c r="W237" s="690">
        <f>IFERROR(SUM(W227:W235),"0")</f>
        <v/>
      </c>
      <c r="X237" s="43" t="n"/>
      <c r="Y237" s="691" t="n"/>
      <c r="Z237" s="691" t="n"/>
    </row>
    <row r="238" ht="14.25" customHeight="1">
      <c r="A238" s="337" t="inlineStr">
        <is>
          <t>Сардельки</t>
        </is>
      </c>
      <c r="B238" s="320" t="n"/>
      <c r="C238" s="320" t="n"/>
      <c r="D238" s="320" t="n"/>
      <c r="E238" s="320" t="n"/>
      <c r="F238" s="320" t="n"/>
      <c r="G238" s="320" t="n"/>
      <c r="H238" s="320" t="n"/>
      <c r="I238" s="320" t="n"/>
      <c r="J238" s="320" t="n"/>
      <c r="K238" s="320" t="n"/>
      <c r="L238" s="320" t="n"/>
      <c r="M238" s="320" t="n"/>
      <c r="N238" s="320" t="n"/>
      <c r="O238" s="320" t="n"/>
      <c r="P238" s="320" t="n"/>
      <c r="Q238" s="320" t="n"/>
      <c r="R238" s="320" t="n"/>
      <c r="S238" s="320" t="n"/>
      <c r="T238" s="320" t="n"/>
      <c r="U238" s="320" t="n"/>
      <c r="V238" s="320" t="n"/>
      <c r="W238" s="320" t="n"/>
      <c r="X238" s="320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32" t="n">
        <v>4607091380880</v>
      </c>
      <c r="E239" s="651" t="n"/>
      <c r="F239" s="683" t="n">
        <v>1.4</v>
      </c>
      <c r="G239" s="38" t="n">
        <v>6</v>
      </c>
      <c r="H239" s="683" t="n">
        <v>8.4</v>
      </c>
      <c r="I239" s="68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6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32" t="n">
        <v>4607091384482</v>
      </c>
      <c r="E240" s="651" t="n"/>
      <c r="F240" s="683" t="n">
        <v>1.3</v>
      </c>
      <c r="G240" s="38" t="n">
        <v>6</v>
      </c>
      <c r="H240" s="683" t="n">
        <v>7.8</v>
      </c>
      <c r="I240" s="683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190</v>
      </c>
      <c r="W240" s="68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9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32" t="n">
        <v>4607091380897</v>
      </c>
      <c r="E241" s="651" t="n"/>
      <c r="F241" s="683" t="n">
        <v>1.4</v>
      </c>
      <c r="G241" s="38" t="n">
        <v>6</v>
      </c>
      <c r="H241" s="683" t="n">
        <v>8.4</v>
      </c>
      <c r="I241" s="683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8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10" t="inlineStr">
        <is>
          <t>КИ</t>
        </is>
      </c>
    </row>
    <row r="242">
      <c r="A242" s="327" t="n"/>
      <c r="B242" s="320" t="n"/>
      <c r="C242" s="320" t="n"/>
      <c r="D242" s="320" t="n"/>
      <c r="E242" s="320" t="n"/>
      <c r="F242" s="320" t="n"/>
      <c r="G242" s="320" t="n"/>
      <c r="H242" s="320" t="n"/>
      <c r="I242" s="320" t="n"/>
      <c r="J242" s="320" t="n"/>
      <c r="K242" s="320" t="n"/>
      <c r="L242" s="320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IFERROR(V239/H239,"0")+IFERROR(V240/H240,"0")+IFERROR(V241/H241,"0")</f>
        <v/>
      </c>
      <c r="W242" s="690">
        <f>IFERROR(W239/H239,"0")+IFERROR(W240/H240,"0")+IFERROR(W241/H241,"0")</f>
        <v/>
      </c>
      <c r="X242" s="690">
        <f>IFERROR(IF(X239="",0,X239),"0")+IFERROR(IF(X240="",0,X240),"0")+IFERROR(IF(X241="",0,X241),"0")</f>
        <v/>
      </c>
      <c r="Y242" s="691" t="n"/>
      <c r="Z242" s="691" t="n"/>
    </row>
    <row r="243">
      <c r="A243" s="320" t="n"/>
      <c r="B243" s="320" t="n"/>
      <c r="C243" s="320" t="n"/>
      <c r="D243" s="320" t="n"/>
      <c r="E243" s="320" t="n"/>
      <c r="F243" s="320" t="n"/>
      <c r="G243" s="320" t="n"/>
      <c r="H243" s="320" t="n"/>
      <c r="I243" s="320" t="n"/>
      <c r="J243" s="320" t="n"/>
      <c r="K243" s="320" t="n"/>
      <c r="L243" s="320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IFERROR(SUM(V239:V241),"0")</f>
        <v/>
      </c>
      <c r="W243" s="690">
        <f>IFERROR(SUM(W239:W241),"0")</f>
        <v/>
      </c>
      <c r="X243" s="43" t="n"/>
      <c r="Y243" s="691" t="n"/>
      <c r="Z243" s="691" t="n"/>
    </row>
    <row r="244" ht="14.25" customHeight="1">
      <c r="A244" s="337" t="inlineStr">
        <is>
          <t>Сырокопченые колбасы</t>
        </is>
      </c>
      <c r="B244" s="320" t="n"/>
      <c r="C244" s="320" t="n"/>
      <c r="D244" s="320" t="n"/>
      <c r="E244" s="320" t="n"/>
      <c r="F244" s="320" t="n"/>
      <c r="G244" s="320" t="n"/>
      <c r="H244" s="320" t="n"/>
      <c r="I244" s="320" t="n"/>
      <c r="J244" s="320" t="n"/>
      <c r="K244" s="320" t="n"/>
      <c r="L244" s="320" t="n"/>
      <c r="M244" s="320" t="n"/>
      <c r="N244" s="320" t="n"/>
      <c r="O244" s="320" t="n"/>
      <c r="P244" s="320" t="n"/>
      <c r="Q244" s="320" t="n"/>
      <c r="R244" s="320" t="n"/>
      <c r="S244" s="320" t="n"/>
      <c r="T244" s="320" t="n"/>
      <c r="U244" s="320" t="n"/>
      <c r="V244" s="320" t="n"/>
      <c r="W244" s="320" t="n"/>
      <c r="X244" s="320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32" t="n">
        <v>4607091388374</v>
      </c>
      <c r="E245" s="651" t="n"/>
      <c r="F245" s="683" t="n">
        <v>0.38</v>
      </c>
      <c r="G245" s="38" t="n">
        <v>8</v>
      </c>
      <c r="H245" s="683" t="n">
        <v>3.04</v>
      </c>
      <c r="I245" s="683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9" t="inlineStr">
        <is>
          <t>С/к колбасы Княжеская Бордо Весовые б/о терм/п Стародворье</t>
        </is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32" t="n">
        <v>4607091388381</v>
      </c>
      <c r="E246" s="651" t="n"/>
      <c r="F246" s="683" t="n">
        <v>0.38</v>
      </c>
      <c r="G246" s="38" t="n">
        <v>8</v>
      </c>
      <c r="H246" s="683" t="n">
        <v>3.04</v>
      </c>
      <c r="I246" s="683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30" t="inlineStr">
        <is>
          <t>С/к колбасы Салями Охотничья Бордо Весовые б/о терм/п 180 Стародворье</t>
        </is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40</v>
      </c>
      <c r="W246" s="68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32" t="n">
        <v>4607091388404</v>
      </c>
      <c r="E247" s="651" t="n"/>
      <c r="F247" s="683" t="n">
        <v>0.17</v>
      </c>
      <c r="G247" s="38" t="n">
        <v>15</v>
      </c>
      <c r="H247" s="683" t="n">
        <v>2.55</v>
      </c>
      <c r="I247" s="683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3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3" t="inlineStr">
        <is>
          <t>КИ</t>
        </is>
      </c>
    </row>
    <row r="248">
      <c r="A248" s="327" t="n"/>
      <c r="B248" s="320" t="n"/>
      <c r="C248" s="320" t="n"/>
      <c r="D248" s="320" t="n"/>
      <c r="E248" s="320" t="n"/>
      <c r="F248" s="320" t="n"/>
      <c r="G248" s="320" t="n"/>
      <c r="H248" s="320" t="n"/>
      <c r="I248" s="320" t="n"/>
      <c r="J248" s="320" t="n"/>
      <c r="K248" s="320" t="n"/>
      <c r="L248" s="320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320" t="n"/>
      <c r="B249" s="320" t="n"/>
      <c r="C249" s="320" t="n"/>
      <c r="D249" s="320" t="n"/>
      <c r="E249" s="320" t="n"/>
      <c r="F249" s="320" t="n"/>
      <c r="G249" s="320" t="n"/>
      <c r="H249" s="320" t="n"/>
      <c r="I249" s="320" t="n"/>
      <c r="J249" s="320" t="n"/>
      <c r="K249" s="320" t="n"/>
      <c r="L249" s="320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37" t="inlineStr">
        <is>
          <t>Паштеты</t>
        </is>
      </c>
      <c r="B250" s="320" t="n"/>
      <c r="C250" s="320" t="n"/>
      <c r="D250" s="320" t="n"/>
      <c r="E250" s="320" t="n"/>
      <c r="F250" s="320" t="n"/>
      <c r="G250" s="320" t="n"/>
      <c r="H250" s="320" t="n"/>
      <c r="I250" s="320" t="n"/>
      <c r="J250" s="320" t="n"/>
      <c r="K250" s="320" t="n"/>
      <c r="L250" s="320" t="n"/>
      <c r="M250" s="320" t="n"/>
      <c r="N250" s="320" t="n"/>
      <c r="O250" s="320" t="n"/>
      <c r="P250" s="320" t="n"/>
      <c r="Q250" s="320" t="n"/>
      <c r="R250" s="320" t="n"/>
      <c r="S250" s="320" t="n"/>
      <c r="T250" s="320" t="n"/>
      <c r="U250" s="320" t="n"/>
      <c r="V250" s="320" t="n"/>
      <c r="W250" s="320" t="n"/>
      <c r="X250" s="320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32" t="n">
        <v>4680115881808</v>
      </c>
      <c r="E251" s="651" t="n"/>
      <c r="F251" s="683" t="n">
        <v>0.1</v>
      </c>
      <c r="G251" s="38" t="n">
        <v>20</v>
      </c>
      <c r="H251" s="683" t="n">
        <v>2</v>
      </c>
      <c r="I251" s="68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32" t="n">
        <v>4680115881822</v>
      </c>
      <c r="E252" s="651" t="n"/>
      <c r="F252" s="683" t="n">
        <v>0.1</v>
      </c>
      <c r="G252" s="38" t="n">
        <v>20</v>
      </c>
      <c r="H252" s="683" t="n">
        <v>2</v>
      </c>
      <c r="I252" s="68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32" t="n">
        <v>4680115880016</v>
      </c>
      <c r="E253" s="651" t="n"/>
      <c r="F253" s="683" t="n">
        <v>0.1</v>
      </c>
      <c r="G253" s="38" t="n">
        <v>20</v>
      </c>
      <c r="H253" s="683" t="n">
        <v>2</v>
      </c>
      <c r="I253" s="683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6" t="inlineStr">
        <is>
          <t>КИ</t>
        </is>
      </c>
    </row>
    <row r="254">
      <c r="A254" s="327" t="n"/>
      <c r="B254" s="320" t="n"/>
      <c r="C254" s="320" t="n"/>
      <c r="D254" s="320" t="n"/>
      <c r="E254" s="320" t="n"/>
      <c r="F254" s="320" t="n"/>
      <c r="G254" s="320" t="n"/>
      <c r="H254" s="320" t="n"/>
      <c r="I254" s="320" t="n"/>
      <c r="J254" s="320" t="n"/>
      <c r="K254" s="320" t="n"/>
      <c r="L254" s="320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320" t="n"/>
      <c r="B255" s="320" t="n"/>
      <c r="C255" s="320" t="n"/>
      <c r="D255" s="320" t="n"/>
      <c r="E255" s="320" t="n"/>
      <c r="F255" s="320" t="n"/>
      <c r="G255" s="320" t="n"/>
      <c r="H255" s="320" t="n"/>
      <c r="I255" s="320" t="n"/>
      <c r="J255" s="320" t="n"/>
      <c r="K255" s="320" t="n"/>
      <c r="L255" s="320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6.5" customHeight="1">
      <c r="A256" s="336" t="inlineStr">
        <is>
          <t>Фирменная</t>
        </is>
      </c>
      <c r="B256" s="320" t="n"/>
      <c r="C256" s="320" t="n"/>
      <c r="D256" s="320" t="n"/>
      <c r="E256" s="320" t="n"/>
      <c r="F256" s="320" t="n"/>
      <c r="G256" s="320" t="n"/>
      <c r="H256" s="320" t="n"/>
      <c r="I256" s="320" t="n"/>
      <c r="J256" s="320" t="n"/>
      <c r="K256" s="320" t="n"/>
      <c r="L256" s="320" t="n"/>
      <c r="M256" s="320" t="n"/>
      <c r="N256" s="320" t="n"/>
      <c r="O256" s="320" t="n"/>
      <c r="P256" s="320" t="n"/>
      <c r="Q256" s="320" t="n"/>
      <c r="R256" s="320" t="n"/>
      <c r="S256" s="320" t="n"/>
      <c r="T256" s="320" t="n"/>
      <c r="U256" s="320" t="n"/>
      <c r="V256" s="320" t="n"/>
      <c r="W256" s="320" t="n"/>
      <c r="X256" s="320" t="n"/>
      <c r="Y256" s="336" t="n"/>
      <c r="Z256" s="336" t="n"/>
    </row>
    <row r="257" ht="14.25" customHeight="1">
      <c r="A257" s="337" t="inlineStr">
        <is>
          <t>Вареные колбасы</t>
        </is>
      </c>
      <c r="B257" s="320" t="n"/>
      <c r="C257" s="320" t="n"/>
      <c r="D257" s="320" t="n"/>
      <c r="E257" s="320" t="n"/>
      <c r="F257" s="320" t="n"/>
      <c r="G257" s="320" t="n"/>
      <c r="H257" s="320" t="n"/>
      <c r="I257" s="320" t="n"/>
      <c r="J257" s="320" t="n"/>
      <c r="K257" s="320" t="n"/>
      <c r="L257" s="320" t="n"/>
      <c r="M257" s="320" t="n"/>
      <c r="N257" s="320" t="n"/>
      <c r="O257" s="320" t="n"/>
      <c r="P257" s="320" t="n"/>
      <c r="Q257" s="320" t="n"/>
      <c r="R257" s="320" t="n"/>
      <c r="S257" s="320" t="n"/>
      <c r="T257" s="320" t="n"/>
      <c r="U257" s="320" t="n"/>
      <c r="V257" s="320" t="n"/>
      <c r="W257" s="320" t="n"/>
      <c r="X257" s="320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32" t="n">
        <v>4607091387421</v>
      </c>
      <c r="E258" s="651" t="n"/>
      <c r="F258" s="683" t="n">
        <v>1.35</v>
      </c>
      <c r="G258" s="38" t="n">
        <v>8</v>
      </c>
      <c r="H258" s="683" t="n">
        <v>10.8</v>
      </c>
      <c r="I258" s="683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32" t="n">
        <v>4607091387421</v>
      </c>
      <c r="E259" s="651" t="n"/>
      <c r="F259" s="683" t="n">
        <v>1.35</v>
      </c>
      <c r="G259" s="38" t="n">
        <v>8</v>
      </c>
      <c r="H259" s="683" t="n">
        <v>10.8</v>
      </c>
      <c r="I259" s="683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32" t="n">
        <v>4607091387452</v>
      </c>
      <c r="E260" s="651" t="n"/>
      <c r="F260" s="683" t="n">
        <v>1.35</v>
      </c>
      <c r="G260" s="38" t="n">
        <v>8</v>
      </c>
      <c r="H260" s="683" t="n">
        <v>10.8</v>
      </c>
      <c r="I260" s="68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3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85" t="n"/>
      <c r="P260" s="685" t="n"/>
      <c r="Q260" s="685" t="n"/>
      <c r="R260" s="651" t="n"/>
      <c r="S260" s="40" t="inlineStr"/>
      <c r="T260" s="40" t="inlineStr"/>
      <c r="U260" s="41" t="inlineStr">
        <is>
          <t>кг</t>
        </is>
      </c>
      <c r="V260" s="686" t="n">
        <v>0</v>
      </c>
      <c r="W260" s="68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32" t="n">
        <v>4607091387452</v>
      </c>
      <c r="E261" s="651" t="n"/>
      <c r="F261" s="683" t="n">
        <v>1.45</v>
      </c>
      <c r="G261" s="38" t="n">
        <v>8</v>
      </c>
      <c r="H261" s="683" t="n">
        <v>11.6</v>
      </c>
      <c r="I261" s="683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 t="inlineStr">
        <is>
          <t>Вареные колбасы Молочная По-стародворски Фирменная Весовые П/а Стародворье</t>
        </is>
      </c>
      <c r="O261" s="685" t="n"/>
      <c r="P261" s="685" t="n"/>
      <c r="Q261" s="685" t="n"/>
      <c r="R261" s="651" t="n"/>
      <c r="S261" s="40" t="inlineStr"/>
      <c r="T261" s="40" t="inlineStr"/>
      <c r="U261" s="41" t="inlineStr">
        <is>
          <t>кг</t>
        </is>
      </c>
      <c r="V261" s="686" t="n">
        <v>0</v>
      </c>
      <c r="W261" s="68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32" t="n">
        <v>4607091385984</v>
      </c>
      <c r="E262" s="651" t="n"/>
      <c r="F262" s="683" t="n">
        <v>1.35</v>
      </c>
      <c r="G262" s="38" t="n">
        <v>8</v>
      </c>
      <c r="H262" s="683" t="n">
        <v>10.8</v>
      </c>
      <c r="I262" s="683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5" t="n"/>
      <c r="P262" s="685" t="n"/>
      <c r="Q262" s="685" t="n"/>
      <c r="R262" s="651" t="n"/>
      <c r="S262" s="40" t="inlineStr"/>
      <c r="T262" s="40" t="inlineStr"/>
      <c r="U262" s="41" t="inlineStr">
        <is>
          <t>кг</t>
        </is>
      </c>
      <c r="V262" s="686" t="n">
        <v>0</v>
      </c>
      <c r="W262" s="687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32" t="n">
        <v>4607091387438</v>
      </c>
      <c r="E263" s="651" t="n"/>
      <c r="F263" s="683" t="n">
        <v>0.5</v>
      </c>
      <c r="G263" s="38" t="n">
        <v>10</v>
      </c>
      <c r="H263" s="683" t="n">
        <v>5</v>
      </c>
      <c r="I263" s="683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4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5" t="n"/>
      <c r="P263" s="685" t="n"/>
      <c r="Q263" s="685" t="n"/>
      <c r="R263" s="651" t="n"/>
      <c r="S263" s="40" t="inlineStr"/>
      <c r="T263" s="40" t="inlineStr"/>
      <c r="U263" s="41" t="inlineStr">
        <is>
          <t>кг</t>
        </is>
      </c>
      <c r="V263" s="686" t="n">
        <v>0</v>
      </c>
      <c r="W263" s="68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32" t="n">
        <v>4607091387469</v>
      </c>
      <c r="E264" s="651" t="n"/>
      <c r="F264" s="683" t="n">
        <v>0.5</v>
      </c>
      <c r="G264" s="38" t="n">
        <v>10</v>
      </c>
      <c r="H264" s="683" t="n">
        <v>5</v>
      </c>
      <c r="I264" s="683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4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27" t="n"/>
      <c r="B265" s="320" t="n"/>
      <c r="C265" s="320" t="n"/>
      <c r="D265" s="320" t="n"/>
      <c r="E265" s="320" t="n"/>
      <c r="F265" s="320" t="n"/>
      <c r="G265" s="320" t="n"/>
      <c r="H265" s="320" t="n"/>
      <c r="I265" s="320" t="n"/>
      <c r="J265" s="320" t="n"/>
      <c r="K265" s="320" t="n"/>
      <c r="L265" s="320" t="n"/>
      <c r="M265" s="688" t="n"/>
      <c r="N265" s="689" t="inlineStr">
        <is>
          <t>Итого</t>
        </is>
      </c>
      <c r="O265" s="659" t="n"/>
      <c r="P265" s="659" t="n"/>
      <c r="Q265" s="659" t="n"/>
      <c r="R265" s="659" t="n"/>
      <c r="S265" s="659" t="n"/>
      <c r="T265" s="660" t="n"/>
      <c r="U265" s="43" t="inlineStr">
        <is>
          <t>кор</t>
        </is>
      </c>
      <c r="V265" s="690">
        <f>IFERROR(V258/H258,"0")+IFERROR(V259/H259,"0")+IFERROR(V260/H260,"0")+IFERROR(V261/H261,"0")+IFERROR(V262/H262,"0")+IFERROR(V263/H263,"0")+IFERROR(V264/H264,"0")</f>
        <v/>
      </c>
      <c r="W265" s="690">
        <f>IFERROR(W258/H258,"0")+IFERROR(W259/H259,"0")+IFERROR(W260/H260,"0")+IFERROR(W261/H261,"0")+IFERROR(W262/H262,"0")+IFERROR(W263/H263,"0")+IFERROR(W264/H264,"0")</f>
        <v/>
      </c>
      <c r="X265" s="690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1" t="n"/>
      <c r="Z265" s="691" t="n"/>
    </row>
    <row r="266">
      <c r="A266" s="320" t="n"/>
      <c r="B266" s="320" t="n"/>
      <c r="C266" s="320" t="n"/>
      <c r="D266" s="320" t="n"/>
      <c r="E266" s="320" t="n"/>
      <c r="F266" s="320" t="n"/>
      <c r="G266" s="320" t="n"/>
      <c r="H266" s="320" t="n"/>
      <c r="I266" s="320" t="n"/>
      <c r="J266" s="320" t="n"/>
      <c r="K266" s="320" t="n"/>
      <c r="L266" s="320" t="n"/>
      <c r="M266" s="688" t="n"/>
      <c r="N266" s="689" t="inlineStr">
        <is>
          <t>Итого</t>
        </is>
      </c>
      <c r="O266" s="659" t="n"/>
      <c r="P266" s="659" t="n"/>
      <c r="Q266" s="659" t="n"/>
      <c r="R266" s="659" t="n"/>
      <c r="S266" s="659" t="n"/>
      <c r="T266" s="660" t="n"/>
      <c r="U266" s="43" t="inlineStr">
        <is>
          <t>кг</t>
        </is>
      </c>
      <c r="V266" s="690">
        <f>IFERROR(SUM(V258:V264),"0")</f>
        <v/>
      </c>
      <c r="W266" s="690">
        <f>IFERROR(SUM(W258:W264),"0")</f>
        <v/>
      </c>
      <c r="X266" s="43" t="n"/>
      <c r="Y266" s="691" t="n"/>
      <c r="Z266" s="691" t="n"/>
    </row>
    <row r="267" ht="14.25" customHeight="1">
      <c r="A267" s="337" t="inlineStr">
        <is>
          <t>Копченые колбасы</t>
        </is>
      </c>
      <c r="B267" s="320" t="n"/>
      <c r="C267" s="320" t="n"/>
      <c r="D267" s="320" t="n"/>
      <c r="E267" s="320" t="n"/>
      <c r="F267" s="320" t="n"/>
      <c r="G267" s="320" t="n"/>
      <c r="H267" s="320" t="n"/>
      <c r="I267" s="320" t="n"/>
      <c r="J267" s="320" t="n"/>
      <c r="K267" s="320" t="n"/>
      <c r="L267" s="320" t="n"/>
      <c r="M267" s="320" t="n"/>
      <c r="N267" s="320" t="n"/>
      <c r="O267" s="320" t="n"/>
      <c r="P267" s="320" t="n"/>
      <c r="Q267" s="320" t="n"/>
      <c r="R267" s="320" t="n"/>
      <c r="S267" s="320" t="n"/>
      <c r="T267" s="320" t="n"/>
      <c r="U267" s="320" t="n"/>
      <c r="V267" s="320" t="n"/>
      <c r="W267" s="320" t="n"/>
      <c r="X267" s="320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32" t="n">
        <v>4607091387292</v>
      </c>
      <c r="E268" s="651" t="n"/>
      <c r="F268" s="683" t="n">
        <v>0.73</v>
      </c>
      <c r="G268" s="38" t="n">
        <v>6</v>
      </c>
      <c r="H268" s="683" t="n">
        <v>4.38</v>
      </c>
      <c r="I268" s="683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32" t="n">
        <v>4607091387315</v>
      </c>
      <c r="E269" s="651" t="n"/>
      <c r="F269" s="683" t="n">
        <v>0.7</v>
      </c>
      <c r="G269" s="38" t="n">
        <v>4</v>
      </c>
      <c r="H269" s="683" t="n">
        <v>2.8</v>
      </c>
      <c r="I269" s="683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5" t="inlineStr">
        <is>
          <t>КИ</t>
        </is>
      </c>
    </row>
    <row r="270">
      <c r="A270" s="327" t="n"/>
      <c r="B270" s="320" t="n"/>
      <c r="C270" s="320" t="n"/>
      <c r="D270" s="320" t="n"/>
      <c r="E270" s="320" t="n"/>
      <c r="F270" s="320" t="n"/>
      <c r="G270" s="320" t="n"/>
      <c r="H270" s="320" t="n"/>
      <c r="I270" s="320" t="n"/>
      <c r="J270" s="320" t="n"/>
      <c r="K270" s="320" t="n"/>
      <c r="L270" s="320" t="n"/>
      <c r="M270" s="688" t="n"/>
      <c r="N270" s="689" t="inlineStr">
        <is>
          <t>Итого</t>
        </is>
      </c>
      <c r="O270" s="659" t="n"/>
      <c r="P270" s="659" t="n"/>
      <c r="Q270" s="659" t="n"/>
      <c r="R270" s="659" t="n"/>
      <c r="S270" s="659" t="n"/>
      <c r="T270" s="660" t="n"/>
      <c r="U270" s="43" t="inlineStr">
        <is>
          <t>кор</t>
        </is>
      </c>
      <c r="V270" s="690">
        <f>IFERROR(V268/H268,"0")+IFERROR(V269/H269,"0")</f>
        <v/>
      </c>
      <c r="W270" s="690">
        <f>IFERROR(W268/H268,"0")+IFERROR(W269/H269,"0")</f>
        <v/>
      </c>
      <c r="X270" s="690">
        <f>IFERROR(IF(X268="",0,X268),"0")+IFERROR(IF(X269="",0,X269),"0")</f>
        <v/>
      </c>
      <c r="Y270" s="691" t="n"/>
      <c r="Z270" s="691" t="n"/>
    </row>
    <row r="271">
      <c r="A271" s="320" t="n"/>
      <c r="B271" s="320" t="n"/>
      <c r="C271" s="320" t="n"/>
      <c r="D271" s="320" t="n"/>
      <c r="E271" s="320" t="n"/>
      <c r="F271" s="320" t="n"/>
      <c r="G271" s="320" t="n"/>
      <c r="H271" s="320" t="n"/>
      <c r="I271" s="320" t="n"/>
      <c r="J271" s="320" t="n"/>
      <c r="K271" s="320" t="n"/>
      <c r="L271" s="320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кг</t>
        </is>
      </c>
      <c r="V271" s="690">
        <f>IFERROR(SUM(V268:V269),"0")</f>
        <v/>
      </c>
      <c r="W271" s="690">
        <f>IFERROR(SUM(W268:W269),"0")</f>
        <v/>
      </c>
      <c r="X271" s="43" t="n"/>
      <c r="Y271" s="691" t="n"/>
      <c r="Z271" s="691" t="n"/>
    </row>
    <row r="272" ht="16.5" customHeight="1">
      <c r="A272" s="336" t="inlineStr">
        <is>
          <t>Бавария</t>
        </is>
      </c>
      <c r="B272" s="320" t="n"/>
      <c r="C272" s="320" t="n"/>
      <c r="D272" s="320" t="n"/>
      <c r="E272" s="320" t="n"/>
      <c r="F272" s="320" t="n"/>
      <c r="G272" s="320" t="n"/>
      <c r="H272" s="320" t="n"/>
      <c r="I272" s="320" t="n"/>
      <c r="J272" s="320" t="n"/>
      <c r="K272" s="320" t="n"/>
      <c r="L272" s="320" t="n"/>
      <c r="M272" s="320" t="n"/>
      <c r="N272" s="320" t="n"/>
      <c r="O272" s="320" t="n"/>
      <c r="P272" s="320" t="n"/>
      <c r="Q272" s="320" t="n"/>
      <c r="R272" s="320" t="n"/>
      <c r="S272" s="320" t="n"/>
      <c r="T272" s="320" t="n"/>
      <c r="U272" s="320" t="n"/>
      <c r="V272" s="320" t="n"/>
      <c r="W272" s="320" t="n"/>
      <c r="X272" s="320" t="n"/>
      <c r="Y272" s="336" t="n"/>
      <c r="Z272" s="336" t="n"/>
    </row>
    <row r="273" ht="14.25" customHeight="1">
      <c r="A273" s="337" t="inlineStr">
        <is>
          <t>Копченые колбасы</t>
        </is>
      </c>
      <c r="B273" s="320" t="n"/>
      <c r="C273" s="320" t="n"/>
      <c r="D273" s="320" t="n"/>
      <c r="E273" s="320" t="n"/>
      <c r="F273" s="320" t="n"/>
      <c r="G273" s="320" t="n"/>
      <c r="H273" s="320" t="n"/>
      <c r="I273" s="320" t="n"/>
      <c r="J273" s="320" t="n"/>
      <c r="K273" s="320" t="n"/>
      <c r="L273" s="320" t="n"/>
      <c r="M273" s="320" t="n"/>
      <c r="N273" s="320" t="n"/>
      <c r="O273" s="320" t="n"/>
      <c r="P273" s="320" t="n"/>
      <c r="Q273" s="320" t="n"/>
      <c r="R273" s="320" t="n"/>
      <c r="S273" s="320" t="n"/>
      <c r="T273" s="320" t="n"/>
      <c r="U273" s="320" t="n"/>
      <c r="V273" s="320" t="n"/>
      <c r="W273" s="320" t="n"/>
      <c r="X273" s="320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32" t="n">
        <v>4607091383836</v>
      </c>
      <c r="E274" s="651" t="n"/>
      <c r="F274" s="683" t="n">
        <v>0.3</v>
      </c>
      <c r="G274" s="38" t="n">
        <v>6</v>
      </c>
      <c r="H274" s="683" t="n">
        <v>1.8</v>
      </c>
      <c r="I274" s="683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6.6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>
      <c r="A275" s="327" t="n"/>
      <c r="B275" s="320" t="n"/>
      <c r="C275" s="320" t="n"/>
      <c r="D275" s="320" t="n"/>
      <c r="E275" s="320" t="n"/>
      <c r="F275" s="320" t="n"/>
      <c r="G275" s="320" t="n"/>
      <c r="H275" s="320" t="n"/>
      <c r="I275" s="320" t="n"/>
      <c r="J275" s="320" t="n"/>
      <c r="K275" s="320" t="n"/>
      <c r="L275" s="320" t="n"/>
      <c r="M275" s="688" t="n"/>
      <c r="N275" s="689" t="inlineStr">
        <is>
          <t>Итого</t>
        </is>
      </c>
      <c r="O275" s="659" t="n"/>
      <c r="P275" s="659" t="n"/>
      <c r="Q275" s="659" t="n"/>
      <c r="R275" s="659" t="n"/>
      <c r="S275" s="659" t="n"/>
      <c r="T275" s="660" t="n"/>
      <c r="U275" s="43" t="inlineStr">
        <is>
          <t>кор</t>
        </is>
      </c>
      <c r="V275" s="690">
        <f>IFERROR(V274/H274,"0")</f>
        <v/>
      </c>
      <c r="W275" s="690">
        <f>IFERROR(W274/H274,"0")</f>
        <v/>
      </c>
      <c r="X275" s="690">
        <f>IFERROR(IF(X274="",0,X274),"0")</f>
        <v/>
      </c>
      <c r="Y275" s="691" t="n"/>
      <c r="Z275" s="691" t="n"/>
    </row>
    <row r="276">
      <c r="A276" s="320" t="n"/>
      <c r="B276" s="320" t="n"/>
      <c r="C276" s="320" t="n"/>
      <c r="D276" s="320" t="n"/>
      <c r="E276" s="320" t="n"/>
      <c r="F276" s="320" t="n"/>
      <c r="G276" s="320" t="n"/>
      <c r="H276" s="320" t="n"/>
      <c r="I276" s="320" t="n"/>
      <c r="J276" s="320" t="n"/>
      <c r="K276" s="320" t="n"/>
      <c r="L276" s="320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кг</t>
        </is>
      </c>
      <c r="V276" s="690">
        <f>IFERROR(SUM(V274:V274),"0")</f>
        <v/>
      </c>
      <c r="W276" s="690">
        <f>IFERROR(SUM(W274:W274),"0")</f>
        <v/>
      </c>
      <c r="X276" s="43" t="n"/>
      <c r="Y276" s="691" t="n"/>
      <c r="Z276" s="691" t="n"/>
    </row>
    <row r="277" ht="14.25" customHeight="1">
      <c r="A277" s="337" t="inlineStr">
        <is>
          <t>Сосиски</t>
        </is>
      </c>
      <c r="B277" s="320" t="n"/>
      <c r="C277" s="320" t="n"/>
      <c r="D277" s="320" t="n"/>
      <c r="E277" s="320" t="n"/>
      <c r="F277" s="320" t="n"/>
      <c r="G277" s="320" t="n"/>
      <c r="H277" s="320" t="n"/>
      <c r="I277" s="320" t="n"/>
      <c r="J277" s="320" t="n"/>
      <c r="K277" s="320" t="n"/>
      <c r="L277" s="320" t="n"/>
      <c r="M277" s="320" t="n"/>
      <c r="N277" s="320" t="n"/>
      <c r="O277" s="320" t="n"/>
      <c r="P277" s="320" t="n"/>
      <c r="Q277" s="320" t="n"/>
      <c r="R277" s="320" t="n"/>
      <c r="S277" s="320" t="n"/>
      <c r="T277" s="320" t="n"/>
      <c r="U277" s="320" t="n"/>
      <c r="V277" s="320" t="n"/>
      <c r="W277" s="320" t="n"/>
      <c r="X277" s="320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32" t="n">
        <v>4607091387919</v>
      </c>
      <c r="E278" s="651" t="n"/>
      <c r="F278" s="683" t="n">
        <v>1.35</v>
      </c>
      <c r="G278" s="38" t="n">
        <v>6</v>
      </c>
      <c r="H278" s="683" t="n">
        <v>8.1</v>
      </c>
      <c r="I278" s="683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5" t="n"/>
      <c r="P278" s="685" t="n"/>
      <c r="Q278" s="685" t="n"/>
      <c r="R278" s="651" t="n"/>
      <c r="S278" s="40" t="inlineStr"/>
      <c r="T278" s="40" t="inlineStr"/>
      <c r="U278" s="41" t="inlineStr">
        <is>
          <t>кг</t>
        </is>
      </c>
      <c r="V278" s="686" t="n">
        <v>0</v>
      </c>
      <c r="W278" s="687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SU001836</t>
        </is>
      </c>
      <c r="B279" s="64" t="inlineStr">
        <is>
          <t>P002201</t>
        </is>
      </c>
      <c r="C279" s="37" t="n">
        <v>4301051109</v>
      </c>
      <c r="D279" s="332" t="n">
        <v>4607091383942</v>
      </c>
      <c r="E279" s="651" t="n"/>
      <c r="F279" s="683" t="n">
        <v>0.42</v>
      </c>
      <c r="G279" s="38" t="n">
        <v>6</v>
      </c>
      <c r="H279" s="683" t="n">
        <v>2.52</v>
      </c>
      <c r="I279" s="683" t="n">
        <v>2.792</v>
      </c>
      <c r="J279" s="38" t="n">
        <v>156</v>
      </c>
      <c r="K279" s="38" t="inlineStr">
        <is>
          <t>12</t>
        </is>
      </c>
      <c r="L279" s="39" t="inlineStr">
        <is>
          <t>СК3</t>
        </is>
      </c>
      <c r="M279" s="38" t="n">
        <v>45</v>
      </c>
      <c r="N279" s="84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9" s="685" t="n"/>
      <c r="P279" s="685" t="n"/>
      <c r="Q279" s="685" t="n"/>
      <c r="R279" s="651" t="n"/>
      <c r="S279" s="40" t="inlineStr"/>
      <c r="T279" s="40" t="inlineStr"/>
      <c r="U279" s="41" t="inlineStr">
        <is>
          <t>кг</t>
        </is>
      </c>
      <c r="V279" s="686" t="n">
        <v>0</v>
      </c>
      <c r="W279" s="68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7" t="n"/>
      <c r="B280" s="320" t="n"/>
      <c r="C280" s="320" t="n"/>
      <c r="D280" s="320" t="n"/>
      <c r="E280" s="320" t="n"/>
      <c r="F280" s="320" t="n"/>
      <c r="G280" s="320" t="n"/>
      <c r="H280" s="320" t="n"/>
      <c r="I280" s="320" t="n"/>
      <c r="J280" s="320" t="n"/>
      <c r="K280" s="320" t="n"/>
      <c r="L280" s="320" t="n"/>
      <c r="M280" s="688" t="n"/>
      <c r="N280" s="689" t="inlineStr">
        <is>
          <t>Итого</t>
        </is>
      </c>
      <c r="O280" s="659" t="n"/>
      <c r="P280" s="659" t="n"/>
      <c r="Q280" s="659" t="n"/>
      <c r="R280" s="659" t="n"/>
      <c r="S280" s="659" t="n"/>
      <c r="T280" s="660" t="n"/>
      <c r="U280" s="43" t="inlineStr">
        <is>
          <t>кор</t>
        </is>
      </c>
      <c r="V280" s="690">
        <f>IFERROR(V278/H278,"0")+IFERROR(V279/H279,"0")</f>
        <v/>
      </c>
      <c r="W280" s="690">
        <f>IFERROR(W278/H278,"0")+IFERROR(W279/H279,"0")</f>
        <v/>
      </c>
      <c r="X280" s="690">
        <f>IFERROR(IF(X278="",0,X278),"0")+IFERROR(IF(X279="",0,X279),"0")</f>
        <v/>
      </c>
      <c r="Y280" s="691" t="n"/>
      <c r="Z280" s="691" t="n"/>
    </row>
    <row r="281">
      <c r="A281" s="320" t="n"/>
      <c r="B281" s="320" t="n"/>
      <c r="C281" s="320" t="n"/>
      <c r="D281" s="320" t="n"/>
      <c r="E281" s="320" t="n"/>
      <c r="F281" s="320" t="n"/>
      <c r="G281" s="320" t="n"/>
      <c r="H281" s="320" t="n"/>
      <c r="I281" s="320" t="n"/>
      <c r="J281" s="320" t="n"/>
      <c r="K281" s="320" t="n"/>
      <c r="L281" s="320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кг</t>
        </is>
      </c>
      <c r="V281" s="690">
        <f>IFERROR(SUM(V278:V279),"0")</f>
        <v/>
      </c>
      <c r="W281" s="690">
        <f>IFERROR(SUM(W278:W279),"0")</f>
        <v/>
      </c>
      <c r="X281" s="43" t="n"/>
      <c r="Y281" s="691" t="n"/>
      <c r="Z281" s="691" t="n"/>
    </row>
    <row r="282" ht="14.25" customHeight="1">
      <c r="A282" s="337" t="inlineStr">
        <is>
          <t>Сардельки</t>
        </is>
      </c>
      <c r="B282" s="320" t="n"/>
      <c r="C282" s="320" t="n"/>
      <c r="D282" s="320" t="n"/>
      <c r="E282" s="320" t="n"/>
      <c r="F282" s="320" t="n"/>
      <c r="G282" s="320" t="n"/>
      <c r="H282" s="320" t="n"/>
      <c r="I282" s="320" t="n"/>
      <c r="J282" s="320" t="n"/>
      <c r="K282" s="320" t="n"/>
      <c r="L282" s="320" t="n"/>
      <c r="M282" s="320" t="n"/>
      <c r="N282" s="320" t="n"/>
      <c r="O282" s="320" t="n"/>
      <c r="P282" s="320" t="n"/>
      <c r="Q282" s="320" t="n"/>
      <c r="R282" s="320" t="n"/>
      <c r="S282" s="320" t="n"/>
      <c r="T282" s="320" t="n"/>
      <c r="U282" s="320" t="n"/>
      <c r="V282" s="320" t="n"/>
      <c r="W282" s="320" t="n"/>
      <c r="X282" s="320" t="n"/>
      <c r="Y282" s="337" t="n"/>
      <c r="Z282" s="337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32" t="n">
        <v>4607091388831</v>
      </c>
      <c r="E283" s="651" t="n"/>
      <c r="F283" s="683" t="n">
        <v>0.38</v>
      </c>
      <c r="G283" s="38" t="n">
        <v>6</v>
      </c>
      <c r="H283" s="683" t="n">
        <v>2.28</v>
      </c>
      <c r="I283" s="68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4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85" t="n"/>
      <c r="P283" s="685" t="n"/>
      <c r="Q283" s="685" t="n"/>
      <c r="R283" s="651" t="n"/>
      <c r="S283" s="40" t="inlineStr"/>
      <c r="T283" s="40" t="inlineStr"/>
      <c r="U283" s="41" t="inlineStr">
        <is>
          <t>кг</t>
        </is>
      </c>
      <c r="V283" s="686" t="n">
        <v>0</v>
      </c>
      <c r="W283" s="68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7" t="n"/>
      <c r="B284" s="320" t="n"/>
      <c r="C284" s="320" t="n"/>
      <c r="D284" s="320" t="n"/>
      <c r="E284" s="320" t="n"/>
      <c r="F284" s="320" t="n"/>
      <c r="G284" s="320" t="n"/>
      <c r="H284" s="320" t="n"/>
      <c r="I284" s="320" t="n"/>
      <c r="J284" s="320" t="n"/>
      <c r="K284" s="320" t="n"/>
      <c r="L284" s="320" t="n"/>
      <c r="M284" s="688" t="n"/>
      <c r="N284" s="689" t="inlineStr">
        <is>
          <t>Итого</t>
        </is>
      </c>
      <c r="O284" s="659" t="n"/>
      <c r="P284" s="659" t="n"/>
      <c r="Q284" s="659" t="n"/>
      <c r="R284" s="659" t="n"/>
      <c r="S284" s="659" t="n"/>
      <c r="T284" s="660" t="n"/>
      <c r="U284" s="43" t="inlineStr">
        <is>
          <t>кор</t>
        </is>
      </c>
      <c r="V284" s="690">
        <f>IFERROR(V283/H283,"0")</f>
        <v/>
      </c>
      <c r="W284" s="690">
        <f>IFERROR(W283/H283,"0")</f>
        <v/>
      </c>
      <c r="X284" s="690">
        <f>IFERROR(IF(X283="",0,X283),"0")</f>
        <v/>
      </c>
      <c r="Y284" s="691" t="n"/>
      <c r="Z284" s="691" t="n"/>
    </row>
    <row r="285">
      <c r="A285" s="320" t="n"/>
      <c r="B285" s="320" t="n"/>
      <c r="C285" s="320" t="n"/>
      <c r="D285" s="320" t="n"/>
      <c r="E285" s="320" t="n"/>
      <c r="F285" s="320" t="n"/>
      <c r="G285" s="320" t="n"/>
      <c r="H285" s="320" t="n"/>
      <c r="I285" s="320" t="n"/>
      <c r="J285" s="320" t="n"/>
      <c r="K285" s="320" t="n"/>
      <c r="L285" s="320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кг</t>
        </is>
      </c>
      <c r="V285" s="690">
        <f>IFERROR(SUM(V283:V283),"0")</f>
        <v/>
      </c>
      <c r="W285" s="690">
        <f>IFERROR(SUM(W283:W283),"0")</f>
        <v/>
      </c>
      <c r="X285" s="43" t="n"/>
      <c r="Y285" s="691" t="n"/>
      <c r="Z285" s="691" t="n"/>
    </row>
    <row r="286" ht="14.25" customHeight="1">
      <c r="A286" s="337" t="inlineStr">
        <is>
          <t>Сырокопченые колбасы</t>
        </is>
      </c>
      <c r="B286" s="320" t="n"/>
      <c r="C286" s="320" t="n"/>
      <c r="D286" s="320" t="n"/>
      <c r="E286" s="320" t="n"/>
      <c r="F286" s="320" t="n"/>
      <c r="G286" s="320" t="n"/>
      <c r="H286" s="320" t="n"/>
      <c r="I286" s="320" t="n"/>
      <c r="J286" s="320" t="n"/>
      <c r="K286" s="320" t="n"/>
      <c r="L286" s="320" t="n"/>
      <c r="M286" s="320" t="n"/>
      <c r="N286" s="320" t="n"/>
      <c r="O286" s="320" t="n"/>
      <c r="P286" s="320" t="n"/>
      <c r="Q286" s="320" t="n"/>
      <c r="R286" s="320" t="n"/>
      <c r="S286" s="320" t="n"/>
      <c r="T286" s="320" t="n"/>
      <c r="U286" s="320" t="n"/>
      <c r="V286" s="320" t="n"/>
      <c r="W286" s="320" t="n"/>
      <c r="X286" s="320" t="n"/>
      <c r="Y286" s="337" t="n"/>
      <c r="Z286" s="337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32" t="n">
        <v>4607091383102</v>
      </c>
      <c r="E287" s="651" t="n"/>
      <c r="F287" s="683" t="n">
        <v>0.17</v>
      </c>
      <c r="G287" s="38" t="n">
        <v>15</v>
      </c>
      <c r="H287" s="683" t="n">
        <v>2.55</v>
      </c>
      <c r="I287" s="68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4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85" t="n"/>
      <c r="P287" s="685" t="n"/>
      <c r="Q287" s="685" t="n"/>
      <c r="R287" s="651" t="n"/>
      <c r="S287" s="40" t="inlineStr"/>
      <c r="T287" s="40" t="inlineStr"/>
      <c r="U287" s="41" t="inlineStr">
        <is>
          <t>кг</t>
        </is>
      </c>
      <c r="V287" s="686" t="n">
        <v>0</v>
      </c>
      <c r="W287" s="68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7" t="n"/>
      <c r="B288" s="320" t="n"/>
      <c r="C288" s="320" t="n"/>
      <c r="D288" s="320" t="n"/>
      <c r="E288" s="320" t="n"/>
      <c r="F288" s="320" t="n"/>
      <c r="G288" s="320" t="n"/>
      <c r="H288" s="320" t="n"/>
      <c r="I288" s="320" t="n"/>
      <c r="J288" s="320" t="n"/>
      <c r="K288" s="320" t="n"/>
      <c r="L288" s="320" t="n"/>
      <c r="M288" s="688" t="n"/>
      <c r="N288" s="689" t="inlineStr">
        <is>
          <t>Итого</t>
        </is>
      </c>
      <c r="O288" s="659" t="n"/>
      <c r="P288" s="659" t="n"/>
      <c r="Q288" s="659" t="n"/>
      <c r="R288" s="659" t="n"/>
      <c r="S288" s="659" t="n"/>
      <c r="T288" s="660" t="n"/>
      <c r="U288" s="43" t="inlineStr">
        <is>
          <t>кор</t>
        </is>
      </c>
      <c r="V288" s="690">
        <f>IFERROR(V287/H287,"0")</f>
        <v/>
      </c>
      <c r="W288" s="690">
        <f>IFERROR(W287/H287,"0")</f>
        <v/>
      </c>
      <c r="X288" s="690">
        <f>IFERROR(IF(X287="",0,X287),"0")</f>
        <v/>
      </c>
      <c r="Y288" s="691" t="n"/>
      <c r="Z288" s="691" t="n"/>
    </row>
    <row r="289">
      <c r="A289" s="320" t="n"/>
      <c r="B289" s="320" t="n"/>
      <c r="C289" s="320" t="n"/>
      <c r="D289" s="320" t="n"/>
      <c r="E289" s="320" t="n"/>
      <c r="F289" s="320" t="n"/>
      <c r="G289" s="320" t="n"/>
      <c r="H289" s="320" t="n"/>
      <c r="I289" s="320" t="n"/>
      <c r="J289" s="320" t="n"/>
      <c r="K289" s="320" t="n"/>
      <c r="L289" s="320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кг</t>
        </is>
      </c>
      <c r="V289" s="690">
        <f>IFERROR(SUM(V287:V287),"0")</f>
        <v/>
      </c>
      <c r="W289" s="690">
        <f>IFERROR(SUM(W287:W287),"0")</f>
        <v/>
      </c>
      <c r="X289" s="43" t="n"/>
      <c r="Y289" s="691" t="n"/>
      <c r="Z289" s="691" t="n"/>
    </row>
    <row r="290" ht="27.75" customHeight="1">
      <c r="A290" s="348" t="inlineStr">
        <is>
          <t>Особый рецепт</t>
        </is>
      </c>
      <c r="B290" s="682" t="n"/>
      <c r="C290" s="682" t="n"/>
      <c r="D290" s="682" t="n"/>
      <c r="E290" s="682" t="n"/>
      <c r="F290" s="682" t="n"/>
      <c r="G290" s="682" t="n"/>
      <c r="H290" s="682" t="n"/>
      <c r="I290" s="682" t="n"/>
      <c r="J290" s="682" t="n"/>
      <c r="K290" s="682" t="n"/>
      <c r="L290" s="682" t="n"/>
      <c r="M290" s="682" t="n"/>
      <c r="N290" s="682" t="n"/>
      <c r="O290" s="682" t="n"/>
      <c r="P290" s="682" t="n"/>
      <c r="Q290" s="682" t="n"/>
      <c r="R290" s="682" t="n"/>
      <c r="S290" s="682" t="n"/>
      <c r="T290" s="682" t="n"/>
      <c r="U290" s="682" t="n"/>
      <c r="V290" s="682" t="n"/>
      <c r="W290" s="682" t="n"/>
      <c r="X290" s="682" t="n"/>
      <c r="Y290" s="55" t="n"/>
      <c r="Z290" s="55" t="n"/>
    </row>
    <row r="291" ht="16.5" customHeight="1">
      <c r="A291" s="336" t="inlineStr">
        <is>
          <t>Особая</t>
        </is>
      </c>
      <c r="B291" s="320" t="n"/>
      <c r="C291" s="320" t="n"/>
      <c r="D291" s="320" t="n"/>
      <c r="E291" s="320" t="n"/>
      <c r="F291" s="320" t="n"/>
      <c r="G291" s="320" t="n"/>
      <c r="H291" s="320" t="n"/>
      <c r="I291" s="320" t="n"/>
      <c r="J291" s="320" t="n"/>
      <c r="K291" s="320" t="n"/>
      <c r="L291" s="320" t="n"/>
      <c r="M291" s="320" t="n"/>
      <c r="N291" s="320" t="n"/>
      <c r="O291" s="320" t="n"/>
      <c r="P291" s="320" t="n"/>
      <c r="Q291" s="320" t="n"/>
      <c r="R291" s="320" t="n"/>
      <c r="S291" s="320" t="n"/>
      <c r="T291" s="320" t="n"/>
      <c r="U291" s="320" t="n"/>
      <c r="V291" s="320" t="n"/>
      <c r="W291" s="320" t="n"/>
      <c r="X291" s="320" t="n"/>
      <c r="Y291" s="336" t="n"/>
      <c r="Z291" s="336" t="n"/>
    </row>
    <row r="292" ht="14.25" customHeight="1">
      <c r="A292" s="337" t="inlineStr">
        <is>
          <t>Вареные колбасы</t>
        </is>
      </c>
      <c r="B292" s="320" t="n"/>
      <c r="C292" s="320" t="n"/>
      <c r="D292" s="320" t="n"/>
      <c r="E292" s="320" t="n"/>
      <c r="F292" s="320" t="n"/>
      <c r="G292" s="320" t="n"/>
      <c r="H292" s="320" t="n"/>
      <c r="I292" s="320" t="n"/>
      <c r="J292" s="320" t="n"/>
      <c r="K292" s="320" t="n"/>
      <c r="L292" s="320" t="n"/>
      <c r="M292" s="320" t="n"/>
      <c r="N292" s="320" t="n"/>
      <c r="O292" s="320" t="n"/>
      <c r="P292" s="320" t="n"/>
      <c r="Q292" s="320" t="n"/>
      <c r="R292" s="320" t="n"/>
      <c r="S292" s="320" t="n"/>
      <c r="T292" s="320" t="n"/>
      <c r="U292" s="320" t="n"/>
      <c r="V292" s="320" t="n"/>
      <c r="W292" s="320" t="n"/>
      <c r="X292" s="320" t="n"/>
      <c r="Y292" s="337" t="n"/>
      <c r="Z292" s="337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32" t="n">
        <v>4607091383997</v>
      </c>
      <c r="E293" s="651" t="n"/>
      <c r="F293" s="683" t="n">
        <v>2.5</v>
      </c>
      <c r="G293" s="38" t="n">
        <v>6</v>
      </c>
      <c r="H293" s="683" t="n">
        <v>15</v>
      </c>
      <c r="I293" s="68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85" t="n"/>
      <c r="P293" s="685" t="n"/>
      <c r="Q293" s="685" t="n"/>
      <c r="R293" s="651" t="n"/>
      <c r="S293" s="40" t="inlineStr"/>
      <c r="T293" s="40" t="inlineStr"/>
      <c r="U293" s="41" t="inlineStr">
        <is>
          <t>кг</t>
        </is>
      </c>
      <c r="V293" s="686" t="n">
        <v>1450</v>
      </c>
      <c r="W293" s="68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32" t="n">
        <v>4607091383997</v>
      </c>
      <c r="E294" s="651" t="n"/>
      <c r="F294" s="683" t="n">
        <v>2.5</v>
      </c>
      <c r="G294" s="38" t="n">
        <v>6</v>
      </c>
      <c r="H294" s="683" t="n">
        <v>15</v>
      </c>
      <c r="I294" s="68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5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85" t="n"/>
      <c r="P294" s="685" t="n"/>
      <c r="Q294" s="685" t="n"/>
      <c r="R294" s="651" t="n"/>
      <c r="S294" s="40" t="inlineStr"/>
      <c r="T294" s="40" t="inlineStr"/>
      <c r="U294" s="41" t="inlineStr">
        <is>
          <t>кг</t>
        </is>
      </c>
      <c r="V294" s="686" t="n">
        <v>0</v>
      </c>
      <c r="W294" s="68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32" t="n">
        <v>4607091384130</v>
      </c>
      <c r="E295" s="651" t="n"/>
      <c r="F295" s="683" t="n">
        <v>2.5</v>
      </c>
      <c r="G295" s="38" t="n">
        <v>6</v>
      </c>
      <c r="H295" s="683" t="n">
        <v>15</v>
      </c>
      <c r="I295" s="68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85" t="n"/>
      <c r="P295" s="685" t="n"/>
      <c r="Q295" s="685" t="n"/>
      <c r="R295" s="651" t="n"/>
      <c r="S295" s="40" t="inlineStr"/>
      <c r="T295" s="40" t="inlineStr"/>
      <c r="U295" s="41" t="inlineStr">
        <is>
          <t>кг</t>
        </is>
      </c>
      <c r="V295" s="686" t="n">
        <v>950</v>
      </c>
      <c r="W295" s="68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32" t="n">
        <v>4607091384130</v>
      </c>
      <c r="E296" s="651" t="n"/>
      <c r="F296" s="683" t="n">
        <v>2.5</v>
      </c>
      <c r="G296" s="38" t="n">
        <v>6</v>
      </c>
      <c r="H296" s="683" t="n">
        <v>15</v>
      </c>
      <c r="I296" s="68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85" t="n"/>
      <c r="P296" s="685" t="n"/>
      <c r="Q296" s="685" t="n"/>
      <c r="R296" s="651" t="n"/>
      <c r="S296" s="40" t="inlineStr"/>
      <c r="T296" s="40" t="inlineStr"/>
      <c r="U296" s="41" t="inlineStr">
        <is>
          <t>кг</t>
        </is>
      </c>
      <c r="V296" s="686" t="n">
        <v>0</v>
      </c>
      <c r="W296" s="68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32" t="n">
        <v>4607091384147</v>
      </c>
      <c r="E297" s="651" t="n"/>
      <c r="F297" s="683" t="n">
        <v>2.5</v>
      </c>
      <c r="G297" s="38" t="n">
        <v>6</v>
      </c>
      <c r="H297" s="683" t="n">
        <v>15</v>
      </c>
      <c r="I297" s="68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85" t="n"/>
      <c r="P297" s="685" t="n"/>
      <c r="Q297" s="685" t="n"/>
      <c r="R297" s="651" t="n"/>
      <c r="S297" s="40" t="inlineStr"/>
      <c r="T297" s="40" t="inlineStr"/>
      <c r="U297" s="41" t="inlineStr">
        <is>
          <t>кг</t>
        </is>
      </c>
      <c r="V297" s="686" t="n">
        <v>400</v>
      </c>
      <c r="W297" s="68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32" t="n">
        <v>4607091384147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 t="inlineStr">
        <is>
          <t>Вареные колбасы Особая Особая Весовые П/а Особый рецепт</t>
        </is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0</v>
      </c>
      <c r="W298" s="68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32" t="n">
        <v>4607091384154</v>
      </c>
      <c r="E299" s="651" t="n"/>
      <c r="F299" s="683" t="n">
        <v>0.5</v>
      </c>
      <c r="G299" s="38" t="n">
        <v>10</v>
      </c>
      <c r="H299" s="683" t="n">
        <v>5</v>
      </c>
      <c r="I299" s="68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32" t="n">
        <v>4607091384161</v>
      </c>
      <c r="E300" s="651" t="n"/>
      <c r="F300" s="683" t="n">
        <v>0.5</v>
      </c>
      <c r="G300" s="38" t="n">
        <v>10</v>
      </c>
      <c r="H300" s="683" t="n">
        <v>5</v>
      </c>
      <c r="I300" s="68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0</v>
      </c>
      <c r="W300" s="68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7" t="n"/>
      <c r="B301" s="320" t="n"/>
      <c r="C301" s="320" t="n"/>
      <c r="D301" s="320" t="n"/>
      <c r="E301" s="320" t="n"/>
      <c r="F301" s="320" t="n"/>
      <c r="G301" s="320" t="n"/>
      <c r="H301" s="320" t="n"/>
      <c r="I301" s="320" t="n"/>
      <c r="J301" s="320" t="n"/>
      <c r="K301" s="320" t="n"/>
      <c r="L301" s="320" t="n"/>
      <c r="M301" s="688" t="n"/>
      <c r="N301" s="689" t="inlineStr">
        <is>
          <t>Итого</t>
        </is>
      </c>
      <c r="O301" s="659" t="n"/>
      <c r="P301" s="659" t="n"/>
      <c r="Q301" s="659" t="n"/>
      <c r="R301" s="659" t="n"/>
      <c r="S301" s="659" t="n"/>
      <c r="T301" s="660" t="n"/>
      <c r="U301" s="43" t="inlineStr">
        <is>
          <t>кор</t>
        </is>
      </c>
      <c r="V301" s="690">
        <f>IFERROR(V293/H293,"0")+IFERROR(V294/H294,"0")+IFERROR(V295/H295,"0")+IFERROR(V296/H296,"0")+IFERROR(V297/H297,"0")+IFERROR(V298/H298,"0")+IFERROR(V299/H299,"0")+IFERROR(V300/H300,"0")</f>
        <v/>
      </c>
      <c r="W301" s="690">
        <f>IFERROR(W293/H293,"0")+IFERROR(W294/H294,"0")+IFERROR(W295/H295,"0")+IFERROR(W296/H296,"0")+IFERROR(W297/H297,"0")+IFERROR(W298/H298,"0")+IFERROR(W299/H299,"0")+IFERROR(W300/H300,"0")</f>
        <v/>
      </c>
      <c r="X301" s="69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91" t="n"/>
      <c r="Z301" s="691" t="n"/>
    </row>
    <row r="302">
      <c r="A302" s="320" t="n"/>
      <c r="B302" s="320" t="n"/>
      <c r="C302" s="320" t="n"/>
      <c r="D302" s="320" t="n"/>
      <c r="E302" s="320" t="n"/>
      <c r="F302" s="320" t="n"/>
      <c r="G302" s="320" t="n"/>
      <c r="H302" s="320" t="n"/>
      <c r="I302" s="320" t="n"/>
      <c r="J302" s="320" t="n"/>
      <c r="K302" s="320" t="n"/>
      <c r="L302" s="320" t="n"/>
      <c r="M302" s="688" t="n"/>
      <c r="N302" s="689" t="inlineStr">
        <is>
          <t>Итого</t>
        </is>
      </c>
      <c r="O302" s="659" t="n"/>
      <c r="P302" s="659" t="n"/>
      <c r="Q302" s="659" t="n"/>
      <c r="R302" s="659" t="n"/>
      <c r="S302" s="659" t="n"/>
      <c r="T302" s="660" t="n"/>
      <c r="U302" s="43" t="inlineStr">
        <is>
          <t>кг</t>
        </is>
      </c>
      <c r="V302" s="690">
        <f>IFERROR(SUM(V293:V300),"0")</f>
        <v/>
      </c>
      <c r="W302" s="690">
        <f>IFERROR(SUM(W293:W300),"0")</f>
        <v/>
      </c>
      <c r="X302" s="43" t="n"/>
      <c r="Y302" s="691" t="n"/>
      <c r="Z302" s="691" t="n"/>
    </row>
    <row r="303" ht="14.25" customHeight="1">
      <c r="A303" s="337" t="inlineStr">
        <is>
          <t>Ветчины</t>
        </is>
      </c>
      <c r="B303" s="320" t="n"/>
      <c r="C303" s="320" t="n"/>
      <c r="D303" s="320" t="n"/>
      <c r="E303" s="320" t="n"/>
      <c r="F303" s="320" t="n"/>
      <c r="G303" s="320" t="n"/>
      <c r="H303" s="320" t="n"/>
      <c r="I303" s="320" t="n"/>
      <c r="J303" s="320" t="n"/>
      <c r="K303" s="320" t="n"/>
      <c r="L303" s="320" t="n"/>
      <c r="M303" s="320" t="n"/>
      <c r="N303" s="320" t="n"/>
      <c r="O303" s="320" t="n"/>
      <c r="P303" s="320" t="n"/>
      <c r="Q303" s="320" t="n"/>
      <c r="R303" s="320" t="n"/>
      <c r="S303" s="320" t="n"/>
      <c r="T303" s="320" t="n"/>
      <c r="U303" s="320" t="n"/>
      <c r="V303" s="320" t="n"/>
      <c r="W303" s="320" t="n"/>
      <c r="X303" s="320" t="n"/>
      <c r="Y303" s="337" t="n"/>
      <c r="Z303" s="337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32" t="n">
        <v>4607091383980</v>
      </c>
      <c r="E304" s="651" t="n"/>
      <c r="F304" s="683" t="n">
        <v>2.5</v>
      </c>
      <c r="G304" s="38" t="n">
        <v>6</v>
      </c>
      <c r="H304" s="683" t="n">
        <v>15</v>
      </c>
      <c r="I304" s="68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5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700</v>
      </c>
      <c r="W304" s="68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16.5" customHeight="1">
      <c r="A305" s="64" t="inlineStr">
        <is>
          <t>SU003121</t>
        </is>
      </c>
      <c r="B305" s="64" t="inlineStr">
        <is>
          <t>P003715</t>
        </is>
      </c>
      <c r="C305" s="37" t="n">
        <v>4301020270</v>
      </c>
      <c r="D305" s="332" t="n">
        <v>4680115883314</v>
      </c>
      <c r="E305" s="651" t="n"/>
      <c r="F305" s="683" t="n">
        <v>1.35</v>
      </c>
      <c r="G305" s="38" t="n">
        <v>8</v>
      </c>
      <c r="H305" s="683" t="n">
        <v>10.8</v>
      </c>
      <c r="I305" s="683" t="n">
        <v>11.28</v>
      </c>
      <c r="J305" s="38" t="n">
        <v>56</v>
      </c>
      <c r="K305" s="38" t="inlineStr">
        <is>
          <t>8</t>
        </is>
      </c>
      <c r="L305" s="39" t="inlineStr">
        <is>
          <t>СК3</t>
        </is>
      </c>
      <c r="M305" s="38" t="n">
        <v>50</v>
      </c>
      <c r="N305" s="858" t="inlineStr">
        <is>
          <t>Ветчины «Славница» Весовой п/а ТМ «Особый рецепт»</t>
        </is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0" t="inlineStr">
        <is>
          <t>КИ</t>
        </is>
      </c>
    </row>
    <row r="306" ht="27" customHeight="1">
      <c r="A306" s="64" t="inlineStr">
        <is>
          <t>SU002027</t>
        </is>
      </c>
      <c r="B306" s="64" t="inlineStr">
        <is>
          <t>P002556</t>
        </is>
      </c>
      <c r="C306" s="37" t="n">
        <v>4301020179</v>
      </c>
      <c r="D306" s="332" t="n">
        <v>4607091384178</v>
      </c>
      <c r="E306" s="651" t="n"/>
      <c r="F306" s="683" t="n">
        <v>0.4</v>
      </c>
      <c r="G306" s="38" t="n">
        <v>10</v>
      </c>
      <c r="H306" s="683" t="n">
        <v>4</v>
      </c>
      <c r="I306" s="683" t="n">
        <v>4.24</v>
      </c>
      <c r="J306" s="38" t="n">
        <v>120</v>
      </c>
      <c r="K306" s="38" t="inlineStr">
        <is>
          <t>12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685" t="n"/>
      <c r="P306" s="685" t="n"/>
      <c r="Q306" s="685" t="n"/>
      <c r="R306" s="651" t="n"/>
      <c r="S306" s="40" t="inlineStr"/>
      <c r="T306" s="40" t="inlineStr"/>
      <c r="U306" s="41" t="inlineStr">
        <is>
          <t>кг</t>
        </is>
      </c>
      <c r="V306" s="686" t="n">
        <v>0</v>
      </c>
      <c r="W306" s="687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327" t="n"/>
      <c r="B307" s="320" t="n"/>
      <c r="C307" s="320" t="n"/>
      <c r="D307" s="320" t="n"/>
      <c r="E307" s="320" t="n"/>
      <c r="F307" s="320" t="n"/>
      <c r="G307" s="320" t="n"/>
      <c r="H307" s="320" t="n"/>
      <c r="I307" s="320" t="n"/>
      <c r="J307" s="320" t="n"/>
      <c r="K307" s="320" t="n"/>
      <c r="L307" s="320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кор</t>
        </is>
      </c>
      <c r="V307" s="690">
        <f>IFERROR(V304/H304,"0")+IFERROR(V305/H305,"0")+IFERROR(V306/H306,"0")</f>
        <v/>
      </c>
      <c r="W307" s="690">
        <f>IFERROR(W304/H304,"0")+IFERROR(W305/H305,"0")+IFERROR(W306/H306,"0")</f>
        <v/>
      </c>
      <c r="X307" s="690">
        <f>IFERROR(IF(X304="",0,X304),"0")+IFERROR(IF(X305="",0,X305),"0")+IFERROR(IF(X306="",0,X306),"0")</f>
        <v/>
      </c>
      <c r="Y307" s="691" t="n"/>
      <c r="Z307" s="691" t="n"/>
    </row>
    <row r="308">
      <c r="A308" s="320" t="n"/>
      <c r="B308" s="320" t="n"/>
      <c r="C308" s="320" t="n"/>
      <c r="D308" s="320" t="n"/>
      <c r="E308" s="320" t="n"/>
      <c r="F308" s="320" t="n"/>
      <c r="G308" s="320" t="n"/>
      <c r="H308" s="320" t="n"/>
      <c r="I308" s="320" t="n"/>
      <c r="J308" s="320" t="n"/>
      <c r="K308" s="320" t="n"/>
      <c r="L308" s="320" t="n"/>
      <c r="M308" s="688" t="n"/>
      <c r="N308" s="689" t="inlineStr">
        <is>
          <t>Итого</t>
        </is>
      </c>
      <c r="O308" s="659" t="n"/>
      <c r="P308" s="659" t="n"/>
      <c r="Q308" s="659" t="n"/>
      <c r="R308" s="659" t="n"/>
      <c r="S308" s="659" t="n"/>
      <c r="T308" s="660" t="n"/>
      <c r="U308" s="43" t="inlineStr">
        <is>
          <t>кг</t>
        </is>
      </c>
      <c r="V308" s="690">
        <f>IFERROR(SUM(V304:V306),"0")</f>
        <v/>
      </c>
      <c r="W308" s="690">
        <f>IFERROR(SUM(W304:W306),"0")</f>
        <v/>
      </c>
      <c r="X308" s="43" t="n"/>
      <c r="Y308" s="691" t="n"/>
      <c r="Z308" s="691" t="n"/>
    </row>
    <row r="309" ht="14.25" customHeight="1">
      <c r="A309" s="337" t="inlineStr">
        <is>
          <t>Сосиски</t>
        </is>
      </c>
      <c r="B309" s="320" t="n"/>
      <c r="C309" s="320" t="n"/>
      <c r="D309" s="320" t="n"/>
      <c r="E309" s="320" t="n"/>
      <c r="F309" s="320" t="n"/>
      <c r="G309" s="320" t="n"/>
      <c r="H309" s="320" t="n"/>
      <c r="I309" s="320" t="n"/>
      <c r="J309" s="320" t="n"/>
      <c r="K309" s="320" t="n"/>
      <c r="L309" s="320" t="n"/>
      <c r="M309" s="320" t="n"/>
      <c r="N309" s="320" t="n"/>
      <c r="O309" s="320" t="n"/>
      <c r="P309" s="320" t="n"/>
      <c r="Q309" s="320" t="n"/>
      <c r="R309" s="320" t="n"/>
      <c r="S309" s="320" t="n"/>
      <c r="T309" s="320" t="n"/>
      <c r="U309" s="320" t="n"/>
      <c r="V309" s="320" t="n"/>
      <c r="W309" s="320" t="n"/>
      <c r="X309" s="320" t="n"/>
      <c r="Y309" s="337" t="n"/>
      <c r="Z309" s="337" t="n"/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32" t="n">
        <v>4607091384260</v>
      </c>
      <c r="E310" s="651" t="n"/>
      <c r="F310" s="683" t="n">
        <v>1.3</v>
      </c>
      <c r="G310" s="38" t="n">
        <v>6</v>
      </c>
      <c r="H310" s="683" t="n">
        <v>7.8</v>
      </c>
      <c r="I310" s="683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6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2" t="inlineStr">
        <is>
          <t>КИ</t>
        </is>
      </c>
    </row>
    <row r="311">
      <c r="A311" s="327" t="n"/>
      <c r="B311" s="320" t="n"/>
      <c r="C311" s="320" t="n"/>
      <c r="D311" s="320" t="n"/>
      <c r="E311" s="320" t="n"/>
      <c r="F311" s="320" t="n"/>
      <c r="G311" s="320" t="n"/>
      <c r="H311" s="320" t="n"/>
      <c r="I311" s="320" t="n"/>
      <c r="J311" s="320" t="n"/>
      <c r="K311" s="320" t="n"/>
      <c r="L311" s="320" t="n"/>
      <c r="M311" s="688" t="n"/>
      <c r="N311" s="689" t="inlineStr">
        <is>
          <t>Итого</t>
        </is>
      </c>
      <c r="O311" s="659" t="n"/>
      <c r="P311" s="659" t="n"/>
      <c r="Q311" s="659" t="n"/>
      <c r="R311" s="659" t="n"/>
      <c r="S311" s="659" t="n"/>
      <c r="T311" s="660" t="n"/>
      <c r="U311" s="43" t="inlineStr">
        <is>
          <t>кор</t>
        </is>
      </c>
      <c r="V311" s="690">
        <f>IFERROR(V310/H310,"0")</f>
        <v/>
      </c>
      <c r="W311" s="690">
        <f>IFERROR(W310/H310,"0")</f>
        <v/>
      </c>
      <c r="X311" s="690">
        <f>IFERROR(IF(X310="",0,X310),"0")</f>
        <v/>
      </c>
      <c r="Y311" s="691" t="n"/>
      <c r="Z311" s="691" t="n"/>
    </row>
    <row r="312">
      <c r="A312" s="320" t="n"/>
      <c r="B312" s="320" t="n"/>
      <c r="C312" s="320" t="n"/>
      <c r="D312" s="320" t="n"/>
      <c r="E312" s="320" t="n"/>
      <c r="F312" s="320" t="n"/>
      <c r="G312" s="320" t="n"/>
      <c r="H312" s="320" t="n"/>
      <c r="I312" s="320" t="n"/>
      <c r="J312" s="320" t="n"/>
      <c r="K312" s="320" t="n"/>
      <c r="L312" s="320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кг</t>
        </is>
      </c>
      <c r="V312" s="690">
        <f>IFERROR(SUM(V310:V310),"0")</f>
        <v/>
      </c>
      <c r="W312" s="690">
        <f>IFERROR(SUM(W310:W310),"0")</f>
        <v/>
      </c>
      <c r="X312" s="43" t="n"/>
      <c r="Y312" s="691" t="n"/>
      <c r="Z312" s="691" t="n"/>
    </row>
    <row r="313" ht="14.25" customHeight="1">
      <c r="A313" s="337" t="inlineStr">
        <is>
          <t>Сардельки</t>
        </is>
      </c>
      <c r="B313" s="320" t="n"/>
      <c r="C313" s="320" t="n"/>
      <c r="D313" s="320" t="n"/>
      <c r="E313" s="320" t="n"/>
      <c r="F313" s="320" t="n"/>
      <c r="G313" s="320" t="n"/>
      <c r="H313" s="320" t="n"/>
      <c r="I313" s="320" t="n"/>
      <c r="J313" s="320" t="n"/>
      <c r="K313" s="320" t="n"/>
      <c r="L313" s="320" t="n"/>
      <c r="M313" s="320" t="n"/>
      <c r="N313" s="320" t="n"/>
      <c r="O313" s="320" t="n"/>
      <c r="P313" s="320" t="n"/>
      <c r="Q313" s="320" t="n"/>
      <c r="R313" s="320" t="n"/>
      <c r="S313" s="320" t="n"/>
      <c r="T313" s="320" t="n"/>
      <c r="U313" s="320" t="n"/>
      <c r="V313" s="320" t="n"/>
      <c r="W313" s="320" t="n"/>
      <c r="X313" s="320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32" t="n">
        <v>4607091384673</v>
      </c>
      <c r="E314" s="651" t="n"/>
      <c r="F314" s="683" t="n">
        <v>1.3</v>
      </c>
      <c r="G314" s="38" t="n">
        <v>6</v>
      </c>
      <c r="H314" s="683" t="n">
        <v>7.8</v>
      </c>
      <c r="I314" s="683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6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5" t="n"/>
      <c r="P314" s="685" t="n"/>
      <c r="Q314" s="685" t="n"/>
      <c r="R314" s="651" t="n"/>
      <c r="S314" s="40" t="inlineStr"/>
      <c r="T314" s="40" t="inlineStr"/>
      <c r="U314" s="41" t="inlineStr">
        <is>
          <t>кг</t>
        </is>
      </c>
      <c r="V314" s="686" t="n">
        <v>140</v>
      </c>
      <c r="W314" s="68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3" t="inlineStr">
        <is>
          <t>КИ</t>
        </is>
      </c>
    </row>
    <row r="315">
      <c r="A315" s="327" t="n"/>
      <c r="B315" s="320" t="n"/>
      <c r="C315" s="320" t="n"/>
      <c r="D315" s="320" t="n"/>
      <c r="E315" s="320" t="n"/>
      <c r="F315" s="320" t="n"/>
      <c r="G315" s="320" t="n"/>
      <c r="H315" s="320" t="n"/>
      <c r="I315" s="320" t="n"/>
      <c r="J315" s="320" t="n"/>
      <c r="K315" s="320" t="n"/>
      <c r="L315" s="320" t="n"/>
      <c r="M315" s="688" t="n"/>
      <c r="N315" s="689" t="inlineStr">
        <is>
          <t>Итого</t>
        </is>
      </c>
      <c r="O315" s="659" t="n"/>
      <c r="P315" s="659" t="n"/>
      <c r="Q315" s="659" t="n"/>
      <c r="R315" s="659" t="n"/>
      <c r="S315" s="659" t="n"/>
      <c r="T315" s="660" t="n"/>
      <c r="U315" s="43" t="inlineStr">
        <is>
          <t>кор</t>
        </is>
      </c>
      <c r="V315" s="690">
        <f>IFERROR(V314/H314,"0")</f>
        <v/>
      </c>
      <c r="W315" s="690">
        <f>IFERROR(W314/H314,"0")</f>
        <v/>
      </c>
      <c r="X315" s="690">
        <f>IFERROR(IF(X314="",0,X314),"0")</f>
        <v/>
      </c>
      <c r="Y315" s="691" t="n"/>
      <c r="Z315" s="691" t="n"/>
    </row>
    <row r="316">
      <c r="A316" s="320" t="n"/>
      <c r="B316" s="320" t="n"/>
      <c r="C316" s="320" t="n"/>
      <c r="D316" s="320" t="n"/>
      <c r="E316" s="320" t="n"/>
      <c r="F316" s="320" t="n"/>
      <c r="G316" s="320" t="n"/>
      <c r="H316" s="320" t="n"/>
      <c r="I316" s="320" t="n"/>
      <c r="J316" s="320" t="n"/>
      <c r="K316" s="320" t="n"/>
      <c r="L316" s="320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кг</t>
        </is>
      </c>
      <c r="V316" s="690">
        <f>IFERROR(SUM(V314:V314),"0")</f>
        <v/>
      </c>
      <c r="W316" s="690">
        <f>IFERROR(SUM(W314:W314),"0")</f>
        <v/>
      </c>
      <c r="X316" s="43" t="n"/>
      <c r="Y316" s="691" t="n"/>
      <c r="Z316" s="691" t="n"/>
    </row>
    <row r="317" ht="16.5" customHeight="1">
      <c r="A317" s="336" t="inlineStr">
        <is>
          <t>Особая Без свинины</t>
        </is>
      </c>
      <c r="B317" s="320" t="n"/>
      <c r="C317" s="320" t="n"/>
      <c r="D317" s="320" t="n"/>
      <c r="E317" s="320" t="n"/>
      <c r="F317" s="320" t="n"/>
      <c r="G317" s="320" t="n"/>
      <c r="H317" s="320" t="n"/>
      <c r="I317" s="320" t="n"/>
      <c r="J317" s="320" t="n"/>
      <c r="K317" s="320" t="n"/>
      <c r="L317" s="320" t="n"/>
      <c r="M317" s="320" t="n"/>
      <c r="N317" s="320" t="n"/>
      <c r="O317" s="320" t="n"/>
      <c r="P317" s="320" t="n"/>
      <c r="Q317" s="320" t="n"/>
      <c r="R317" s="320" t="n"/>
      <c r="S317" s="320" t="n"/>
      <c r="T317" s="320" t="n"/>
      <c r="U317" s="320" t="n"/>
      <c r="V317" s="320" t="n"/>
      <c r="W317" s="320" t="n"/>
      <c r="X317" s="320" t="n"/>
      <c r="Y317" s="336" t="n"/>
      <c r="Z317" s="336" t="n"/>
    </row>
    <row r="318" ht="14.25" customHeight="1">
      <c r="A318" s="337" t="inlineStr">
        <is>
          <t>Вареные колбасы</t>
        </is>
      </c>
      <c r="B318" s="320" t="n"/>
      <c r="C318" s="320" t="n"/>
      <c r="D318" s="320" t="n"/>
      <c r="E318" s="320" t="n"/>
      <c r="F318" s="320" t="n"/>
      <c r="G318" s="320" t="n"/>
      <c r="H318" s="320" t="n"/>
      <c r="I318" s="320" t="n"/>
      <c r="J318" s="320" t="n"/>
      <c r="K318" s="320" t="n"/>
      <c r="L318" s="320" t="n"/>
      <c r="M318" s="320" t="n"/>
      <c r="N318" s="320" t="n"/>
      <c r="O318" s="320" t="n"/>
      <c r="P318" s="320" t="n"/>
      <c r="Q318" s="320" t="n"/>
      <c r="R318" s="320" t="n"/>
      <c r="S318" s="320" t="n"/>
      <c r="T318" s="320" t="n"/>
      <c r="U318" s="320" t="n"/>
      <c r="V318" s="320" t="n"/>
      <c r="W318" s="320" t="n"/>
      <c r="X318" s="320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32" t="n">
        <v>4607091384185</v>
      </c>
      <c r="E319" s="651" t="n"/>
      <c r="F319" s="683" t="n">
        <v>0.8</v>
      </c>
      <c r="G319" s="38" t="n">
        <v>15</v>
      </c>
      <c r="H319" s="683" t="n">
        <v>12</v>
      </c>
      <c r="I319" s="683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32" t="n">
        <v>4607091384192</v>
      </c>
      <c r="E320" s="651" t="n"/>
      <c r="F320" s="683" t="n">
        <v>1.8</v>
      </c>
      <c r="G320" s="38" t="n">
        <v>6</v>
      </c>
      <c r="H320" s="683" t="n">
        <v>10.8</v>
      </c>
      <c r="I320" s="683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5" t="n"/>
      <c r="P320" s="685" t="n"/>
      <c r="Q320" s="685" t="n"/>
      <c r="R320" s="651" t="n"/>
      <c r="S320" s="40" t="inlineStr"/>
      <c r="T320" s="40" t="inlineStr"/>
      <c r="U320" s="41" t="inlineStr">
        <is>
          <t>кг</t>
        </is>
      </c>
      <c r="V320" s="686" t="n">
        <v>0</v>
      </c>
      <c r="W320" s="68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32" t="n">
        <v>4680115881907</v>
      </c>
      <c r="E321" s="651" t="n"/>
      <c r="F321" s="683" t="n">
        <v>1.8</v>
      </c>
      <c r="G321" s="38" t="n">
        <v>6</v>
      </c>
      <c r="H321" s="683" t="n">
        <v>10.8</v>
      </c>
      <c r="I321" s="683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5" t="n"/>
      <c r="P321" s="685" t="n"/>
      <c r="Q321" s="685" t="n"/>
      <c r="R321" s="651" t="n"/>
      <c r="S321" s="40" t="inlineStr"/>
      <c r="T321" s="40" t="inlineStr"/>
      <c r="U321" s="41" t="inlineStr">
        <is>
          <t>кг</t>
        </is>
      </c>
      <c r="V321" s="686" t="n">
        <v>0</v>
      </c>
      <c r="W321" s="687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SU002462</t>
        </is>
      </c>
      <c r="B322" s="64" t="inlineStr">
        <is>
          <t>P002768</t>
        </is>
      </c>
      <c r="C322" s="37" t="n">
        <v>4301011303</v>
      </c>
      <c r="D322" s="332" t="n">
        <v>4607091384680</v>
      </c>
      <c r="E322" s="651" t="n"/>
      <c r="F322" s="683" t="n">
        <v>0.4</v>
      </c>
      <c r="G322" s="38" t="n">
        <v>10</v>
      </c>
      <c r="H322" s="683" t="n">
        <v>4</v>
      </c>
      <c r="I322" s="683" t="n">
        <v>4.21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685" t="n"/>
      <c r="P322" s="685" t="n"/>
      <c r="Q322" s="685" t="n"/>
      <c r="R322" s="651" t="n"/>
      <c r="S322" s="40" t="inlineStr"/>
      <c r="T322" s="40" t="inlineStr"/>
      <c r="U322" s="41" t="inlineStr">
        <is>
          <t>кг</t>
        </is>
      </c>
      <c r="V322" s="686" t="n">
        <v>0</v>
      </c>
      <c r="W322" s="687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27" t="n"/>
      <c r="B323" s="320" t="n"/>
      <c r="C323" s="320" t="n"/>
      <c r="D323" s="320" t="n"/>
      <c r="E323" s="320" t="n"/>
      <c r="F323" s="320" t="n"/>
      <c r="G323" s="320" t="n"/>
      <c r="H323" s="320" t="n"/>
      <c r="I323" s="320" t="n"/>
      <c r="J323" s="320" t="n"/>
      <c r="K323" s="320" t="n"/>
      <c r="L323" s="320" t="n"/>
      <c r="M323" s="688" t="n"/>
      <c r="N323" s="689" t="inlineStr">
        <is>
          <t>Итого</t>
        </is>
      </c>
      <c r="O323" s="659" t="n"/>
      <c r="P323" s="659" t="n"/>
      <c r="Q323" s="659" t="n"/>
      <c r="R323" s="659" t="n"/>
      <c r="S323" s="659" t="n"/>
      <c r="T323" s="660" t="n"/>
      <c r="U323" s="43" t="inlineStr">
        <is>
          <t>кор</t>
        </is>
      </c>
      <c r="V323" s="690">
        <f>IFERROR(V319/H319,"0")+IFERROR(V320/H320,"0")+IFERROR(V321/H321,"0")+IFERROR(V322/H322,"0")</f>
        <v/>
      </c>
      <c r="W323" s="690">
        <f>IFERROR(W319/H319,"0")+IFERROR(W320/H320,"0")+IFERROR(W321/H321,"0")+IFERROR(W322/H322,"0")</f>
        <v/>
      </c>
      <c r="X323" s="690">
        <f>IFERROR(IF(X319="",0,X319),"0")+IFERROR(IF(X320="",0,X320),"0")+IFERROR(IF(X321="",0,X321),"0")+IFERROR(IF(X322="",0,X322),"0")</f>
        <v/>
      </c>
      <c r="Y323" s="691" t="n"/>
      <c r="Z323" s="691" t="n"/>
    </row>
    <row r="324">
      <c r="A324" s="320" t="n"/>
      <c r="B324" s="320" t="n"/>
      <c r="C324" s="320" t="n"/>
      <c r="D324" s="320" t="n"/>
      <c r="E324" s="320" t="n"/>
      <c r="F324" s="320" t="n"/>
      <c r="G324" s="320" t="n"/>
      <c r="H324" s="320" t="n"/>
      <c r="I324" s="320" t="n"/>
      <c r="J324" s="320" t="n"/>
      <c r="K324" s="320" t="n"/>
      <c r="L324" s="320" t="n"/>
      <c r="M324" s="688" t="n"/>
      <c r="N324" s="689" t="inlineStr">
        <is>
          <t>Итого</t>
        </is>
      </c>
      <c r="O324" s="659" t="n"/>
      <c r="P324" s="659" t="n"/>
      <c r="Q324" s="659" t="n"/>
      <c r="R324" s="659" t="n"/>
      <c r="S324" s="659" t="n"/>
      <c r="T324" s="660" t="n"/>
      <c r="U324" s="43" t="inlineStr">
        <is>
          <t>кг</t>
        </is>
      </c>
      <c r="V324" s="690">
        <f>IFERROR(SUM(V319:V322),"0")</f>
        <v/>
      </c>
      <c r="W324" s="690">
        <f>IFERROR(SUM(W319:W322),"0")</f>
        <v/>
      </c>
      <c r="X324" s="43" t="n"/>
      <c r="Y324" s="691" t="n"/>
      <c r="Z324" s="691" t="n"/>
    </row>
    <row r="325" ht="14.25" customHeight="1">
      <c r="A325" s="337" t="inlineStr">
        <is>
          <t>Копченые колбасы</t>
        </is>
      </c>
      <c r="B325" s="320" t="n"/>
      <c r="C325" s="320" t="n"/>
      <c r="D325" s="320" t="n"/>
      <c r="E325" s="320" t="n"/>
      <c r="F325" s="320" t="n"/>
      <c r="G325" s="320" t="n"/>
      <c r="H325" s="320" t="n"/>
      <c r="I325" s="320" t="n"/>
      <c r="J325" s="320" t="n"/>
      <c r="K325" s="320" t="n"/>
      <c r="L325" s="320" t="n"/>
      <c r="M325" s="320" t="n"/>
      <c r="N325" s="320" t="n"/>
      <c r="O325" s="320" t="n"/>
      <c r="P325" s="320" t="n"/>
      <c r="Q325" s="320" t="n"/>
      <c r="R325" s="320" t="n"/>
      <c r="S325" s="320" t="n"/>
      <c r="T325" s="320" t="n"/>
      <c r="U325" s="320" t="n"/>
      <c r="V325" s="320" t="n"/>
      <c r="W325" s="320" t="n"/>
      <c r="X325" s="320" t="n"/>
      <c r="Y325" s="337" t="n"/>
      <c r="Z325" s="337" t="n"/>
    </row>
    <row r="326" ht="27" customHeight="1">
      <c r="A326" s="64" t="inlineStr">
        <is>
          <t>SU002360</t>
        </is>
      </c>
      <c r="B326" s="64" t="inlineStr">
        <is>
          <t>P002629</t>
        </is>
      </c>
      <c r="C326" s="37" t="n">
        <v>4301031139</v>
      </c>
      <c r="D326" s="332" t="n">
        <v>4607091384802</v>
      </c>
      <c r="E326" s="651" t="n"/>
      <c r="F326" s="683" t="n">
        <v>0.73</v>
      </c>
      <c r="G326" s="38" t="n">
        <v>6</v>
      </c>
      <c r="H326" s="683" t="n">
        <v>4.38</v>
      </c>
      <c r="I326" s="683" t="n">
        <v>4.58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35</v>
      </c>
      <c r="N326" s="86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8" t="inlineStr">
        <is>
          <t>КИ</t>
        </is>
      </c>
    </row>
    <row r="327" ht="27" customHeight="1">
      <c r="A327" s="64" t="inlineStr">
        <is>
          <t>SU002361</t>
        </is>
      </c>
      <c r="B327" s="64" t="inlineStr">
        <is>
          <t>P002630</t>
        </is>
      </c>
      <c r="C327" s="37" t="n">
        <v>4301031140</v>
      </c>
      <c r="D327" s="332" t="n">
        <v>4607091384826</v>
      </c>
      <c r="E327" s="651" t="n"/>
      <c r="F327" s="683" t="n">
        <v>0.35</v>
      </c>
      <c r="G327" s="38" t="n">
        <v>8</v>
      </c>
      <c r="H327" s="683" t="n">
        <v>2.8</v>
      </c>
      <c r="I327" s="683" t="n">
        <v>2.9</v>
      </c>
      <c r="J327" s="38" t="n">
        <v>234</v>
      </c>
      <c r="K327" s="38" t="inlineStr">
        <is>
          <t>18</t>
        </is>
      </c>
      <c r="L327" s="39" t="inlineStr">
        <is>
          <t>СК2</t>
        </is>
      </c>
      <c r="M327" s="38" t="n">
        <v>35</v>
      </c>
      <c r="N327" s="86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IFERROR(IF(W327=0,"",ROUNDUP(W327/H327,0)*0.00502),"")</f>
        <v/>
      </c>
      <c r="Y327" s="69" t="inlineStr"/>
      <c r="Z327" s="70" t="inlineStr"/>
      <c r="AD327" s="71" t="n"/>
      <c r="BA327" s="249" t="inlineStr">
        <is>
          <t>КИ</t>
        </is>
      </c>
    </row>
    <row r="328">
      <c r="A328" s="327" t="n"/>
      <c r="B328" s="320" t="n"/>
      <c r="C328" s="320" t="n"/>
      <c r="D328" s="320" t="n"/>
      <c r="E328" s="320" t="n"/>
      <c r="F328" s="320" t="n"/>
      <c r="G328" s="320" t="n"/>
      <c r="H328" s="320" t="n"/>
      <c r="I328" s="320" t="n"/>
      <c r="J328" s="320" t="n"/>
      <c r="K328" s="320" t="n"/>
      <c r="L328" s="320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IFERROR(V326/H326,"0")+IFERROR(V327/H327,"0")</f>
        <v/>
      </c>
      <c r="W328" s="690">
        <f>IFERROR(W326/H326,"0")+IFERROR(W327/H327,"0")</f>
        <v/>
      </c>
      <c r="X328" s="690">
        <f>IFERROR(IF(X326="",0,X326),"0")+IFERROR(IF(X327="",0,X327),"0")</f>
        <v/>
      </c>
      <c r="Y328" s="691" t="n"/>
      <c r="Z328" s="691" t="n"/>
    </row>
    <row r="329">
      <c r="A329" s="320" t="n"/>
      <c r="B329" s="320" t="n"/>
      <c r="C329" s="320" t="n"/>
      <c r="D329" s="320" t="n"/>
      <c r="E329" s="320" t="n"/>
      <c r="F329" s="320" t="n"/>
      <c r="G329" s="320" t="n"/>
      <c r="H329" s="320" t="n"/>
      <c r="I329" s="320" t="n"/>
      <c r="J329" s="320" t="n"/>
      <c r="K329" s="320" t="n"/>
      <c r="L329" s="320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IFERROR(SUM(V326:V327),"0")</f>
        <v/>
      </c>
      <c r="W329" s="690">
        <f>IFERROR(SUM(W326:W327),"0")</f>
        <v/>
      </c>
      <c r="X329" s="43" t="n"/>
      <c r="Y329" s="691" t="n"/>
      <c r="Z329" s="691" t="n"/>
    </row>
    <row r="330" ht="14.25" customHeight="1">
      <c r="A330" s="337" t="inlineStr">
        <is>
          <t>Сосиски</t>
        </is>
      </c>
      <c r="B330" s="320" t="n"/>
      <c r="C330" s="320" t="n"/>
      <c r="D330" s="320" t="n"/>
      <c r="E330" s="320" t="n"/>
      <c r="F330" s="320" t="n"/>
      <c r="G330" s="320" t="n"/>
      <c r="H330" s="320" t="n"/>
      <c r="I330" s="320" t="n"/>
      <c r="J330" s="320" t="n"/>
      <c r="K330" s="320" t="n"/>
      <c r="L330" s="320" t="n"/>
      <c r="M330" s="320" t="n"/>
      <c r="N330" s="320" t="n"/>
      <c r="O330" s="320" t="n"/>
      <c r="P330" s="320" t="n"/>
      <c r="Q330" s="320" t="n"/>
      <c r="R330" s="320" t="n"/>
      <c r="S330" s="320" t="n"/>
      <c r="T330" s="320" t="n"/>
      <c r="U330" s="320" t="n"/>
      <c r="V330" s="320" t="n"/>
      <c r="W330" s="320" t="n"/>
      <c r="X330" s="320" t="n"/>
      <c r="Y330" s="337" t="n"/>
      <c r="Z330" s="337" t="n"/>
    </row>
    <row r="331" ht="27" customHeight="1">
      <c r="A331" s="64" t="inlineStr">
        <is>
          <t>SU002074</t>
        </is>
      </c>
      <c r="B331" s="64" t="inlineStr">
        <is>
          <t>P002693</t>
        </is>
      </c>
      <c r="C331" s="37" t="n">
        <v>4301051303</v>
      </c>
      <c r="D331" s="332" t="n">
        <v>4607091384246</v>
      </c>
      <c r="E331" s="651" t="n"/>
      <c r="F331" s="683" t="n">
        <v>1.3</v>
      </c>
      <c r="G331" s="38" t="n">
        <v>6</v>
      </c>
      <c r="H331" s="683" t="n">
        <v>7.8</v>
      </c>
      <c r="I331" s="683" t="n">
        <v>8.364000000000001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6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780</v>
      </c>
      <c r="W331" s="68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SU002896</t>
        </is>
      </c>
      <c r="B332" s="64" t="inlineStr">
        <is>
          <t>P003330</t>
        </is>
      </c>
      <c r="C332" s="37" t="n">
        <v>4301051445</v>
      </c>
      <c r="D332" s="332" t="n">
        <v>4680115881976</v>
      </c>
      <c r="E332" s="651" t="n"/>
      <c r="F332" s="683" t="n">
        <v>1.3</v>
      </c>
      <c r="G332" s="38" t="n">
        <v>6</v>
      </c>
      <c r="H332" s="683" t="n">
        <v>7.8</v>
      </c>
      <c r="I332" s="683" t="n">
        <v>8.279999999999999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SU002205</t>
        </is>
      </c>
      <c r="B333" s="64" t="inlineStr">
        <is>
          <t>P002694</t>
        </is>
      </c>
      <c r="C333" s="37" t="n">
        <v>4301051297</v>
      </c>
      <c r="D333" s="332" t="n">
        <v>4607091384253</v>
      </c>
      <c r="E333" s="651" t="n"/>
      <c r="F333" s="683" t="n">
        <v>0.4</v>
      </c>
      <c r="G333" s="38" t="n">
        <v>6</v>
      </c>
      <c r="H333" s="683" t="n">
        <v>2.4</v>
      </c>
      <c r="I333" s="683" t="n">
        <v>2.684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7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685" t="n"/>
      <c r="P333" s="685" t="n"/>
      <c r="Q333" s="685" t="n"/>
      <c r="R333" s="651" t="n"/>
      <c r="S333" s="40" t="inlineStr"/>
      <c r="T333" s="40" t="inlineStr"/>
      <c r="U333" s="41" t="inlineStr">
        <is>
          <t>кг</t>
        </is>
      </c>
      <c r="V333" s="686" t="n">
        <v>0</v>
      </c>
      <c r="W333" s="68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SU002895</t>
        </is>
      </c>
      <c r="B334" s="64" t="inlineStr">
        <is>
          <t>P003329</t>
        </is>
      </c>
      <c r="C334" s="37" t="n">
        <v>4301051444</v>
      </c>
      <c r="D334" s="332" t="n">
        <v>4680115881969</v>
      </c>
      <c r="E334" s="651" t="n"/>
      <c r="F334" s="683" t="n">
        <v>0.4</v>
      </c>
      <c r="G334" s="38" t="n">
        <v>6</v>
      </c>
      <c r="H334" s="683" t="n">
        <v>2.4</v>
      </c>
      <c r="I334" s="683" t="n">
        <v>2.6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685" t="n"/>
      <c r="P334" s="685" t="n"/>
      <c r="Q334" s="685" t="n"/>
      <c r="R334" s="651" t="n"/>
      <c r="S334" s="40" t="inlineStr"/>
      <c r="T334" s="40" t="inlineStr"/>
      <c r="U334" s="41" t="inlineStr">
        <is>
          <t>кг</t>
        </is>
      </c>
      <c r="V334" s="686" t="n">
        <v>0</v>
      </c>
      <c r="W334" s="687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3" t="inlineStr">
        <is>
          <t>КИ</t>
        </is>
      </c>
    </row>
    <row r="335">
      <c r="A335" s="327" t="n"/>
      <c r="B335" s="320" t="n"/>
      <c r="C335" s="320" t="n"/>
      <c r="D335" s="320" t="n"/>
      <c r="E335" s="320" t="n"/>
      <c r="F335" s="320" t="n"/>
      <c r="G335" s="320" t="n"/>
      <c r="H335" s="320" t="n"/>
      <c r="I335" s="320" t="n"/>
      <c r="J335" s="320" t="n"/>
      <c r="K335" s="320" t="n"/>
      <c r="L335" s="320" t="n"/>
      <c r="M335" s="688" t="n"/>
      <c r="N335" s="689" t="inlineStr">
        <is>
          <t>Итого</t>
        </is>
      </c>
      <c r="O335" s="659" t="n"/>
      <c r="P335" s="659" t="n"/>
      <c r="Q335" s="659" t="n"/>
      <c r="R335" s="659" t="n"/>
      <c r="S335" s="659" t="n"/>
      <c r="T335" s="660" t="n"/>
      <c r="U335" s="43" t="inlineStr">
        <is>
          <t>кор</t>
        </is>
      </c>
      <c r="V335" s="690">
        <f>IFERROR(V331/H331,"0")+IFERROR(V332/H332,"0")+IFERROR(V333/H333,"0")+IFERROR(V334/H334,"0")</f>
        <v/>
      </c>
      <c r="W335" s="690">
        <f>IFERROR(W331/H331,"0")+IFERROR(W332/H332,"0")+IFERROR(W333/H333,"0")+IFERROR(W334/H334,"0")</f>
        <v/>
      </c>
      <c r="X335" s="690">
        <f>IFERROR(IF(X331="",0,X331),"0")+IFERROR(IF(X332="",0,X332),"0")+IFERROR(IF(X333="",0,X333),"0")+IFERROR(IF(X334="",0,X334),"0")</f>
        <v/>
      </c>
      <c r="Y335" s="691" t="n"/>
      <c r="Z335" s="691" t="n"/>
    </row>
    <row r="336">
      <c r="A336" s="320" t="n"/>
      <c r="B336" s="320" t="n"/>
      <c r="C336" s="320" t="n"/>
      <c r="D336" s="320" t="n"/>
      <c r="E336" s="320" t="n"/>
      <c r="F336" s="320" t="n"/>
      <c r="G336" s="320" t="n"/>
      <c r="H336" s="320" t="n"/>
      <c r="I336" s="320" t="n"/>
      <c r="J336" s="320" t="n"/>
      <c r="K336" s="320" t="n"/>
      <c r="L336" s="320" t="n"/>
      <c r="M336" s="688" t="n"/>
      <c r="N336" s="689" t="inlineStr">
        <is>
          <t>Итого</t>
        </is>
      </c>
      <c r="O336" s="659" t="n"/>
      <c r="P336" s="659" t="n"/>
      <c r="Q336" s="659" t="n"/>
      <c r="R336" s="659" t="n"/>
      <c r="S336" s="659" t="n"/>
      <c r="T336" s="660" t="n"/>
      <c r="U336" s="43" t="inlineStr">
        <is>
          <t>кг</t>
        </is>
      </c>
      <c r="V336" s="690">
        <f>IFERROR(SUM(V331:V334),"0")</f>
        <v/>
      </c>
      <c r="W336" s="690">
        <f>IFERROR(SUM(W331:W334),"0")</f>
        <v/>
      </c>
      <c r="X336" s="43" t="n"/>
      <c r="Y336" s="691" t="n"/>
      <c r="Z336" s="691" t="n"/>
    </row>
    <row r="337" ht="14.25" customHeight="1">
      <c r="A337" s="337" t="inlineStr">
        <is>
          <t>Сардельки</t>
        </is>
      </c>
      <c r="B337" s="320" t="n"/>
      <c r="C337" s="320" t="n"/>
      <c r="D337" s="320" t="n"/>
      <c r="E337" s="320" t="n"/>
      <c r="F337" s="320" t="n"/>
      <c r="G337" s="320" t="n"/>
      <c r="H337" s="320" t="n"/>
      <c r="I337" s="320" t="n"/>
      <c r="J337" s="320" t="n"/>
      <c r="K337" s="320" t="n"/>
      <c r="L337" s="320" t="n"/>
      <c r="M337" s="320" t="n"/>
      <c r="N337" s="320" t="n"/>
      <c r="O337" s="320" t="n"/>
      <c r="P337" s="320" t="n"/>
      <c r="Q337" s="320" t="n"/>
      <c r="R337" s="320" t="n"/>
      <c r="S337" s="320" t="n"/>
      <c r="T337" s="320" t="n"/>
      <c r="U337" s="320" t="n"/>
      <c r="V337" s="320" t="n"/>
      <c r="W337" s="320" t="n"/>
      <c r="X337" s="320" t="n"/>
      <c r="Y337" s="337" t="n"/>
      <c r="Z337" s="337" t="n"/>
    </row>
    <row r="338" ht="27" customHeight="1">
      <c r="A338" s="64" t="inlineStr">
        <is>
          <t>SU002472</t>
        </is>
      </c>
      <c r="B338" s="64" t="inlineStr">
        <is>
          <t>P002973</t>
        </is>
      </c>
      <c r="C338" s="37" t="n">
        <v>4301060322</v>
      </c>
      <c r="D338" s="332" t="n">
        <v>4607091389357</v>
      </c>
      <c r="E338" s="651" t="n"/>
      <c r="F338" s="683" t="n">
        <v>1.3</v>
      </c>
      <c r="G338" s="38" t="n">
        <v>6</v>
      </c>
      <c r="H338" s="683" t="n">
        <v>7.8</v>
      </c>
      <c r="I338" s="683" t="n">
        <v>8.279999999999999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4" t="inlineStr">
        <is>
          <t>КИ</t>
        </is>
      </c>
    </row>
    <row r="339">
      <c r="A339" s="327" t="n"/>
      <c r="B339" s="320" t="n"/>
      <c r="C339" s="320" t="n"/>
      <c r="D339" s="320" t="n"/>
      <c r="E339" s="320" t="n"/>
      <c r="F339" s="320" t="n"/>
      <c r="G339" s="320" t="n"/>
      <c r="H339" s="320" t="n"/>
      <c r="I339" s="320" t="n"/>
      <c r="J339" s="320" t="n"/>
      <c r="K339" s="320" t="n"/>
      <c r="L339" s="320" t="n"/>
      <c r="M339" s="688" t="n"/>
      <c r="N339" s="689" t="inlineStr">
        <is>
          <t>Итого</t>
        </is>
      </c>
      <c r="O339" s="659" t="n"/>
      <c r="P339" s="659" t="n"/>
      <c r="Q339" s="659" t="n"/>
      <c r="R339" s="659" t="n"/>
      <c r="S339" s="659" t="n"/>
      <c r="T339" s="660" t="n"/>
      <c r="U339" s="43" t="inlineStr">
        <is>
          <t>кор</t>
        </is>
      </c>
      <c r="V339" s="690">
        <f>IFERROR(V338/H338,"0")</f>
        <v/>
      </c>
      <c r="W339" s="690">
        <f>IFERROR(W338/H338,"0")</f>
        <v/>
      </c>
      <c r="X339" s="690">
        <f>IFERROR(IF(X338="",0,X338),"0")</f>
        <v/>
      </c>
      <c r="Y339" s="691" t="n"/>
      <c r="Z339" s="691" t="n"/>
    </row>
    <row r="340">
      <c r="A340" s="320" t="n"/>
      <c r="B340" s="320" t="n"/>
      <c r="C340" s="320" t="n"/>
      <c r="D340" s="320" t="n"/>
      <c r="E340" s="320" t="n"/>
      <c r="F340" s="320" t="n"/>
      <c r="G340" s="320" t="n"/>
      <c r="H340" s="320" t="n"/>
      <c r="I340" s="320" t="n"/>
      <c r="J340" s="320" t="n"/>
      <c r="K340" s="320" t="n"/>
      <c r="L340" s="320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кг</t>
        </is>
      </c>
      <c r="V340" s="690">
        <f>IFERROR(SUM(V338:V338),"0")</f>
        <v/>
      </c>
      <c r="W340" s="690">
        <f>IFERROR(SUM(W338:W338),"0")</f>
        <v/>
      </c>
      <c r="X340" s="43" t="n"/>
      <c r="Y340" s="691" t="n"/>
      <c r="Z340" s="691" t="n"/>
    </row>
    <row r="341" ht="27.75" customHeight="1">
      <c r="A341" s="348" t="inlineStr">
        <is>
          <t>Баварушка</t>
        </is>
      </c>
      <c r="B341" s="682" t="n"/>
      <c r="C341" s="682" t="n"/>
      <c r="D341" s="682" t="n"/>
      <c r="E341" s="682" t="n"/>
      <c r="F341" s="682" t="n"/>
      <c r="G341" s="682" t="n"/>
      <c r="H341" s="682" t="n"/>
      <c r="I341" s="682" t="n"/>
      <c r="J341" s="682" t="n"/>
      <c r="K341" s="682" t="n"/>
      <c r="L341" s="682" t="n"/>
      <c r="M341" s="682" t="n"/>
      <c r="N341" s="682" t="n"/>
      <c r="O341" s="682" t="n"/>
      <c r="P341" s="682" t="n"/>
      <c r="Q341" s="682" t="n"/>
      <c r="R341" s="682" t="n"/>
      <c r="S341" s="682" t="n"/>
      <c r="T341" s="682" t="n"/>
      <c r="U341" s="682" t="n"/>
      <c r="V341" s="682" t="n"/>
      <c r="W341" s="682" t="n"/>
      <c r="X341" s="682" t="n"/>
      <c r="Y341" s="55" t="n"/>
      <c r="Z341" s="55" t="n"/>
    </row>
    <row r="342" ht="16.5" customHeight="1">
      <c r="A342" s="336" t="inlineStr">
        <is>
          <t>Филейбургская</t>
        </is>
      </c>
      <c r="B342" s="320" t="n"/>
      <c r="C342" s="320" t="n"/>
      <c r="D342" s="320" t="n"/>
      <c r="E342" s="320" t="n"/>
      <c r="F342" s="320" t="n"/>
      <c r="G342" s="320" t="n"/>
      <c r="H342" s="320" t="n"/>
      <c r="I342" s="320" t="n"/>
      <c r="J342" s="320" t="n"/>
      <c r="K342" s="320" t="n"/>
      <c r="L342" s="320" t="n"/>
      <c r="M342" s="320" t="n"/>
      <c r="N342" s="320" t="n"/>
      <c r="O342" s="320" t="n"/>
      <c r="P342" s="320" t="n"/>
      <c r="Q342" s="320" t="n"/>
      <c r="R342" s="320" t="n"/>
      <c r="S342" s="320" t="n"/>
      <c r="T342" s="320" t="n"/>
      <c r="U342" s="320" t="n"/>
      <c r="V342" s="320" t="n"/>
      <c r="W342" s="320" t="n"/>
      <c r="X342" s="320" t="n"/>
      <c r="Y342" s="336" t="n"/>
      <c r="Z342" s="336" t="n"/>
    </row>
    <row r="343" ht="14.25" customHeight="1">
      <c r="A343" s="337" t="inlineStr">
        <is>
          <t>Вареные колбасы</t>
        </is>
      </c>
      <c r="B343" s="320" t="n"/>
      <c r="C343" s="320" t="n"/>
      <c r="D343" s="320" t="n"/>
      <c r="E343" s="320" t="n"/>
      <c r="F343" s="320" t="n"/>
      <c r="G343" s="320" t="n"/>
      <c r="H343" s="320" t="n"/>
      <c r="I343" s="320" t="n"/>
      <c r="J343" s="320" t="n"/>
      <c r="K343" s="320" t="n"/>
      <c r="L343" s="320" t="n"/>
      <c r="M343" s="320" t="n"/>
      <c r="N343" s="320" t="n"/>
      <c r="O343" s="320" t="n"/>
      <c r="P343" s="320" t="n"/>
      <c r="Q343" s="320" t="n"/>
      <c r="R343" s="320" t="n"/>
      <c r="S343" s="320" t="n"/>
      <c r="T343" s="320" t="n"/>
      <c r="U343" s="320" t="n"/>
      <c r="V343" s="320" t="n"/>
      <c r="W343" s="320" t="n"/>
      <c r="X343" s="320" t="n"/>
      <c r="Y343" s="337" t="n"/>
      <c r="Z343" s="337" t="n"/>
    </row>
    <row r="344" ht="27" customHeight="1">
      <c r="A344" s="64" t="inlineStr">
        <is>
          <t>SU002477</t>
        </is>
      </c>
      <c r="B344" s="64" t="inlineStr">
        <is>
          <t>P003148</t>
        </is>
      </c>
      <c r="C344" s="37" t="n">
        <v>4301011428</v>
      </c>
      <c r="D344" s="332" t="n">
        <v>4607091389708</v>
      </c>
      <c r="E344" s="651" t="n"/>
      <c r="F344" s="683" t="n">
        <v>0.45</v>
      </c>
      <c r="G344" s="38" t="n">
        <v>6</v>
      </c>
      <c r="H344" s="683" t="n">
        <v>2.7</v>
      </c>
      <c r="I344" s="68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7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685" t="n"/>
      <c r="P344" s="685" t="n"/>
      <c r="Q344" s="685" t="n"/>
      <c r="R344" s="651" t="n"/>
      <c r="S344" s="40" t="inlineStr"/>
      <c r="T344" s="40" t="inlineStr"/>
      <c r="U344" s="41" t="inlineStr">
        <is>
          <t>кг</t>
        </is>
      </c>
      <c r="V344" s="686" t="n">
        <v>0</v>
      </c>
      <c r="W344" s="68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 ht="27" customHeight="1">
      <c r="A345" s="64" t="inlineStr">
        <is>
          <t>SU002476</t>
        </is>
      </c>
      <c r="B345" s="64" t="inlineStr">
        <is>
          <t>P003147</t>
        </is>
      </c>
      <c r="C345" s="37" t="n">
        <v>4301011427</v>
      </c>
      <c r="D345" s="332" t="n">
        <v>4607091389692</v>
      </c>
      <c r="E345" s="651" t="n"/>
      <c r="F345" s="683" t="n">
        <v>0.45</v>
      </c>
      <c r="G345" s="38" t="n">
        <v>6</v>
      </c>
      <c r="H345" s="683" t="n">
        <v>2.7</v>
      </c>
      <c r="I345" s="683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685" t="n"/>
      <c r="P345" s="685" t="n"/>
      <c r="Q345" s="685" t="n"/>
      <c r="R345" s="651" t="n"/>
      <c r="S345" s="40" t="inlineStr"/>
      <c r="T345" s="40" t="inlineStr"/>
      <c r="U345" s="41" t="inlineStr">
        <is>
          <t>кг</t>
        </is>
      </c>
      <c r="V345" s="686" t="n">
        <v>0</v>
      </c>
      <c r="W345" s="68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6" t="inlineStr">
        <is>
          <t>КИ</t>
        </is>
      </c>
    </row>
    <row r="346">
      <c r="A346" s="327" t="n"/>
      <c r="B346" s="320" t="n"/>
      <c r="C346" s="320" t="n"/>
      <c r="D346" s="320" t="n"/>
      <c r="E346" s="320" t="n"/>
      <c r="F346" s="320" t="n"/>
      <c r="G346" s="320" t="n"/>
      <c r="H346" s="320" t="n"/>
      <c r="I346" s="320" t="n"/>
      <c r="J346" s="320" t="n"/>
      <c r="K346" s="320" t="n"/>
      <c r="L346" s="320" t="n"/>
      <c r="M346" s="688" t="n"/>
      <c r="N346" s="689" t="inlineStr">
        <is>
          <t>Итого</t>
        </is>
      </c>
      <c r="O346" s="659" t="n"/>
      <c r="P346" s="659" t="n"/>
      <c r="Q346" s="659" t="n"/>
      <c r="R346" s="659" t="n"/>
      <c r="S346" s="659" t="n"/>
      <c r="T346" s="660" t="n"/>
      <c r="U346" s="43" t="inlineStr">
        <is>
          <t>кор</t>
        </is>
      </c>
      <c r="V346" s="690">
        <f>IFERROR(V344/H344,"0")+IFERROR(V345/H345,"0")</f>
        <v/>
      </c>
      <c r="W346" s="690">
        <f>IFERROR(W344/H344,"0")+IFERROR(W345/H345,"0")</f>
        <v/>
      </c>
      <c r="X346" s="690">
        <f>IFERROR(IF(X344="",0,X344),"0")+IFERROR(IF(X345="",0,X345),"0")</f>
        <v/>
      </c>
      <c r="Y346" s="691" t="n"/>
      <c r="Z346" s="691" t="n"/>
    </row>
    <row r="347">
      <c r="A347" s="320" t="n"/>
      <c r="B347" s="320" t="n"/>
      <c r="C347" s="320" t="n"/>
      <c r="D347" s="320" t="n"/>
      <c r="E347" s="320" t="n"/>
      <c r="F347" s="320" t="n"/>
      <c r="G347" s="320" t="n"/>
      <c r="H347" s="320" t="n"/>
      <c r="I347" s="320" t="n"/>
      <c r="J347" s="320" t="n"/>
      <c r="K347" s="320" t="n"/>
      <c r="L347" s="320" t="n"/>
      <c r="M347" s="688" t="n"/>
      <c r="N347" s="689" t="inlineStr">
        <is>
          <t>Итого</t>
        </is>
      </c>
      <c r="O347" s="659" t="n"/>
      <c r="P347" s="659" t="n"/>
      <c r="Q347" s="659" t="n"/>
      <c r="R347" s="659" t="n"/>
      <c r="S347" s="659" t="n"/>
      <c r="T347" s="660" t="n"/>
      <c r="U347" s="43" t="inlineStr">
        <is>
          <t>кг</t>
        </is>
      </c>
      <c r="V347" s="690">
        <f>IFERROR(SUM(V344:V345),"0")</f>
        <v/>
      </c>
      <c r="W347" s="690">
        <f>IFERROR(SUM(W344:W345),"0")</f>
        <v/>
      </c>
      <c r="X347" s="43" t="n"/>
      <c r="Y347" s="691" t="n"/>
      <c r="Z347" s="691" t="n"/>
    </row>
    <row r="348" ht="14.25" customHeight="1">
      <c r="A348" s="337" t="inlineStr">
        <is>
          <t>Копченые колбасы</t>
        </is>
      </c>
      <c r="B348" s="320" t="n"/>
      <c r="C348" s="320" t="n"/>
      <c r="D348" s="320" t="n"/>
      <c r="E348" s="320" t="n"/>
      <c r="F348" s="320" t="n"/>
      <c r="G348" s="320" t="n"/>
      <c r="H348" s="320" t="n"/>
      <c r="I348" s="320" t="n"/>
      <c r="J348" s="320" t="n"/>
      <c r="K348" s="320" t="n"/>
      <c r="L348" s="320" t="n"/>
      <c r="M348" s="320" t="n"/>
      <c r="N348" s="320" t="n"/>
      <c r="O348" s="320" t="n"/>
      <c r="P348" s="320" t="n"/>
      <c r="Q348" s="320" t="n"/>
      <c r="R348" s="320" t="n"/>
      <c r="S348" s="320" t="n"/>
      <c r="T348" s="320" t="n"/>
      <c r="U348" s="320" t="n"/>
      <c r="V348" s="320" t="n"/>
      <c r="W348" s="320" t="n"/>
      <c r="X348" s="320" t="n"/>
      <c r="Y348" s="337" t="n"/>
      <c r="Z348" s="337" t="n"/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32" t="n">
        <v>4607091389753</v>
      </c>
      <c r="E349" s="651" t="n"/>
      <c r="F349" s="683" t="n">
        <v>0.7</v>
      </c>
      <c r="G349" s="38" t="n">
        <v>6</v>
      </c>
      <c r="H349" s="683" t="n">
        <v>4.2</v>
      </c>
      <c r="I349" s="68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150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32" t="n">
        <v>4607091389760</v>
      </c>
      <c r="E350" s="651" t="n"/>
      <c r="F350" s="683" t="n">
        <v>0.7</v>
      </c>
      <c r="G350" s="38" t="n">
        <v>6</v>
      </c>
      <c r="H350" s="683" t="n">
        <v>4.2</v>
      </c>
      <c r="I350" s="68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32" t="n">
        <v>4607091389746</v>
      </c>
      <c r="E351" s="651" t="n"/>
      <c r="F351" s="683" t="n">
        <v>0.7</v>
      </c>
      <c r="G351" s="38" t="n">
        <v>6</v>
      </c>
      <c r="H351" s="683" t="n">
        <v>4.2</v>
      </c>
      <c r="I351" s="683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685" t="n"/>
      <c r="P351" s="685" t="n"/>
      <c r="Q351" s="685" t="n"/>
      <c r="R351" s="651" t="n"/>
      <c r="S351" s="40" t="inlineStr"/>
      <c r="T351" s="40" t="inlineStr"/>
      <c r="U351" s="41" t="inlineStr">
        <is>
          <t>кг</t>
        </is>
      </c>
      <c r="V351" s="686" t="n">
        <v>0</v>
      </c>
      <c r="W351" s="68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SU003035</t>
        </is>
      </c>
      <c r="B352" s="64" t="inlineStr">
        <is>
          <t>P003496</t>
        </is>
      </c>
      <c r="C352" s="37" t="n">
        <v>4301031236</v>
      </c>
      <c r="D352" s="332" t="n">
        <v>4680115882928</v>
      </c>
      <c r="E352" s="651" t="n"/>
      <c r="F352" s="683" t="n">
        <v>0.28</v>
      </c>
      <c r="G352" s="38" t="n">
        <v>6</v>
      </c>
      <c r="H352" s="683" t="n">
        <v>1.68</v>
      </c>
      <c r="I352" s="683" t="n">
        <v>2.6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35</v>
      </c>
      <c r="N352" s="87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685" t="n"/>
      <c r="P352" s="685" t="n"/>
      <c r="Q352" s="685" t="n"/>
      <c r="R352" s="651" t="n"/>
      <c r="S352" s="40" t="inlineStr"/>
      <c r="T352" s="40" t="inlineStr"/>
      <c r="U352" s="41" t="inlineStr">
        <is>
          <t>кг</t>
        </is>
      </c>
      <c r="V352" s="686" t="n">
        <v>0</v>
      </c>
      <c r="W352" s="687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SU003083</t>
        </is>
      </c>
      <c r="B353" s="64" t="inlineStr">
        <is>
          <t>P003646</t>
        </is>
      </c>
      <c r="C353" s="37" t="n">
        <v>4301031257</v>
      </c>
      <c r="D353" s="332" t="n">
        <v>4680115883147</v>
      </c>
      <c r="E353" s="651" t="n"/>
      <c r="F353" s="683" t="n">
        <v>0.28</v>
      </c>
      <c r="G353" s="38" t="n">
        <v>6</v>
      </c>
      <c r="H353" s="683" t="n">
        <v>1.68</v>
      </c>
      <c r="I353" s="683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685" t="n"/>
      <c r="P353" s="685" t="n"/>
      <c r="Q353" s="685" t="n"/>
      <c r="R353" s="651" t="n"/>
      <c r="S353" s="40" t="inlineStr"/>
      <c r="T353" s="40" t="inlineStr"/>
      <c r="U353" s="41" t="inlineStr">
        <is>
          <t>кг</t>
        </is>
      </c>
      <c r="V353" s="686" t="n">
        <v>21</v>
      </c>
      <c r="W353" s="68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SU002538</t>
        </is>
      </c>
      <c r="B354" s="64" t="inlineStr">
        <is>
          <t>P003139</t>
        </is>
      </c>
      <c r="C354" s="37" t="n">
        <v>4301031178</v>
      </c>
      <c r="D354" s="332" t="n">
        <v>4607091384338</v>
      </c>
      <c r="E354" s="651" t="n"/>
      <c r="F354" s="683" t="n">
        <v>0.35</v>
      </c>
      <c r="G354" s="38" t="n">
        <v>6</v>
      </c>
      <c r="H354" s="683" t="n">
        <v>2.1</v>
      </c>
      <c r="I354" s="683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1.75</v>
      </c>
      <c r="W354" s="68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SU003079</t>
        </is>
      </c>
      <c r="B355" s="64" t="inlineStr">
        <is>
          <t>P003643</t>
        </is>
      </c>
      <c r="C355" s="37" t="n">
        <v>4301031254</v>
      </c>
      <c r="D355" s="332" t="n">
        <v>4680115883154</v>
      </c>
      <c r="E355" s="651" t="n"/>
      <c r="F355" s="683" t="n">
        <v>0.28</v>
      </c>
      <c r="G355" s="38" t="n">
        <v>6</v>
      </c>
      <c r="H355" s="683" t="n">
        <v>1.68</v>
      </c>
      <c r="I355" s="683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37.5" customHeight="1">
      <c r="A356" s="64" t="inlineStr">
        <is>
          <t>SU002602</t>
        </is>
      </c>
      <c r="B356" s="64" t="inlineStr">
        <is>
          <t>P003132</t>
        </is>
      </c>
      <c r="C356" s="37" t="n">
        <v>4301031171</v>
      </c>
      <c r="D356" s="332" t="n">
        <v>4607091389524</v>
      </c>
      <c r="E356" s="651" t="n"/>
      <c r="F356" s="683" t="n">
        <v>0.35</v>
      </c>
      <c r="G356" s="38" t="n">
        <v>6</v>
      </c>
      <c r="H356" s="683" t="n">
        <v>2.1</v>
      </c>
      <c r="I356" s="683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SU003080</t>
        </is>
      </c>
      <c r="B357" s="64" t="inlineStr">
        <is>
          <t>P003647</t>
        </is>
      </c>
      <c r="C357" s="37" t="n">
        <v>4301031258</v>
      </c>
      <c r="D357" s="332" t="n">
        <v>4680115883161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25.2</v>
      </c>
      <c r="W357" s="68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SU002603</t>
        </is>
      </c>
      <c r="B358" s="64" t="inlineStr">
        <is>
          <t>P003131</t>
        </is>
      </c>
      <c r="C358" s="37" t="n">
        <v>4301031170</v>
      </c>
      <c r="D358" s="332" t="n">
        <v>4607091384345</v>
      </c>
      <c r="E358" s="651" t="n"/>
      <c r="F358" s="683" t="n">
        <v>0.35</v>
      </c>
      <c r="G358" s="38" t="n">
        <v>6</v>
      </c>
      <c r="H358" s="683" t="n">
        <v>2.1</v>
      </c>
      <c r="I358" s="683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SU003081</t>
        </is>
      </c>
      <c r="B359" s="64" t="inlineStr">
        <is>
          <t>P003645</t>
        </is>
      </c>
      <c r="C359" s="37" t="n">
        <v>4301031256</v>
      </c>
      <c r="D359" s="332" t="n">
        <v>4680115883178</v>
      </c>
      <c r="E359" s="651" t="n"/>
      <c r="F359" s="683" t="n">
        <v>0.28</v>
      </c>
      <c r="G359" s="38" t="n">
        <v>6</v>
      </c>
      <c r="H359" s="683" t="n">
        <v>1.68</v>
      </c>
      <c r="I359" s="683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SU002606</t>
        </is>
      </c>
      <c r="B360" s="64" t="inlineStr">
        <is>
          <t>P003134</t>
        </is>
      </c>
      <c r="C360" s="37" t="n">
        <v>4301031172</v>
      </c>
      <c r="D360" s="332" t="n">
        <v>4607091389531</v>
      </c>
      <c r="E360" s="651" t="n"/>
      <c r="F360" s="683" t="n">
        <v>0.35</v>
      </c>
      <c r="G360" s="38" t="n">
        <v>6</v>
      </c>
      <c r="H360" s="683" t="n">
        <v>2.1</v>
      </c>
      <c r="I360" s="683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SU003082</t>
        </is>
      </c>
      <c r="B361" s="64" t="inlineStr">
        <is>
          <t>P003644</t>
        </is>
      </c>
      <c r="C361" s="37" t="n">
        <v>4301031255</v>
      </c>
      <c r="D361" s="332" t="n">
        <v>4680115883185</v>
      </c>
      <c r="E361" s="651" t="n"/>
      <c r="F361" s="683" t="n">
        <v>0.28</v>
      </c>
      <c r="G361" s="38" t="n">
        <v>6</v>
      </c>
      <c r="H361" s="683" t="n">
        <v>1.68</v>
      </c>
      <c r="I361" s="683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 t="inlineStr">
        <is>
          <t>В/к колбасы «Филейбургская с душистым чесноком» срез Фикс.вес 0,28 фиброуз в/у Баварушка</t>
        </is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>
      <c r="A362" s="327" t="n"/>
      <c r="B362" s="320" t="n"/>
      <c r="C362" s="320" t="n"/>
      <c r="D362" s="320" t="n"/>
      <c r="E362" s="320" t="n"/>
      <c r="F362" s="320" t="n"/>
      <c r="G362" s="320" t="n"/>
      <c r="H362" s="320" t="n"/>
      <c r="I362" s="320" t="n"/>
      <c r="J362" s="320" t="n"/>
      <c r="K362" s="320" t="n"/>
      <c r="L362" s="320" t="n"/>
      <c r="M362" s="688" t="n"/>
      <c r="N362" s="689" t="inlineStr">
        <is>
          <t>Итого</t>
        </is>
      </c>
      <c r="O362" s="659" t="n"/>
      <c r="P362" s="659" t="n"/>
      <c r="Q362" s="659" t="n"/>
      <c r="R362" s="659" t="n"/>
      <c r="S362" s="659" t="n"/>
      <c r="T362" s="660" t="n"/>
      <c r="U362" s="43" t="inlineStr">
        <is>
          <t>кор</t>
        </is>
      </c>
      <c r="V362" s="690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690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690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691" t="n"/>
      <c r="Z362" s="691" t="n"/>
    </row>
    <row r="363">
      <c r="A363" s="320" t="n"/>
      <c r="B363" s="320" t="n"/>
      <c r="C363" s="320" t="n"/>
      <c r="D363" s="320" t="n"/>
      <c r="E363" s="320" t="n"/>
      <c r="F363" s="320" t="n"/>
      <c r="G363" s="320" t="n"/>
      <c r="H363" s="320" t="n"/>
      <c r="I363" s="320" t="n"/>
      <c r="J363" s="320" t="n"/>
      <c r="K363" s="320" t="n"/>
      <c r="L363" s="320" t="n"/>
      <c r="M363" s="688" t="n"/>
      <c r="N363" s="689" t="inlineStr">
        <is>
          <t>Итого</t>
        </is>
      </c>
      <c r="O363" s="659" t="n"/>
      <c r="P363" s="659" t="n"/>
      <c r="Q363" s="659" t="n"/>
      <c r="R363" s="659" t="n"/>
      <c r="S363" s="659" t="n"/>
      <c r="T363" s="660" t="n"/>
      <c r="U363" s="43" t="inlineStr">
        <is>
          <t>кг</t>
        </is>
      </c>
      <c r="V363" s="690">
        <f>IFERROR(SUM(V349:V361),"0")</f>
        <v/>
      </c>
      <c r="W363" s="690">
        <f>IFERROR(SUM(W349:W361),"0")</f>
        <v/>
      </c>
      <c r="X363" s="43" t="n"/>
      <c r="Y363" s="691" t="n"/>
      <c r="Z363" s="691" t="n"/>
    </row>
    <row r="364" ht="14.25" customHeight="1">
      <c r="A364" s="337" t="inlineStr">
        <is>
          <t>Сосиски</t>
        </is>
      </c>
      <c r="B364" s="320" t="n"/>
      <c r="C364" s="320" t="n"/>
      <c r="D364" s="320" t="n"/>
      <c r="E364" s="320" t="n"/>
      <c r="F364" s="320" t="n"/>
      <c r="G364" s="320" t="n"/>
      <c r="H364" s="320" t="n"/>
      <c r="I364" s="320" t="n"/>
      <c r="J364" s="320" t="n"/>
      <c r="K364" s="320" t="n"/>
      <c r="L364" s="320" t="n"/>
      <c r="M364" s="320" t="n"/>
      <c r="N364" s="320" t="n"/>
      <c r="O364" s="320" t="n"/>
      <c r="P364" s="320" t="n"/>
      <c r="Q364" s="320" t="n"/>
      <c r="R364" s="320" t="n"/>
      <c r="S364" s="320" t="n"/>
      <c r="T364" s="320" t="n"/>
      <c r="U364" s="320" t="n"/>
      <c r="V364" s="320" t="n"/>
      <c r="W364" s="320" t="n"/>
      <c r="X364" s="320" t="n"/>
      <c r="Y364" s="337" t="n"/>
      <c r="Z364" s="337" t="n"/>
    </row>
    <row r="365" ht="27" customHeight="1">
      <c r="A365" s="64" t="inlineStr">
        <is>
          <t>SU002448</t>
        </is>
      </c>
      <c r="B365" s="64" t="inlineStr">
        <is>
          <t>P002914</t>
        </is>
      </c>
      <c r="C365" s="37" t="n">
        <v>4301051258</v>
      </c>
      <c r="D365" s="332" t="n">
        <v>4607091389685</v>
      </c>
      <c r="E365" s="651" t="n"/>
      <c r="F365" s="683" t="n">
        <v>1.3</v>
      </c>
      <c r="G365" s="38" t="n">
        <v>6</v>
      </c>
      <c r="H365" s="683" t="n">
        <v>7.8</v>
      </c>
      <c r="I365" s="683" t="n">
        <v>8.346</v>
      </c>
      <c r="J365" s="38" t="n">
        <v>56</v>
      </c>
      <c r="K365" s="38" t="inlineStr">
        <is>
          <t>8</t>
        </is>
      </c>
      <c r="L365" s="39" t="inlineStr">
        <is>
          <t>СК3</t>
        </is>
      </c>
      <c r="M365" s="38" t="n">
        <v>45</v>
      </c>
      <c r="N365" s="88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SU002557</t>
        </is>
      </c>
      <c r="B366" s="64" t="inlineStr">
        <is>
          <t>P003318</t>
        </is>
      </c>
      <c r="C366" s="37" t="n">
        <v>4301051431</v>
      </c>
      <c r="D366" s="332" t="n">
        <v>4607091389654</v>
      </c>
      <c r="E366" s="651" t="n"/>
      <c r="F366" s="683" t="n">
        <v>0.33</v>
      </c>
      <c r="G366" s="38" t="n">
        <v>6</v>
      </c>
      <c r="H366" s="683" t="n">
        <v>1.98</v>
      </c>
      <c r="I366" s="683" t="n">
        <v>2.258</v>
      </c>
      <c r="J366" s="38" t="n">
        <v>156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SU002285</t>
        </is>
      </c>
      <c r="B367" s="64" t="inlineStr">
        <is>
          <t>P002969</t>
        </is>
      </c>
      <c r="C367" s="37" t="n">
        <v>4301051284</v>
      </c>
      <c r="D367" s="332" t="n">
        <v>4607091384352</v>
      </c>
      <c r="E367" s="651" t="n"/>
      <c r="F367" s="683" t="n">
        <v>0.6</v>
      </c>
      <c r="G367" s="38" t="n">
        <v>4</v>
      </c>
      <c r="H367" s="683" t="n">
        <v>2.4</v>
      </c>
      <c r="I367" s="683" t="n">
        <v>2.646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9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685" t="n"/>
      <c r="P367" s="685" t="n"/>
      <c r="Q367" s="685" t="n"/>
      <c r="R367" s="651" t="n"/>
      <c r="S367" s="40" t="inlineStr"/>
      <c r="T367" s="40" t="inlineStr"/>
      <c r="U367" s="41" t="inlineStr">
        <is>
          <t>кг</t>
        </is>
      </c>
      <c r="V367" s="686" t="n">
        <v>0</v>
      </c>
      <c r="W367" s="68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SU002419</t>
        </is>
      </c>
      <c r="B368" s="64" t="inlineStr">
        <is>
          <t>P002913</t>
        </is>
      </c>
      <c r="C368" s="37" t="n">
        <v>4301051257</v>
      </c>
      <c r="D368" s="332" t="n">
        <v>4607091389661</v>
      </c>
      <c r="E368" s="651" t="n"/>
      <c r="F368" s="683" t="n">
        <v>0.55</v>
      </c>
      <c r="G368" s="38" t="n">
        <v>4</v>
      </c>
      <c r="H368" s="683" t="n">
        <v>2.2</v>
      </c>
      <c r="I368" s="683" t="n">
        <v>2.492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685" t="n"/>
      <c r="P368" s="685" t="n"/>
      <c r="Q368" s="685" t="n"/>
      <c r="R368" s="651" t="n"/>
      <c r="S368" s="40" t="inlineStr"/>
      <c r="T368" s="40" t="inlineStr"/>
      <c r="U368" s="41" t="inlineStr">
        <is>
          <t>кг</t>
        </is>
      </c>
      <c r="V368" s="686" t="n">
        <v>0</v>
      </c>
      <c r="W368" s="687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73" t="inlineStr">
        <is>
          <t>КИ</t>
        </is>
      </c>
    </row>
    <row r="369">
      <c r="A369" s="327" t="n"/>
      <c r="B369" s="320" t="n"/>
      <c r="C369" s="320" t="n"/>
      <c r="D369" s="320" t="n"/>
      <c r="E369" s="320" t="n"/>
      <c r="F369" s="320" t="n"/>
      <c r="G369" s="320" t="n"/>
      <c r="H369" s="320" t="n"/>
      <c r="I369" s="320" t="n"/>
      <c r="J369" s="320" t="n"/>
      <c r="K369" s="320" t="n"/>
      <c r="L369" s="320" t="n"/>
      <c r="M369" s="688" t="n"/>
      <c r="N369" s="689" t="inlineStr">
        <is>
          <t>Итого</t>
        </is>
      </c>
      <c r="O369" s="659" t="n"/>
      <c r="P369" s="659" t="n"/>
      <c r="Q369" s="659" t="n"/>
      <c r="R369" s="659" t="n"/>
      <c r="S369" s="659" t="n"/>
      <c r="T369" s="660" t="n"/>
      <c r="U369" s="43" t="inlineStr">
        <is>
          <t>кор</t>
        </is>
      </c>
      <c r="V369" s="690">
        <f>IFERROR(V365/H365,"0")+IFERROR(V366/H366,"0")+IFERROR(V367/H367,"0")+IFERROR(V368/H368,"0")</f>
        <v/>
      </c>
      <c r="W369" s="690">
        <f>IFERROR(W365/H365,"0")+IFERROR(W366/H366,"0")+IFERROR(W367/H367,"0")+IFERROR(W368/H368,"0")</f>
        <v/>
      </c>
      <c r="X369" s="690">
        <f>IFERROR(IF(X365="",0,X365),"0")+IFERROR(IF(X366="",0,X366),"0")+IFERROR(IF(X367="",0,X367),"0")+IFERROR(IF(X368="",0,X368),"0")</f>
        <v/>
      </c>
      <c r="Y369" s="691" t="n"/>
      <c r="Z369" s="691" t="n"/>
    </row>
    <row r="370">
      <c r="A370" s="320" t="n"/>
      <c r="B370" s="320" t="n"/>
      <c r="C370" s="320" t="n"/>
      <c r="D370" s="320" t="n"/>
      <c r="E370" s="320" t="n"/>
      <c r="F370" s="320" t="n"/>
      <c r="G370" s="320" t="n"/>
      <c r="H370" s="320" t="n"/>
      <c r="I370" s="320" t="n"/>
      <c r="J370" s="320" t="n"/>
      <c r="K370" s="320" t="n"/>
      <c r="L370" s="320" t="n"/>
      <c r="M370" s="688" t="n"/>
      <c r="N370" s="689" t="inlineStr">
        <is>
          <t>Итого</t>
        </is>
      </c>
      <c r="O370" s="659" t="n"/>
      <c r="P370" s="659" t="n"/>
      <c r="Q370" s="659" t="n"/>
      <c r="R370" s="659" t="n"/>
      <c r="S370" s="659" t="n"/>
      <c r="T370" s="660" t="n"/>
      <c r="U370" s="43" t="inlineStr">
        <is>
          <t>кг</t>
        </is>
      </c>
      <c r="V370" s="690">
        <f>IFERROR(SUM(V365:V368),"0")</f>
        <v/>
      </c>
      <c r="W370" s="690">
        <f>IFERROR(SUM(W365:W368),"0")</f>
        <v/>
      </c>
      <c r="X370" s="43" t="n"/>
      <c r="Y370" s="691" t="n"/>
      <c r="Z370" s="691" t="n"/>
    </row>
    <row r="371" ht="14.25" customHeight="1">
      <c r="A371" s="337" t="inlineStr">
        <is>
          <t>Сардельки</t>
        </is>
      </c>
      <c r="B371" s="320" t="n"/>
      <c r="C371" s="320" t="n"/>
      <c r="D371" s="320" t="n"/>
      <c r="E371" s="320" t="n"/>
      <c r="F371" s="320" t="n"/>
      <c r="G371" s="320" t="n"/>
      <c r="H371" s="320" t="n"/>
      <c r="I371" s="320" t="n"/>
      <c r="J371" s="320" t="n"/>
      <c r="K371" s="320" t="n"/>
      <c r="L371" s="320" t="n"/>
      <c r="M371" s="320" t="n"/>
      <c r="N371" s="320" t="n"/>
      <c r="O371" s="320" t="n"/>
      <c r="P371" s="320" t="n"/>
      <c r="Q371" s="320" t="n"/>
      <c r="R371" s="320" t="n"/>
      <c r="S371" s="320" t="n"/>
      <c r="T371" s="320" t="n"/>
      <c r="U371" s="320" t="n"/>
      <c r="V371" s="320" t="n"/>
      <c r="W371" s="320" t="n"/>
      <c r="X371" s="320" t="n"/>
      <c r="Y371" s="337" t="n"/>
      <c r="Z371" s="337" t="n"/>
    </row>
    <row r="372" ht="27" customHeight="1">
      <c r="A372" s="64" t="inlineStr">
        <is>
          <t>SU002846</t>
        </is>
      </c>
      <c r="B372" s="64" t="inlineStr">
        <is>
          <t>P003254</t>
        </is>
      </c>
      <c r="C372" s="37" t="n">
        <v>4301060352</v>
      </c>
      <c r="D372" s="332" t="n">
        <v>4680115881648</v>
      </c>
      <c r="E372" s="651" t="n"/>
      <c r="F372" s="683" t="n">
        <v>1</v>
      </c>
      <c r="G372" s="38" t="n">
        <v>4</v>
      </c>
      <c r="H372" s="683" t="n">
        <v>4</v>
      </c>
      <c r="I372" s="683" t="n">
        <v>4.404</v>
      </c>
      <c r="J372" s="38" t="n">
        <v>104</v>
      </c>
      <c r="K372" s="38" t="inlineStr">
        <is>
          <t>8</t>
        </is>
      </c>
      <c r="L372" s="39" t="inlineStr">
        <is>
          <t>СК2</t>
        </is>
      </c>
      <c r="M372" s="38" t="n">
        <v>35</v>
      </c>
      <c r="N372" s="89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IFERROR(IF(W372=0,"",ROUNDUP(W372/H372,0)*0.01196),"")</f>
        <v/>
      </c>
      <c r="Y372" s="69" t="inlineStr"/>
      <c r="Z372" s="70" t="inlineStr"/>
      <c r="AD372" s="71" t="n"/>
      <c r="BA372" s="274" t="inlineStr">
        <is>
          <t>КИ</t>
        </is>
      </c>
    </row>
    <row r="373">
      <c r="A373" s="327" t="n"/>
      <c r="B373" s="320" t="n"/>
      <c r="C373" s="320" t="n"/>
      <c r="D373" s="320" t="n"/>
      <c r="E373" s="320" t="n"/>
      <c r="F373" s="320" t="n"/>
      <c r="G373" s="320" t="n"/>
      <c r="H373" s="320" t="n"/>
      <c r="I373" s="320" t="n"/>
      <c r="J373" s="320" t="n"/>
      <c r="K373" s="320" t="n"/>
      <c r="L373" s="320" t="n"/>
      <c r="M373" s="688" t="n"/>
      <c r="N373" s="689" t="inlineStr">
        <is>
          <t>Итого</t>
        </is>
      </c>
      <c r="O373" s="659" t="n"/>
      <c r="P373" s="659" t="n"/>
      <c r="Q373" s="659" t="n"/>
      <c r="R373" s="659" t="n"/>
      <c r="S373" s="659" t="n"/>
      <c r="T373" s="660" t="n"/>
      <c r="U373" s="43" t="inlineStr">
        <is>
          <t>кор</t>
        </is>
      </c>
      <c r="V373" s="690">
        <f>IFERROR(V372/H372,"0")</f>
        <v/>
      </c>
      <c r="W373" s="690">
        <f>IFERROR(W372/H372,"0")</f>
        <v/>
      </c>
      <c r="X373" s="690">
        <f>IFERROR(IF(X372="",0,X372),"0")</f>
        <v/>
      </c>
      <c r="Y373" s="691" t="n"/>
      <c r="Z373" s="691" t="n"/>
    </row>
    <row r="374">
      <c r="A374" s="320" t="n"/>
      <c r="B374" s="320" t="n"/>
      <c r="C374" s="320" t="n"/>
      <c r="D374" s="320" t="n"/>
      <c r="E374" s="320" t="n"/>
      <c r="F374" s="320" t="n"/>
      <c r="G374" s="320" t="n"/>
      <c r="H374" s="320" t="n"/>
      <c r="I374" s="320" t="n"/>
      <c r="J374" s="320" t="n"/>
      <c r="K374" s="320" t="n"/>
      <c r="L374" s="320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кг</t>
        </is>
      </c>
      <c r="V374" s="690">
        <f>IFERROR(SUM(V372:V372),"0")</f>
        <v/>
      </c>
      <c r="W374" s="690">
        <f>IFERROR(SUM(W372:W372),"0")</f>
        <v/>
      </c>
      <c r="X374" s="43" t="n"/>
      <c r="Y374" s="691" t="n"/>
      <c r="Z374" s="691" t="n"/>
    </row>
    <row r="375" ht="14.25" customHeight="1">
      <c r="A375" s="337" t="inlineStr">
        <is>
          <t>Сырокопченые колбасы</t>
        </is>
      </c>
      <c r="B375" s="320" t="n"/>
      <c r="C375" s="320" t="n"/>
      <c r="D375" s="320" t="n"/>
      <c r="E375" s="320" t="n"/>
      <c r="F375" s="320" t="n"/>
      <c r="G375" s="320" t="n"/>
      <c r="H375" s="320" t="n"/>
      <c r="I375" s="320" t="n"/>
      <c r="J375" s="320" t="n"/>
      <c r="K375" s="320" t="n"/>
      <c r="L375" s="320" t="n"/>
      <c r="M375" s="320" t="n"/>
      <c r="N375" s="320" t="n"/>
      <c r="O375" s="320" t="n"/>
      <c r="P375" s="320" t="n"/>
      <c r="Q375" s="320" t="n"/>
      <c r="R375" s="320" t="n"/>
      <c r="S375" s="320" t="n"/>
      <c r="T375" s="320" t="n"/>
      <c r="U375" s="320" t="n"/>
      <c r="V375" s="320" t="n"/>
      <c r="W375" s="320" t="n"/>
      <c r="X375" s="320" t="n"/>
      <c r="Y375" s="337" t="n"/>
      <c r="Z375" s="337" t="n"/>
    </row>
    <row r="376" ht="27" customHeight="1">
      <c r="A376" s="64" t="inlineStr">
        <is>
          <t>SU003280</t>
        </is>
      </c>
      <c r="B376" s="64" t="inlineStr">
        <is>
          <t>P003776</t>
        </is>
      </c>
      <c r="C376" s="37" t="n">
        <v>4301032046</v>
      </c>
      <c r="D376" s="332" t="n">
        <v>4680115884359</v>
      </c>
      <c r="E376" s="651" t="n"/>
      <c r="F376" s="683" t="n">
        <v>0.06</v>
      </c>
      <c r="G376" s="38" t="n">
        <v>20</v>
      </c>
      <c r="H376" s="683" t="n">
        <v>1.2</v>
      </c>
      <c r="I376" s="683" t="n">
        <v>1.8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60</v>
      </c>
      <c r="N376" s="893" t="inlineStr">
        <is>
          <t>с/к колбасы «Балыкбургская с мраморным балыком и нотками кориандра» ф/в 0,06 нарезка ТМ «Баварушка»</t>
        </is>
      </c>
      <c r="O376" s="685" t="n"/>
      <c r="P376" s="685" t="n"/>
      <c r="Q376" s="685" t="n"/>
      <c r="R376" s="651" t="n"/>
      <c r="S376" s="40" t="inlineStr">
        <is>
          <t>01.12.2023</t>
        </is>
      </c>
      <c r="T376" s="40" t="inlineStr"/>
      <c r="U376" s="41" t="inlineStr">
        <is>
          <t>кг</t>
        </is>
      </c>
      <c r="V376" s="686" t="n">
        <v>0</v>
      </c>
      <c r="W376" s="687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SU003277</t>
        </is>
      </c>
      <c r="B377" s="64" t="inlineStr">
        <is>
          <t>P003775</t>
        </is>
      </c>
      <c r="C377" s="37" t="n">
        <v>4301032045</v>
      </c>
      <c r="D377" s="332" t="n">
        <v>4680115884335</v>
      </c>
      <c r="E377" s="651" t="n"/>
      <c r="F377" s="683" t="n">
        <v>0.06</v>
      </c>
      <c r="G377" s="38" t="n">
        <v>20</v>
      </c>
      <c r="H377" s="683" t="n">
        <v>1.2</v>
      </c>
      <c r="I377" s="683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4" t="inlineStr">
        <is>
          <t>с/к колбасы «Филейбургская зернистая» ф/в 0,06 нарезка ТМ «Баварушка»</t>
        </is>
      </c>
      <c r="O377" s="685" t="n"/>
      <c r="P377" s="685" t="n"/>
      <c r="Q377" s="685" t="n"/>
      <c r="R377" s="651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>
        <is>
          <t>Новинка</t>
        </is>
      </c>
      <c r="AD377" s="71" t="n"/>
      <c r="BA377" s="276" t="inlineStr">
        <is>
          <t>КИ</t>
        </is>
      </c>
    </row>
    <row r="378" ht="27" customHeight="1">
      <c r="A378" s="64" t="inlineStr">
        <is>
          <t>SU003281</t>
        </is>
      </c>
      <c r="B378" s="64" t="inlineStr">
        <is>
          <t>P003774</t>
        </is>
      </c>
      <c r="C378" s="37" t="n">
        <v>4301170011</v>
      </c>
      <c r="D378" s="332" t="n">
        <v>4680115884113</v>
      </c>
      <c r="E378" s="651" t="n"/>
      <c r="F378" s="683" t="n">
        <v>0.11</v>
      </c>
      <c r="G378" s="38" t="n">
        <v>12</v>
      </c>
      <c r="H378" s="683" t="n">
        <v>1.32</v>
      </c>
      <c r="I378" s="68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95" t="inlineStr">
        <is>
          <t>с/к колбасы «Филейбургская с филе сочного окорока» ф/в 0,11 н/о ТМ «Баварушка»</t>
        </is>
      </c>
      <c r="O378" s="685" t="n"/>
      <c r="P378" s="685" t="n"/>
      <c r="Q378" s="685" t="n"/>
      <c r="R378" s="651" t="n"/>
      <c r="S378" s="40" t="inlineStr"/>
      <c r="T378" s="40" t="inlineStr"/>
      <c r="U378" s="41" t="inlineStr">
        <is>
          <t>кг</t>
        </is>
      </c>
      <c r="V378" s="686" t="n">
        <v>0</v>
      </c>
      <c r="W378" s="68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32" t="n">
        <v>4680115884342</v>
      </c>
      <c r="E379" s="651" t="n"/>
      <c r="F379" s="683" t="n">
        <v>0.06</v>
      </c>
      <c r="G379" s="38" t="n">
        <v>20</v>
      </c>
      <c r="H379" s="683" t="n">
        <v>1.2</v>
      </c>
      <c r="I379" s="683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«Филейбургская с ароматными пряностями» ф/в 0,06 нарезка ТМ «Баварушка»</t>
        </is>
      </c>
      <c r="O379" s="685" t="n"/>
      <c r="P379" s="685" t="n"/>
      <c r="Q379" s="685" t="n"/>
      <c r="R379" s="651" t="n"/>
      <c r="S379" s="40" t="inlineStr">
        <is>
          <t>01.12.2023</t>
        </is>
      </c>
      <c r="T379" s="40" t="inlineStr"/>
      <c r="U379" s="41" t="inlineStr">
        <is>
          <t>кг</t>
        </is>
      </c>
      <c r="V379" s="686" t="n">
        <v>0</v>
      </c>
      <c r="W379" s="687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8" t="inlineStr">
        <is>
          <t>КИ</t>
        </is>
      </c>
    </row>
    <row r="380">
      <c r="A380" s="327" t="n"/>
      <c r="B380" s="320" t="n"/>
      <c r="C380" s="320" t="n"/>
      <c r="D380" s="320" t="n"/>
      <c r="E380" s="320" t="n"/>
      <c r="F380" s="320" t="n"/>
      <c r="G380" s="320" t="n"/>
      <c r="H380" s="320" t="n"/>
      <c r="I380" s="320" t="n"/>
      <c r="J380" s="320" t="n"/>
      <c r="K380" s="320" t="n"/>
      <c r="L380" s="320" t="n"/>
      <c r="M380" s="688" t="n"/>
      <c r="N380" s="689" t="inlineStr">
        <is>
          <t>Итого</t>
        </is>
      </c>
      <c r="O380" s="659" t="n"/>
      <c r="P380" s="659" t="n"/>
      <c r="Q380" s="659" t="n"/>
      <c r="R380" s="659" t="n"/>
      <c r="S380" s="659" t="n"/>
      <c r="T380" s="660" t="n"/>
      <c r="U380" s="43" t="inlineStr">
        <is>
          <t>кор</t>
        </is>
      </c>
      <c r="V380" s="690">
        <f>IFERROR(V376/H376,"0")+IFERROR(V377/H377,"0")+IFERROR(V378/H378,"0")+IFERROR(V379/H379,"0")</f>
        <v/>
      </c>
      <c r="W380" s="690">
        <f>IFERROR(W376/H376,"0")+IFERROR(W377/H377,"0")+IFERROR(W378/H378,"0")+IFERROR(W379/H379,"0")</f>
        <v/>
      </c>
      <c r="X380" s="690">
        <f>IFERROR(IF(X376="",0,X376),"0")+IFERROR(IF(X377="",0,X377),"0")+IFERROR(IF(X378="",0,X378),"0")+IFERROR(IF(X379="",0,X379),"0")</f>
        <v/>
      </c>
      <c r="Y380" s="691" t="n"/>
      <c r="Z380" s="691" t="n"/>
    </row>
    <row r="381">
      <c r="A381" s="320" t="n"/>
      <c r="B381" s="320" t="n"/>
      <c r="C381" s="320" t="n"/>
      <c r="D381" s="320" t="n"/>
      <c r="E381" s="320" t="n"/>
      <c r="F381" s="320" t="n"/>
      <c r="G381" s="320" t="n"/>
      <c r="H381" s="320" t="n"/>
      <c r="I381" s="320" t="n"/>
      <c r="J381" s="320" t="n"/>
      <c r="K381" s="320" t="n"/>
      <c r="L381" s="320" t="n"/>
      <c r="M381" s="688" t="n"/>
      <c r="N381" s="689" t="inlineStr">
        <is>
          <t>Итого</t>
        </is>
      </c>
      <c r="O381" s="659" t="n"/>
      <c r="P381" s="659" t="n"/>
      <c r="Q381" s="659" t="n"/>
      <c r="R381" s="659" t="n"/>
      <c r="S381" s="659" t="n"/>
      <c r="T381" s="660" t="n"/>
      <c r="U381" s="43" t="inlineStr">
        <is>
          <t>кг</t>
        </is>
      </c>
      <c r="V381" s="690">
        <f>IFERROR(SUM(V376:V379),"0")</f>
        <v/>
      </c>
      <c r="W381" s="690">
        <f>IFERROR(SUM(W376:W379),"0")</f>
        <v/>
      </c>
      <c r="X381" s="43" t="n"/>
      <c r="Y381" s="691" t="n"/>
      <c r="Z381" s="691" t="n"/>
    </row>
    <row r="382" ht="14.25" customHeight="1">
      <c r="A382" s="337" t="inlineStr">
        <is>
          <t>Сыровяленые колбасы</t>
        </is>
      </c>
      <c r="B382" s="320" t="n"/>
      <c r="C382" s="320" t="n"/>
      <c r="D382" s="320" t="n"/>
      <c r="E382" s="320" t="n"/>
      <c r="F382" s="320" t="n"/>
      <c r="G382" s="320" t="n"/>
      <c r="H382" s="320" t="n"/>
      <c r="I382" s="320" t="n"/>
      <c r="J382" s="320" t="n"/>
      <c r="K382" s="320" t="n"/>
      <c r="L382" s="320" t="n"/>
      <c r="M382" s="320" t="n"/>
      <c r="N382" s="320" t="n"/>
      <c r="O382" s="320" t="n"/>
      <c r="P382" s="320" t="n"/>
      <c r="Q382" s="320" t="n"/>
      <c r="R382" s="320" t="n"/>
      <c r="S382" s="320" t="n"/>
      <c r="T382" s="320" t="n"/>
      <c r="U382" s="320" t="n"/>
      <c r="V382" s="320" t="n"/>
      <c r="W382" s="320" t="n"/>
      <c r="X382" s="320" t="n"/>
      <c r="Y382" s="337" t="n"/>
      <c r="Z382" s="337" t="n"/>
    </row>
    <row r="383" ht="27" customHeight="1">
      <c r="A383" s="64" t="inlineStr">
        <is>
          <t>SU003279</t>
        </is>
      </c>
      <c r="B383" s="64" t="inlineStr">
        <is>
          <t>P003773</t>
        </is>
      </c>
      <c r="C383" s="37" t="n">
        <v>4301170010</v>
      </c>
      <c r="D383" s="332" t="n">
        <v>4680115884090</v>
      </c>
      <c r="E383" s="651" t="n"/>
      <c r="F383" s="683" t="n">
        <v>0.11</v>
      </c>
      <c r="G383" s="38" t="n">
        <v>12</v>
      </c>
      <c r="H383" s="683" t="n">
        <v>1.32</v>
      </c>
      <c r="I383" s="683" t="n">
        <v>1.88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97" t="inlineStr">
        <is>
          <t>с/в колбасы «Балыкбургская с мраморным балыком» ф/в 0,11 н/о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9" t="inlineStr">
        <is>
          <t>КИ</t>
        </is>
      </c>
    </row>
    <row r="384" ht="27" customHeight="1">
      <c r="A384" s="64" t="inlineStr">
        <is>
          <t>SU003060</t>
        </is>
      </c>
      <c r="B384" s="64" t="inlineStr">
        <is>
          <t>P003624</t>
        </is>
      </c>
      <c r="C384" s="37" t="n">
        <v>4301170009</v>
      </c>
      <c r="D384" s="332" t="n">
        <v>4680115882997</v>
      </c>
      <c r="E384" s="651" t="n"/>
      <c r="F384" s="683" t="n">
        <v>0.13</v>
      </c>
      <c r="G384" s="38" t="n">
        <v>10</v>
      </c>
      <c r="H384" s="683" t="n">
        <v>1.3</v>
      </c>
      <c r="I384" s="683" t="n">
        <v>1.46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8" t="inlineStr">
        <is>
          <t>с/в колбасы «Филейбургская с филе сочного окорока» ф/в 0,13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IFERROR(IF(W384=0,"",ROUNDUP(W384/H384,0)*0.00673),"")</f>
        <v/>
      </c>
      <c r="Y384" s="69" t="inlineStr"/>
      <c r="Z384" s="70" t="inlineStr"/>
      <c r="AD384" s="71" t="n"/>
      <c r="BA384" s="280" t="inlineStr">
        <is>
          <t>КИ</t>
        </is>
      </c>
    </row>
    <row r="385">
      <c r="A385" s="327" t="n"/>
      <c r="B385" s="320" t="n"/>
      <c r="C385" s="320" t="n"/>
      <c r="D385" s="320" t="n"/>
      <c r="E385" s="320" t="n"/>
      <c r="F385" s="320" t="n"/>
      <c r="G385" s="320" t="n"/>
      <c r="H385" s="320" t="n"/>
      <c r="I385" s="320" t="n"/>
      <c r="J385" s="320" t="n"/>
      <c r="K385" s="320" t="n"/>
      <c r="L385" s="320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IFERROR(V383/H383,"0")+IFERROR(V384/H384,"0")</f>
        <v/>
      </c>
      <c r="W385" s="690">
        <f>IFERROR(W383/H383,"0")+IFERROR(W384/H384,"0")</f>
        <v/>
      </c>
      <c r="X385" s="690">
        <f>IFERROR(IF(X383="",0,X383),"0")+IFERROR(IF(X384="",0,X384),"0")</f>
        <v/>
      </c>
      <c r="Y385" s="691" t="n"/>
      <c r="Z385" s="691" t="n"/>
    </row>
    <row r="386">
      <c r="A386" s="320" t="n"/>
      <c r="B386" s="320" t="n"/>
      <c r="C386" s="320" t="n"/>
      <c r="D386" s="320" t="n"/>
      <c r="E386" s="320" t="n"/>
      <c r="F386" s="320" t="n"/>
      <c r="G386" s="320" t="n"/>
      <c r="H386" s="320" t="n"/>
      <c r="I386" s="320" t="n"/>
      <c r="J386" s="320" t="n"/>
      <c r="K386" s="320" t="n"/>
      <c r="L386" s="320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IFERROR(SUM(V383:V384),"0")</f>
        <v/>
      </c>
      <c r="W386" s="690">
        <f>IFERROR(SUM(W383:W384),"0")</f>
        <v/>
      </c>
      <c r="X386" s="43" t="n"/>
      <c r="Y386" s="691" t="n"/>
      <c r="Z386" s="691" t="n"/>
    </row>
    <row r="387" ht="16.5" customHeight="1">
      <c r="A387" s="336" t="inlineStr">
        <is>
          <t>Балыкбургская</t>
        </is>
      </c>
      <c r="B387" s="320" t="n"/>
      <c r="C387" s="320" t="n"/>
      <c r="D387" s="320" t="n"/>
      <c r="E387" s="320" t="n"/>
      <c r="F387" s="320" t="n"/>
      <c r="G387" s="320" t="n"/>
      <c r="H387" s="320" t="n"/>
      <c r="I387" s="320" t="n"/>
      <c r="J387" s="320" t="n"/>
      <c r="K387" s="320" t="n"/>
      <c r="L387" s="320" t="n"/>
      <c r="M387" s="320" t="n"/>
      <c r="N387" s="320" t="n"/>
      <c r="O387" s="320" t="n"/>
      <c r="P387" s="320" t="n"/>
      <c r="Q387" s="320" t="n"/>
      <c r="R387" s="320" t="n"/>
      <c r="S387" s="320" t="n"/>
      <c r="T387" s="320" t="n"/>
      <c r="U387" s="320" t="n"/>
      <c r="V387" s="320" t="n"/>
      <c r="W387" s="320" t="n"/>
      <c r="X387" s="320" t="n"/>
      <c r="Y387" s="336" t="n"/>
      <c r="Z387" s="336" t="n"/>
    </row>
    <row r="388" ht="14.25" customHeight="1">
      <c r="A388" s="337" t="inlineStr">
        <is>
          <t>Ветчины</t>
        </is>
      </c>
      <c r="B388" s="320" t="n"/>
      <c r="C388" s="320" t="n"/>
      <c r="D388" s="320" t="n"/>
      <c r="E388" s="320" t="n"/>
      <c r="F388" s="320" t="n"/>
      <c r="G388" s="320" t="n"/>
      <c r="H388" s="320" t="n"/>
      <c r="I388" s="320" t="n"/>
      <c r="J388" s="320" t="n"/>
      <c r="K388" s="320" t="n"/>
      <c r="L388" s="320" t="n"/>
      <c r="M388" s="320" t="n"/>
      <c r="N388" s="320" t="n"/>
      <c r="O388" s="320" t="n"/>
      <c r="P388" s="320" t="n"/>
      <c r="Q388" s="320" t="n"/>
      <c r="R388" s="320" t="n"/>
      <c r="S388" s="320" t="n"/>
      <c r="T388" s="320" t="n"/>
      <c r="U388" s="320" t="n"/>
      <c r="V388" s="320" t="n"/>
      <c r="W388" s="320" t="n"/>
      <c r="X388" s="320" t="n"/>
      <c r="Y388" s="337" t="n"/>
      <c r="Z388" s="337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32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32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90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7" t="n"/>
      <c r="B391" s="320" t="n"/>
      <c r="C391" s="320" t="n"/>
      <c r="D391" s="320" t="n"/>
      <c r="E391" s="320" t="n"/>
      <c r="F391" s="320" t="n"/>
      <c r="G391" s="320" t="n"/>
      <c r="H391" s="320" t="n"/>
      <c r="I391" s="320" t="n"/>
      <c r="J391" s="320" t="n"/>
      <c r="K391" s="320" t="n"/>
      <c r="L391" s="320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320" t="n"/>
      <c r="B392" s="320" t="n"/>
      <c r="C392" s="320" t="n"/>
      <c r="D392" s="320" t="n"/>
      <c r="E392" s="320" t="n"/>
      <c r="F392" s="320" t="n"/>
      <c r="G392" s="320" t="n"/>
      <c r="H392" s="320" t="n"/>
      <c r="I392" s="320" t="n"/>
      <c r="J392" s="320" t="n"/>
      <c r="K392" s="320" t="n"/>
      <c r="L392" s="320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37" t="inlineStr">
        <is>
          <t>Копченые колбасы</t>
        </is>
      </c>
      <c r="B393" s="320" t="n"/>
      <c r="C393" s="320" t="n"/>
      <c r="D393" s="320" t="n"/>
      <c r="E393" s="320" t="n"/>
      <c r="F393" s="320" t="n"/>
      <c r="G393" s="320" t="n"/>
      <c r="H393" s="320" t="n"/>
      <c r="I393" s="320" t="n"/>
      <c r="J393" s="320" t="n"/>
      <c r="K393" s="320" t="n"/>
      <c r="L393" s="320" t="n"/>
      <c r="M393" s="320" t="n"/>
      <c r="N393" s="320" t="n"/>
      <c r="O393" s="320" t="n"/>
      <c r="P393" s="320" t="n"/>
      <c r="Q393" s="320" t="n"/>
      <c r="R393" s="320" t="n"/>
      <c r="S393" s="320" t="n"/>
      <c r="T393" s="320" t="n"/>
      <c r="U393" s="320" t="n"/>
      <c r="V393" s="320" t="n"/>
      <c r="W393" s="320" t="n"/>
      <c r="X393" s="320" t="n"/>
      <c r="Y393" s="337" t="n"/>
      <c r="Z393" s="337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32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32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32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32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4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32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32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32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>
      <c r="A401" s="327" t="n"/>
      <c r="B401" s="320" t="n"/>
      <c r="C401" s="320" t="n"/>
      <c r="D401" s="320" t="n"/>
      <c r="E401" s="320" t="n"/>
      <c r="F401" s="320" t="n"/>
      <c r="G401" s="320" t="n"/>
      <c r="H401" s="320" t="n"/>
      <c r="I401" s="320" t="n"/>
      <c r="J401" s="320" t="n"/>
      <c r="K401" s="320" t="n"/>
      <c r="L401" s="320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320" t="n"/>
      <c r="B402" s="320" t="n"/>
      <c r="C402" s="320" t="n"/>
      <c r="D402" s="320" t="n"/>
      <c r="E402" s="320" t="n"/>
      <c r="F402" s="320" t="n"/>
      <c r="G402" s="320" t="n"/>
      <c r="H402" s="320" t="n"/>
      <c r="I402" s="320" t="n"/>
      <c r="J402" s="320" t="n"/>
      <c r="K402" s="320" t="n"/>
      <c r="L402" s="320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37" t="inlineStr">
        <is>
          <t>Сыровяленые колбасы</t>
        </is>
      </c>
      <c r="B403" s="320" t="n"/>
      <c r="C403" s="320" t="n"/>
      <c r="D403" s="320" t="n"/>
      <c r="E403" s="320" t="n"/>
      <c r="F403" s="320" t="n"/>
      <c r="G403" s="320" t="n"/>
      <c r="H403" s="320" t="n"/>
      <c r="I403" s="320" t="n"/>
      <c r="J403" s="320" t="n"/>
      <c r="K403" s="320" t="n"/>
      <c r="L403" s="320" t="n"/>
      <c r="M403" s="320" t="n"/>
      <c r="N403" s="320" t="n"/>
      <c r="O403" s="320" t="n"/>
      <c r="P403" s="320" t="n"/>
      <c r="Q403" s="320" t="n"/>
      <c r="R403" s="320" t="n"/>
      <c r="S403" s="320" t="n"/>
      <c r="T403" s="320" t="n"/>
      <c r="U403" s="320" t="n"/>
      <c r="V403" s="320" t="n"/>
      <c r="W403" s="320" t="n"/>
      <c r="X403" s="320" t="n"/>
      <c r="Y403" s="337" t="n"/>
      <c r="Z403" s="337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32" t="n">
        <v>4680115882980</v>
      </c>
      <c r="E404" s="651" t="n"/>
      <c r="F404" s="683" t="n">
        <v>0.13</v>
      </c>
      <c r="G404" s="38" t="n">
        <v>10</v>
      </c>
      <c r="H404" s="683" t="n">
        <v>1.3</v>
      </c>
      <c r="I404" s="683" t="n">
        <v>1.46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IFERROR(IF(W404=0,"",ROUNDUP(W404/H404,0)*0.00673),"")</f>
        <v/>
      </c>
      <c r="Y404" s="69" t="inlineStr"/>
      <c r="Z404" s="70" t="inlineStr"/>
      <c r="AD404" s="71" t="n"/>
      <c r="BA404" s="290" t="inlineStr">
        <is>
          <t>КИ</t>
        </is>
      </c>
    </row>
    <row r="405">
      <c r="A405" s="327" t="n"/>
      <c r="B405" s="320" t="n"/>
      <c r="C405" s="320" t="n"/>
      <c r="D405" s="320" t="n"/>
      <c r="E405" s="320" t="n"/>
      <c r="F405" s="320" t="n"/>
      <c r="G405" s="320" t="n"/>
      <c r="H405" s="320" t="n"/>
      <c r="I405" s="320" t="n"/>
      <c r="J405" s="320" t="n"/>
      <c r="K405" s="320" t="n"/>
      <c r="L405" s="320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320" t="n"/>
      <c r="B406" s="320" t="n"/>
      <c r="C406" s="320" t="n"/>
      <c r="D406" s="320" t="n"/>
      <c r="E406" s="320" t="n"/>
      <c r="F406" s="320" t="n"/>
      <c r="G406" s="320" t="n"/>
      <c r="H406" s="320" t="n"/>
      <c r="I406" s="320" t="n"/>
      <c r="J406" s="320" t="n"/>
      <c r="K406" s="320" t="n"/>
      <c r="L406" s="320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48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36" t="inlineStr">
        <is>
          <t>Дугушка</t>
        </is>
      </c>
      <c r="B408" s="320" t="n"/>
      <c r="C408" s="320" t="n"/>
      <c r="D408" s="320" t="n"/>
      <c r="E408" s="320" t="n"/>
      <c r="F408" s="320" t="n"/>
      <c r="G408" s="320" t="n"/>
      <c r="H408" s="320" t="n"/>
      <c r="I408" s="320" t="n"/>
      <c r="J408" s="320" t="n"/>
      <c r="K408" s="320" t="n"/>
      <c r="L408" s="320" t="n"/>
      <c r="M408" s="320" t="n"/>
      <c r="N408" s="320" t="n"/>
      <c r="O408" s="320" t="n"/>
      <c r="P408" s="320" t="n"/>
      <c r="Q408" s="320" t="n"/>
      <c r="R408" s="320" t="n"/>
      <c r="S408" s="320" t="n"/>
      <c r="T408" s="320" t="n"/>
      <c r="U408" s="320" t="n"/>
      <c r="V408" s="320" t="n"/>
      <c r="W408" s="320" t="n"/>
      <c r="X408" s="320" t="n"/>
      <c r="Y408" s="336" t="n"/>
      <c r="Z408" s="336" t="n"/>
    </row>
    <row r="409" ht="14.25" customHeight="1">
      <c r="A409" s="337" t="inlineStr">
        <is>
          <t>Вареные колбасы</t>
        </is>
      </c>
      <c r="B409" s="320" t="n"/>
      <c r="C409" s="320" t="n"/>
      <c r="D409" s="320" t="n"/>
      <c r="E409" s="320" t="n"/>
      <c r="F409" s="320" t="n"/>
      <c r="G409" s="320" t="n"/>
      <c r="H409" s="320" t="n"/>
      <c r="I409" s="320" t="n"/>
      <c r="J409" s="320" t="n"/>
      <c r="K409" s="320" t="n"/>
      <c r="L409" s="320" t="n"/>
      <c r="M409" s="320" t="n"/>
      <c r="N409" s="320" t="n"/>
      <c r="O409" s="320" t="n"/>
      <c r="P409" s="320" t="n"/>
      <c r="Q409" s="320" t="n"/>
      <c r="R409" s="320" t="n"/>
      <c r="S409" s="320" t="n"/>
      <c r="T409" s="320" t="n"/>
      <c r="U409" s="320" t="n"/>
      <c r="V409" s="320" t="n"/>
      <c r="W409" s="320" t="n"/>
      <c r="X409" s="320" t="n"/>
      <c r="Y409" s="337" t="n"/>
      <c r="Z409" s="337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32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32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1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32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170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32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770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32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32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32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32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32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>
      <c r="A419" s="327" t="n"/>
      <c r="B419" s="320" t="n"/>
      <c r="C419" s="320" t="n"/>
      <c r="D419" s="320" t="n"/>
      <c r="E419" s="320" t="n"/>
      <c r="F419" s="320" t="n"/>
      <c r="G419" s="320" t="n"/>
      <c r="H419" s="320" t="n"/>
      <c r="I419" s="320" t="n"/>
      <c r="J419" s="320" t="n"/>
      <c r="K419" s="320" t="n"/>
      <c r="L419" s="320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320" t="n"/>
      <c r="B420" s="320" t="n"/>
      <c r="C420" s="320" t="n"/>
      <c r="D420" s="320" t="n"/>
      <c r="E420" s="320" t="n"/>
      <c r="F420" s="320" t="n"/>
      <c r="G420" s="320" t="n"/>
      <c r="H420" s="320" t="n"/>
      <c r="I420" s="320" t="n"/>
      <c r="J420" s="320" t="n"/>
      <c r="K420" s="320" t="n"/>
      <c r="L420" s="320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37" t="inlineStr">
        <is>
          <t>Ветчины</t>
        </is>
      </c>
      <c r="B421" s="320" t="n"/>
      <c r="C421" s="320" t="n"/>
      <c r="D421" s="320" t="n"/>
      <c r="E421" s="320" t="n"/>
      <c r="F421" s="320" t="n"/>
      <c r="G421" s="320" t="n"/>
      <c r="H421" s="320" t="n"/>
      <c r="I421" s="320" t="n"/>
      <c r="J421" s="320" t="n"/>
      <c r="K421" s="320" t="n"/>
      <c r="L421" s="320" t="n"/>
      <c r="M421" s="320" t="n"/>
      <c r="N421" s="320" t="n"/>
      <c r="O421" s="320" t="n"/>
      <c r="P421" s="320" t="n"/>
      <c r="Q421" s="320" t="n"/>
      <c r="R421" s="320" t="n"/>
      <c r="S421" s="320" t="n"/>
      <c r="T421" s="320" t="n"/>
      <c r="U421" s="320" t="n"/>
      <c r="V421" s="320" t="n"/>
      <c r="W421" s="320" t="n"/>
      <c r="X421" s="320" t="n"/>
      <c r="Y421" s="337" t="n"/>
      <c r="Z421" s="337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32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8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300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32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9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7" t="n"/>
      <c r="B424" s="320" t="n"/>
      <c r="C424" s="320" t="n"/>
      <c r="D424" s="320" t="n"/>
      <c r="E424" s="320" t="n"/>
      <c r="F424" s="320" t="n"/>
      <c r="G424" s="320" t="n"/>
      <c r="H424" s="320" t="n"/>
      <c r="I424" s="320" t="n"/>
      <c r="J424" s="320" t="n"/>
      <c r="K424" s="320" t="n"/>
      <c r="L424" s="320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320" t="n"/>
      <c r="B425" s="320" t="n"/>
      <c r="C425" s="320" t="n"/>
      <c r="D425" s="320" t="n"/>
      <c r="E425" s="320" t="n"/>
      <c r="F425" s="320" t="n"/>
      <c r="G425" s="320" t="n"/>
      <c r="H425" s="320" t="n"/>
      <c r="I425" s="320" t="n"/>
      <c r="J425" s="320" t="n"/>
      <c r="K425" s="320" t="n"/>
      <c r="L425" s="320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37" t="inlineStr">
        <is>
          <t>Копченые колбасы</t>
        </is>
      </c>
      <c r="B426" s="320" t="n"/>
      <c r="C426" s="320" t="n"/>
      <c r="D426" s="320" t="n"/>
      <c r="E426" s="320" t="n"/>
      <c r="F426" s="320" t="n"/>
      <c r="G426" s="320" t="n"/>
      <c r="H426" s="320" t="n"/>
      <c r="I426" s="320" t="n"/>
      <c r="J426" s="320" t="n"/>
      <c r="K426" s="320" t="n"/>
      <c r="L426" s="320" t="n"/>
      <c r="M426" s="320" t="n"/>
      <c r="N426" s="320" t="n"/>
      <c r="O426" s="320" t="n"/>
      <c r="P426" s="320" t="n"/>
      <c r="Q426" s="320" t="n"/>
      <c r="R426" s="320" t="n"/>
      <c r="S426" s="320" t="n"/>
      <c r="T426" s="320" t="n"/>
      <c r="U426" s="320" t="n"/>
      <c r="V426" s="320" t="n"/>
      <c r="W426" s="320" t="n"/>
      <c r="X426" s="320" t="n"/>
      <c r="Y426" s="337" t="n"/>
      <c r="Z426" s="337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32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385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32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265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32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305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32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3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32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4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32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5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27" t="n"/>
      <c r="B433" s="320" t="n"/>
      <c r="C433" s="320" t="n"/>
      <c r="D433" s="320" t="n"/>
      <c r="E433" s="320" t="n"/>
      <c r="F433" s="320" t="n"/>
      <c r="G433" s="320" t="n"/>
      <c r="H433" s="320" t="n"/>
      <c r="I433" s="320" t="n"/>
      <c r="J433" s="320" t="n"/>
      <c r="K433" s="320" t="n"/>
      <c r="L433" s="320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320" t="n"/>
      <c r="B434" s="320" t="n"/>
      <c r="C434" s="320" t="n"/>
      <c r="D434" s="320" t="n"/>
      <c r="E434" s="320" t="n"/>
      <c r="F434" s="320" t="n"/>
      <c r="G434" s="320" t="n"/>
      <c r="H434" s="320" t="n"/>
      <c r="I434" s="320" t="n"/>
      <c r="J434" s="320" t="n"/>
      <c r="K434" s="320" t="n"/>
      <c r="L434" s="320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37" t="inlineStr">
        <is>
          <t>Сосиски</t>
        </is>
      </c>
      <c r="B435" s="320" t="n"/>
      <c r="C435" s="320" t="n"/>
      <c r="D435" s="320" t="n"/>
      <c r="E435" s="320" t="n"/>
      <c r="F435" s="320" t="n"/>
      <c r="G435" s="320" t="n"/>
      <c r="H435" s="320" t="n"/>
      <c r="I435" s="320" t="n"/>
      <c r="J435" s="320" t="n"/>
      <c r="K435" s="320" t="n"/>
      <c r="L435" s="320" t="n"/>
      <c r="M435" s="320" t="n"/>
      <c r="N435" s="320" t="n"/>
      <c r="O435" s="320" t="n"/>
      <c r="P435" s="320" t="n"/>
      <c r="Q435" s="320" t="n"/>
      <c r="R435" s="320" t="n"/>
      <c r="S435" s="320" t="n"/>
      <c r="T435" s="320" t="n"/>
      <c r="U435" s="320" t="n"/>
      <c r="V435" s="320" t="n"/>
      <c r="W435" s="320" t="n"/>
      <c r="X435" s="320" t="n"/>
      <c r="Y435" s="337" t="n"/>
      <c r="Z435" s="337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32" t="n">
        <v>4607091383409</v>
      </c>
      <c r="E436" s="651" t="n"/>
      <c r="F436" s="683" t="n">
        <v>1.3</v>
      </c>
      <c r="G436" s="38" t="n">
        <v>6</v>
      </c>
      <c r="H436" s="683" t="n">
        <v>7.8</v>
      </c>
      <c r="I436" s="683" t="n">
        <v>8.346</v>
      </c>
      <c r="J436" s="38" t="n">
        <v>56</v>
      </c>
      <c r="K436" s="38" t="inlineStr">
        <is>
          <t>8</t>
        </is>
      </c>
      <c r="L436" s="39" t="inlineStr">
        <is>
          <t>СК2</t>
        </is>
      </c>
      <c r="M436" s="38" t="n">
        <v>45</v>
      </c>
      <c r="N436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8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32" t="n">
        <v>4607091383416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9" t="inlineStr">
        <is>
          <t>КИ</t>
        </is>
      </c>
    </row>
    <row r="438">
      <c r="A438" s="327" t="n"/>
      <c r="B438" s="320" t="n"/>
      <c r="C438" s="320" t="n"/>
      <c r="D438" s="320" t="n"/>
      <c r="E438" s="320" t="n"/>
      <c r="F438" s="320" t="n"/>
      <c r="G438" s="320" t="n"/>
      <c r="H438" s="320" t="n"/>
      <c r="I438" s="320" t="n"/>
      <c r="J438" s="320" t="n"/>
      <c r="K438" s="320" t="n"/>
      <c r="L438" s="320" t="n"/>
      <c r="M438" s="688" t="n"/>
      <c r="N438" s="689" t="inlineStr">
        <is>
          <t>Итого</t>
        </is>
      </c>
      <c r="O438" s="659" t="n"/>
      <c r="P438" s="659" t="n"/>
      <c r="Q438" s="659" t="n"/>
      <c r="R438" s="659" t="n"/>
      <c r="S438" s="659" t="n"/>
      <c r="T438" s="660" t="n"/>
      <c r="U438" s="43" t="inlineStr">
        <is>
          <t>кор</t>
        </is>
      </c>
      <c r="V438" s="690">
        <f>IFERROR(V436/H436,"0")+IFERROR(V437/H437,"0")</f>
        <v/>
      </c>
      <c r="W438" s="690">
        <f>IFERROR(W436/H436,"0")+IFERROR(W437/H437,"0")</f>
        <v/>
      </c>
      <c r="X438" s="690">
        <f>IFERROR(IF(X436="",0,X436),"0")+IFERROR(IF(X437="",0,X437),"0")</f>
        <v/>
      </c>
      <c r="Y438" s="691" t="n"/>
      <c r="Z438" s="691" t="n"/>
    </row>
    <row r="439">
      <c r="A439" s="320" t="n"/>
      <c r="B439" s="320" t="n"/>
      <c r="C439" s="320" t="n"/>
      <c r="D439" s="320" t="n"/>
      <c r="E439" s="320" t="n"/>
      <c r="F439" s="320" t="n"/>
      <c r="G439" s="320" t="n"/>
      <c r="H439" s="320" t="n"/>
      <c r="I439" s="320" t="n"/>
      <c r="J439" s="320" t="n"/>
      <c r="K439" s="320" t="n"/>
      <c r="L439" s="320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кг</t>
        </is>
      </c>
      <c r="V439" s="690">
        <f>IFERROR(SUM(V436:V437),"0")</f>
        <v/>
      </c>
      <c r="W439" s="690">
        <f>IFERROR(SUM(W436:W437),"0")</f>
        <v/>
      </c>
      <c r="X439" s="43" t="n"/>
      <c r="Y439" s="691" t="n"/>
      <c r="Z439" s="691" t="n"/>
    </row>
    <row r="440" ht="27.75" customHeight="1">
      <c r="A440" s="348" t="inlineStr">
        <is>
          <t>Зареченские</t>
        </is>
      </c>
      <c r="B440" s="682" t="n"/>
      <c r="C440" s="682" t="n"/>
      <c r="D440" s="682" t="n"/>
      <c r="E440" s="682" t="n"/>
      <c r="F440" s="682" t="n"/>
      <c r="G440" s="682" t="n"/>
      <c r="H440" s="682" t="n"/>
      <c r="I440" s="682" t="n"/>
      <c r="J440" s="682" t="n"/>
      <c r="K440" s="682" t="n"/>
      <c r="L440" s="682" t="n"/>
      <c r="M440" s="682" t="n"/>
      <c r="N440" s="682" t="n"/>
      <c r="O440" s="682" t="n"/>
      <c r="P440" s="682" t="n"/>
      <c r="Q440" s="682" t="n"/>
      <c r="R440" s="682" t="n"/>
      <c r="S440" s="682" t="n"/>
      <c r="T440" s="682" t="n"/>
      <c r="U440" s="682" t="n"/>
      <c r="V440" s="682" t="n"/>
      <c r="W440" s="682" t="n"/>
      <c r="X440" s="682" t="n"/>
      <c r="Y440" s="55" t="n"/>
      <c r="Z440" s="55" t="n"/>
    </row>
    <row r="441" ht="16.5" customHeight="1">
      <c r="A441" s="336" t="inlineStr">
        <is>
          <t>Зареченские продукты</t>
        </is>
      </c>
      <c r="B441" s="320" t="n"/>
      <c r="C441" s="320" t="n"/>
      <c r="D441" s="320" t="n"/>
      <c r="E441" s="320" t="n"/>
      <c r="F441" s="320" t="n"/>
      <c r="G441" s="320" t="n"/>
      <c r="H441" s="320" t="n"/>
      <c r="I441" s="320" t="n"/>
      <c r="J441" s="320" t="n"/>
      <c r="K441" s="320" t="n"/>
      <c r="L441" s="320" t="n"/>
      <c r="M441" s="320" t="n"/>
      <c r="N441" s="320" t="n"/>
      <c r="O441" s="320" t="n"/>
      <c r="P441" s="320" t="n"/>
      <c r="Q441" s="320" t="n"/>
      <c r="R441" s="320" t="n"/>
      <c r="S441" s="320" t="n"/>
      <c r="T441" s="320" t="n"/>
      <c r="U441" s="320" t="n"/>
      <c r="V441" s="320" t="n"/>
      <c r="W441" s="320" t="n"/>
      <c r="X441" s="320" t="n"/>
      <c r="Y441" s="336" t="n"/>
      <c r="Z441" s="336" t="n"/>
    </row>
    <row r="442" ht="14.25" customHeight="1">
      <c r="A442" s="337" t="inlineStr">
        <is>
          <t>Вареные колбасы</t>
        </is>
      </c>
      <c r="B442" s="320" t="n"/>
      <c r="C442" s="320" t="n"/>
      <c r="D442" s="320" t="n"/>
      <c r="E442" s="320" t="n"/>
      <c r="F442" s="320" t="n"/>
      <c r="G442" s="320" t="n"/>
      <c r="H442" s="320" t="n"/>
      <c r="I442" s="320" t="n"/>
      <c r="J442" s="320" t="n"/>
      <c r="K442" s="320" t="n"/>
      <c r="L442" s="320" t="n"/>
      <c r="M442" s="320" t="n"/>
      <c r="N442" s="320" t="n"/>
      <c r="O442" s="320" t="n"/>
      <c r="P442" s="320" t="n"/>
      <c r="Q442" s="320" t="n"/>
      <c r="R442" s="320" t="n"/>
      <c r="S442" s="320" t="n"/>
      <c r="T442" s="320" t="n"/>
      <c r="U442" s="320" t="n"/>
      <c r="V442" s="320" t="n"/>
      <c r="W442" s="320" t="n"/>
      <c r="X442" s="320" t="n"/>
      <c r="Y442" s="337" t="n"/>
      <c r="Z442" s="337" t="n"/>
    </row>
    <row r="443" ht="27" customHeight="1">
      <c r="A443" s="64" t="inlineStr">
        <is>
          <t>SU002807</t>
        </is>
      </c>
      <c r="B443" s="64" t="inlineStr">
        <is>
          <t>P003583</t>
        </is>
      </c>
      <c r="C443" s="37" t="n">
        <v>4301011585</v>
      </c>
      <c r="D443" s="332" t="n">
        <v>4640242180441</v>
      </c>
      <c r="E443" s="651" t="n"/>
      <c r="F443" s="683" t="n">
        <v>1.5</v>
      </c>
      <c r="G443" s="38" t="n">
        <v>8</v>
      </c>
      <c r="H443" s="683" t="n">
        <v>12</v>
      </c>
      <c r="I443" s="683" t="n">
        <v>12.48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28" t="inlineStr">
        <is>
          <t>Вареные колбасы «Муромская» Весовой п/а ТМ «Зареченские»</t>
        </is>
      </c>
      <c r="O443" s="685" t="n"/>
      <c r="P443" s="685" t="n"/>
      <c r="Q443" s="685" t="n"/>
      <c r="R443" s="651" t="n"/>
      <c r="S443" s="40" t="inlineStr"/>
      <c r="T443" s="40" t="inlineStr"/>
      <c r="U443" s="41" t="inlineStr">
        <is>
          <t>кг</t>
        </is>
      </c>
      <c r="V443" s="686" t="n">
        <v>0</v>
      </c>
      <c r="W443" s="68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0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P003582</t>
        </is>
      </c>
      <c r="C444" s="37" t="n">
        <v>4301011584</v>
      </c>
      <c r="D444" s="332" t="n">
        <v>4640242180564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9" t="inlineStr">
        <is>
          <t>Вареные колбасы «Нежная» НТУ Весовые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1" t="inlineStr">
        <is>
          <t>КИ</t>
        </is>
      </c>
    </row>
    <row r="445">
      <c r="A445" s="327" t="n"/>
      <c r="B445" s="320" t="n"/>
      <c r="C445" s="320" t="n"/>
      <c r="D445" s="320" t="n"/>
      <c r="E445" s="320" t="n"/>
      <c r="F445" s="320" t="n"/>
      <c r="G445" s="320" t="n"/>
      <c r="H445" s="320" t="n"/>
      <c r="I445" s="320" t="n"/>
      <c r="J445" s="320" t="n"/>
      <c r="K445" s="320" t="n"/>
      <c r="L445" s="320" t="n"/>
      <c r="M445" s="688" t="n"/>
      <c r="N445" s="689" t="inlineStr">
        <is>
          <t>Итого</t>
        </is>
      </c>
      <c r="O445" s="659" t="n"/>
      <c r="P445" s="659" t="n"/>
      <c r="Q445" s="659" t="n"/>
      <c r="R445" s="659" t="n"/>
      <c r="S445" s="659" t="n"/>
      <c r="T445" s="660" t="n"/>
      <c r="U445" s="43" t="inlineStr">
        <is>
          <t>кор</t>
        </is>
      </c>
      <c r="V445" s="690">
        <f>IFERROR(V443/H443,"0")+IFERROR(V444/H444,"0")</f>
        <v/>
      </c>
      <c r="W445" s="690">
        <f>IFERROR(W443/H443,"0")+IFERROR(W444/H444,"0")</f>
        <v/>
      </c>
      <c r="X445" s="690">
        <f>IFERROR(IF(X443="",0,X443),"0")+IFERROR(IF(X444="",0,X444),"0")</f>
        <v/>
      </c>
      <c r="Y445" s="691" t="n"/>
      <c r="Z445" s="691" t="n"/>
    </row>
    <row r="446">
      <c r="A446" s="320" t="n"/>
      <c r="B446" s="320" t="n"/>
      <c r="C446" s="320" t="n"/>
      <c r="D446" s="320" t="n"/>
      <c r="E446" s="320" t="n"/>
      <c r="F446" s="320" t="n"/>
      <c r="G446" s="320" t="n"/>
      <c r="H446" s="320" t="n"/>
      <c r="I446" s="320" t="n"/>
      <c r="J446" s="320" t="n"/>
      <c r="K446" s="320" t="n"/>
      <c r="L446" s="320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кг</t>
        </is>
      </c>
      <c r="V446" s="690">
        <f>IFERROR(SUM(V443:V444),"0")</f>
        <v/>
      </c>
      <c r="W446" s="690">
        <f>IFERROR(SUM(W443:W444),"0")</f>
        <v/>
      </c>
      <c r="X446" s="43" t="n"/>
      <c r="Y446" s="691" t="n"/>
      <c r="Z446" s="691" t="n"/>
    </row>
    <row r="447" ht="14.25" customHeight="1">
      <c r="A447" s="337" t="inlineStr">
        <is>
          <t>Ветчины</t>
        </is>
      </c>
      <c r="B447" s="320" t="n"/>
      <c r="C447" s="320" t="n"/>
      <c r="D447" s="320" t="n"/>
      <c r="E447" s="320" t="n"/>
      <c r="F447" s="320" t="n"/>
      <c r="G447" s="320" t="n"/>
      <c r="H447" s="320" t="n"/>
      <c r="I447" s="320" t="n"/>
      <c r="J447" s="320" t="n"/>
      <c r="K447" s="320" t="n"/>
      <c r="L447" s="320" t="n"/>
      <c r="M447" s="320" t="n"/>
      <c r="N447" s="320" t="n"/>
      <c r="O447" s="320" t="n"/>
      <c r="P447" s="320" t="n"/>
      <c r="Q447" s="320" t="n"/>
      <c r="R447" s="320" t="n"/>
      <c r="S447" s="320" t="n"/>
      <c r="T447" s="320" t="n"/>
      <c r="U447" s="320" t="n"/>
      <c r="V447" s="320" t="n"/>
      <c r="W447" s="320" t="n"/>
      <c r="X447" s="320" t="n"/>
      <c r="Y447" s="337" t="n"/>
      <c r="Z447" s="337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32" t="n">
        <v>4640242180526</v>
      </c>
      <c r="E448" s="651" t="n"/>
      <c r="F448" s="683" t="n">
        <v>1.8</v>
      </c>
      <c r="G448" s="38" t="n">
        <v>6</v>
      </c>
      <c r="H448" s="683" t="n">
        <v>10.8</v>
      </c>
      <c r="I448" s="683" t="n">
        <v>11.28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0" t="inlineStr">
        <is>
          <t>Ветчины «Нежная» Весовой п/а ТМ «Зареченские» большой батон</t>
        </is>
      </c>
      <c r="O448" s="685" t="n"/>
      <c r="P448" s="685" t="n"/>
      <c r="Q448" s="685" t="n"/>
      <c r="R448" s="651" t="n"/>
      <c r="S448" s="40" t="inlineStr"/>
      <c r="T448" s="40" t="inlineStr"/>
      <c r="U448" s="41" t="inlineStr">
        <is>
          <t>кг</t>
        </is>
      </c>
      <c r="V448" s="686" t="n">
        <v>0</v>
      </c>
      <c r="W448" s="687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2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32" t="n">
        <v>4640242180519</v>
      </c>
      <c r="E449" s="651" t="n"/>
      <c r="F449" s="683" t="n">
        <v>1.35</v>
      </c>
      <c r="G449" s="38" t="n">
        <v>8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СК3</t>
        </is>
      </c>
      <c r="M449" s="38" t="n">
        <v>50</v>
      </c>
      <c r="N449" s="931" t="inlineStr">
        <is>
          <t>Ветчины «Нежная» Весовой п/а ТМ «Зареченские»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3" t="inlineStr">
        <is>
          <t>КИ</t>
        </is>
      </c>
    </row>
    <row r="450">
      <c r="A450" s="327" t="n"/>
      <c r="B450" s="320" t="n"/>
      <c r="C450" s="320" t="n"/>
      <c r="D450" s="320" t="n"/>
      <c r="E450" s="320" t="n"/>
      <c r="F450" s="320" t="n"/>
      <c r="G450" s="320" t="n"/>
      <c r="H450" s="320" t="n"/>
      <c r="I450" s="320" t="n"/>
      <c r="J450" s="320" t="n"/>
      <c r="K450" s="320" t="n"/>
      <c r="L450" s="320" t="n"/>
      <c r="M450" s="688" t="n"/>
      <c r="N450" s="689" t="inlineStr">
        <is>
          <t>Итого</t>
        </is>
      </c>
      <c r="O450" s="659" t="n"/>
      <c r="P450" s="659" t="n"/>
      <c r="Q450" s="659" t="n"/>
      <c r="R450" s="659" t="n"/>
      <c r="S450" s="659" t="n"/>
      <c r="T450" s="660" t="n"/>
      <c r="U450" s="43" t="inlineStr">
        <is>
          <t>кор</t>
        </is>
      </c>
      <c r="V450" s="690">
        <f>IFERROR(V448/H448,"0")+IFERROR(V449/H449,"0")</f>
        <v/>
      </c>
      <c r="W450" s="690">
        <f>IFERROR(W448/H448,"0")+IFERROR(W449/H449,"0")</f>
        <v/>
      </c>
      <c r="X450" s="690">
        <f>IFERROR(IF(X448="",0,X448),"0")+IFERROR(IF(X449="",0,X449),"0")</f>
        <v/>
      </c>
      <c r="Y450" s="691" t="n"/>
      <c r="Z450" s="691" t="n"/>
    </row>
    <row r="451">
      <c r="A451" s="320" t="n"/>
      <c r="B451" s="320" t="n"/>
      <c r="C451" s="320" t="n"/>
      <c r="D451" s="320" t="n"/>
      <c r="E451" s="320" t="n"/>
      <c r="F451" s="320" t="n"/>
      <c r="G451" s="320" t="n"/>
      <c r="H451" s="320" t="n"/>
      <c r="I451" s="320" t="n"/>
      <c r="J451" s="320" t="n"/>
      <c r="K451" s="320" t="n"/>
      <c r="L451" s="320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кг</t>
        </is>
      </c>
      <c r="V451" s="690">
        <f>IFERROR(SUM(V448:V449),"0")</f>
        <v/>
      </c>
      <c r="W451" s="690">
        <f>IFERROR(SUM(W448:W449),"0")</f>
        <v/>
      </c>
      <c r="X451" s="43" t="n"/>
      <c r="Y451" s="691" t="n"/>
      <c r="Z451" s="691" t="n"/>
    </row>
    <row r="452" ht="14.25" customHeight="1">
      <c r="A452" s="337" t="inlineStr">
        <is>
          <t>Копченые колбасы</t>
        </is>
      </c>
      <c r="B452" s="320" t="n"/>
      <c r="C452" s="320" t="n"/>
      <c r="D452" s="320" t="n"/>
      <c r="E452" s="320" t="n"/>
      <c r="F452" s="320" t="n"/>
      <c r="G452" s="320" t="n"/>
      <c r="H452" s="320" t="n"/>
      <c r="I452" s="320" t="n"/>
      <c r="J452" s="320" t="n"/>
      <c r="K452" s="320" t="n"/>
      <c r="L452" s="320" t="n"/>
      <c r="M452" s="320" t="n"/>
      <c r="N452" s="320" t="n"/>
      <c r="O452" s="320" t="n"/>
      <c r="P452" s="320" t="n"/>
      <c r="Q452" s="320" t="n"/>
      <c r="R452" s="320" t="n"/>
      <c r="S452" s="320" t="n"/>
      <c r="T452" s="320" t="n"/>
      <c r="U452" s="320" t="n"/>
      <c r="V452" s="320" t="n"/>
      <c r="W452" s="320" t="n"/>
      <c r="X452" s="320" t="n"/>
      <c r="Y452" s="337" t="n"/>
      <c r="Z452" s="337" t="n"/>
    </row>
    <row r="453" ht="27" customHeight="1">
      <c r="A453" s="64" t="inlineStr">
        <is>
          <t>SU002805</t>
        </is>
      </c>
      <c r="B453" s="64" t="inlineStr">
        <is>
          <t>P003584</t>
        </is>
      </c>
      <c r="C453" s="37" t="n">
        <v>4301031280</v>
      </c>
      <c r="D453" s="332" t="n">
        <v>4640242180816</v>
      </c>
      <c r="E453" s="651" t="n"/>
      <c r="F453" s="683" t="n">
        <v>0.7</v>
      </c>
      <c r="G453" s="38" t="n">
        <v>6</v>
      </c>
      <c r="H453" s="683" t="n">
        <v>4.2</v>
      </c>
      <c r="I453" s="683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40</v>
      </c>
      <c r="N453" s="932" t="inlineStr">
        <is>
          <t>Копченые колбасы «Сервелат Пражский» Весовой фиброуз ТМ «Зареченские»</t>
        </is>
      </c>
      <c r="O453" s="685" t="n"/>
      <c r="P453" s="685" t="n"/>
      <c r="Q453" s="685" t="n"/>
      <c r="R453" s="651" t="n"/>
      <c r="S453" s="40" t="inlineStr"/>
      <c r="T453" s="40" t="inlineStr"/>
      <c r="U453" s="41" t="inlineStr">
        <is>
          <t>кг</t>
        </is>
      </c>
      <c r="V453" s="686" t="n">
        <v>0</v>
      </c>
      <c r="W453" s="687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4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P003586</t>
        </is>
      </c>
      <c r="C454" s="37" t="n">
        <v>4301031244</v>
      </c>
      <c r="D454" s="332" t="n">
        <v>4640242180595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3" t="inlineStr">
        <is>
          <t>В/к колбасы «Сервелат Рижский» НТУ Весовые Фиброуз в/у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5" t="inlineStr">
        <is>
          <t>КИ</t>
        </is>
      </c>
    </row>
    <row r="455">
      <c r="A455" s="327" t="n"/>
      <c r="B455" s="320" t="n"/>
      <c r="C455" s="320" t="n"/>
      <c r="D455" s="320" t="n"/>
      <c r="E455" s="320" t="n"/>
      <c r="F455" s="320" t="n"/>
      <c r="G455" s="320" t="n"/>
      <c r="H455" s="320" t="n"/>
      <c r="I455" s="320" t="n"/>
      <c r="J455" s="320" t="n"/>
      <c r="K455" s="320" t="n"/>
      <c r="L455" s="320" t="n"/>
      <c r="M455" s="688" t="n"/>
      <c r="N455" s="689" t="inlineStr">
        <is>
          <t>Итого</t>
        </is>
      </c>
      <c r="O455" s="659" t="n"/>
      <c r="P455" s="659" t="n"/>
      <c r="Q455" s="659" t="n"/>
      <c r="R455" s="659" t="n"/>
      <c r="S455" s="659" t="n"/>
      <c r="T455" s="660" t="n"/>
      <c r="U455" s="43" t="inlineStr">
        <is>
          <t>кор</t>
        </is>
      </c>
      <c r="V455" s="690">
        <f>IFERROR(V453/H453,"0")+IFERROR(V454/H454,"0")</f>
        <v/>
      </c>
      <c r="W455" s="690">
        <f>IFERROR(W453/H453,"0")+IFERROR(W454/H454,"0")</f>
        <v/>
      </c>
      <c r="X455" s="690">
        <f>IFERROR(IF(X453="",0,X453),"0")+IFERROR(IF(X454="",0,X454),"0")</f>
        <v/>
      </c>
      <c r="Y455" s="691" t="n"/>
      <c r="Z455" s="691" t="n"/>
    </row>
    <row r="456">
      <c r="A456" s="320" t="n"/>
      <c r="B456" s="320" t="n"/>
      <c r="C456" s="320" t="n"/>
      <c r="D456" s="320" t="n"/>
      <c r="E456" s="320" t="n"/>
      <c r="F456" s="320" t="n"/>
      <c r="G456" s="320" t="n"/>
      <c r="H456" s="320" t="n"/>
      <c r="I456" s="320" t="n"/>
      <c r="J456" s="320" t="n"/>
      <c r="K456" s="320" t="n"/>
      <c r="L456" s="320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кг</t>
        </is>
      </c>
      <c r="V456" s="690">
        <f>IFERROR(SUM(V453:V454),"0")</f>
        <v/>
      </c>
      <c r="W456" s="690">
        <f>IFERROR(SUM(W453:W454),"0")</f>
        <v/>
      </c>
      <c r="X456" s="43" t="n"/>
      <c r="Y456" s="691" t="n"/>
      <c r="Z456" s="691" t="n"/>
    </row>
    <row r="457" ht="14.25" customHeight="1">
      <c r="A457" s="337" t="inlineStr">
        <is>
          <t>Сосиски</t>
        </is>
      </c>
      <c r="B457" s="320" t="n"/>
      <c r="C457" s="320" t="n"/>
      <c r="D457" s="320" t="n"/>
      <c r="E457" s="320" t="n"/>
      <c r="F457" s="320" t="n"/>
      <c r="G457" s="320" t="n"/>
      <c r="H457" s="320" t="n"/>
      <c r="I457" s="320" t="n"/>
      <c r="J457" s="320" t="n"/>
      <c r="K457" s="320" t="n"/>
      <c r="L457" s="320" t="n"/>
      <c r="M457" s="320" t="n"/>
      <c r="N457" s="320" t="n"/>
      <c r="O457" s="320" t="n"/>
      <c r="P457" s="320" t="n"/>
      <c r="Q457" s="320" t="n"/>
      <c r="R457" s="320" t="n"/>
      <c r="S457" s="320" t="n"/>
      <c r="T457" s="320" t="n"/>
      <c r="U457" s="320" t="n"/>
      <c r="V457" s="320" t="n"/>
      <c r="W457" s="320" t="n"/>
      <c r="X457" s="320" t="n"/>
      <c r="Y457" s="337" t="n"/>
      <c r="Z457" s="337" t="n"/>
    </row>
    <row r="458" ht="27" customHeight="1">
      <c r="A458" s="64" t="inlineStr">
        <is>
          <t>SU002803</t>
        </is>
      </c>
      <c r="B458" s="64" t="inlineStr">
        <is>
          <t>P003590</t>
        </is>
      </c>
      <c r="C458" s="37" t="n">
        <v>4301051510</v>
      </c>
      <c r="D458" s="332" t="n">
        <v>4640242180540</v>
      </c>
      <c r="E458" s="651" t="n"/>
      <c r="F458" s="683" t="n">
        <v>1.3</v>
      </c>
      <c r="G458" s="38" t="n">
        <v>6</v>
      </c>
      <c r="H458" s="683" t="n">
        <v>7.8</v>
      </c>
      <c r="I458" s="683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СК2</t>
        </is>
      </c>
      <c r="M458" s="38" t="n">
        <v>30</v>
      </c>
      <c r="N458" s="934" t="inlineStr">
        <is>
          <t>Сосиски «Сочные» Весовой п/а ТМ «Зареченские»</t>
        </is>
      </c>
      <c r="O458" s="685" t="n"/>
      <c r="P458" s="685" t="n"/>
      <c r="Q458" s="685" t="n"/>
      <c r="R458" s="651" t="n"/>
      <c r="S458" s="40" t="inlineStr"/>
      <c r="T458" s="40" t="inlineStr"/>
      <c r="U458" s="41" t="inlineStr">
        <is>
          <t>кг</t>
        </is>
      </c>
      <c r="V458" s="686" t="n">
        <v>0</v>
      </c>
      <c r="W458" s="687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6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P003585</t>
        </is>
      </c>
      <c r="C459" s="37" t="n">
        <v>4301051508</v>
      </c>
      <c r="D459" s="332" t="n">
        <v>4640242180557</v>
      </c>
      <c r="E459" s="651" t="n"/>
      <c r="F459" s="683" t="n">
        <v>0.5</v>
      </c>
      <c r="G459" s="38" t="n">
        <v>6</v>
      </c>
      <c r="H459" s="683" t="n">
        <v>3</v>
      </c>
      <c r="I459" s="683" t="n">
        <v>3.284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30</v>
      </c>
      <c r="N459" s="935" t="inlineStr">
        <is>
          <t>Сосиски «Сочные» Фикс.вес 0,5 п/а ТМ «Зареченские»</t>
        </is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7" t="inlineStr">
        <is>
          <t>КИ</t>
        </is>
      </c>
    </row>
    <row r="460">
      <c r="A460" s="327" t="n"/>
      <c r="B460" s="320" t="n"/>
      <c r="C460" s="320" t="n"/>
      <c r="D460" s="320" t="n"/>
      <c r="E460" s="320" t="n"/>
      <c r="F460" s="320" t="n"/>
      <c r="G460" s="320" t="n"/>
      <c r="H460" s="320" t="n"/>
      <c r="I460" s="320" t="n"/>
      <c r="J460" s="320" t="n"/>
      <c r="K460" s="320" t="n"/>
      <c r="L460" s="320" t="n"/>
      <c r="M460" s="688" t="n"/>
      <c r="N460" s="689" t="inlineStr">
        <is>
          <t>Итого</t>
        </is>
      </c>
      <c r="O460" s="659" t="n"/>
      <c r="P460" s="659" t="n"/>
      <c r="Q460" s="659" t="n"/>
      <c r="R460" s="659" t="n"/>
      <c r="S460" s="659" t="n"/>
      <c r="T460" s="660" t="n"/>
      <c r="U460" s="43" t="inlineStr">
        <is>
          <t>кор</t>
        </is>
      </c>
      <c r="V460" s="690">
        <f>IFERROR(V458/H458,"0")+IFERROR(V459/H459,"0")</f>
        <v/>
      </c>
      <c r="W460" s="690">
        <f>IFERROR(W458/H458,"0")+IFERROR(W459/H459,"0")</f>
        <v/>
      </c>
      <c r="X460" s="690">
        <f>IFERROR(IF(X458="",0,X458),"0")+IFERROR(IF(X459="",0,X459),"0")</f>
        <v/>
      </c>
      <c r="Y460" s="691" t="n"/>
      <c r="Z460" s="691" t="n"/>
    </row>
    <row r="461">
      <c r="A461" s="320" t="n"/>
      <c r="B461" s="320" t="n"/>
      <c r="C461" s="320" t="n"/>
      <c r="D461" s="320" t="n"/>
      <c r="E461" s="320" t="n"/>
      <c r="F461" s="320" t="n"/>
      <c r="G461" s="320" t="n"/>
      <c r="H461" s="320" t="n"/>
      <c r="I461" s="320" t="n"/>
      <c r="J461" s="320" t="n"/>
      <c r="K461" s="320" t="n"/>
      <c r="L461" s="320" t="n"/>
      <c r="M461" s="688" t="n"/>
      <c r="N461" s="689" t="inlineStr">
        <is>
          <t>Итого</t>
        </is>
      </c>
      <c r="O461" s="659" t="n"/>
      <c r="P461" s="659" t="n"/>
      <c r="Q461" s="659" t="n"/>
      <c r="R461" s="659" t="n"/>
      <c r="S461" s="659" t="n"/>
      <c r="T461" s="660" t="n"/>
      <c r="U461" s="43" t="inlineStr">
        <is>
          <t>кг</t>
        </is>
      </c>
      <c r="V461" s="690">
        <f>IFERROR(SUM(V458:V459),"0")</f>
        <v/>
      </c>
      <c r="W461" s="690">
        <f>IFERROR(SUM(W458:W459),"0")</f>
        <v/>
      </c>
      <c r="X461" s="43" t="n"/>
      <c r="Y461" s="691" t="n"/>
      <c r="Z461" s="691" t="n"/>
    </row>
    <row r="462" ht="16.5" customHeight="1">
      <c r="A462" s="336" t="inlineStr">
        <is>
          <t>Выгодная цена</t>
        </is>
      </c>
      <c r="B462" s="320" t="n"/>
      <c r="C462" s="320" t="n"/>
      <c r="D462" s="320" t="n"/>
      <c r="E462" s="320" t="n"/>
      <c r="F462" s="320" t="n"/>
      <c r="G462" s="320" t="n"/>
      <c r="H462" s="320" t="n"/>
      <c r="I462" s="320" t="n"/>
      <c r="J462" s="320" t="n"/>
      <c r="K462" s="320" t="n"/>
      <c r="L462" s="320" t="n"/>
      <c r="M462" s="320" t="n"/>
      <c r="N462" s="320" t="n"/>
      <c r="O462" s="320" t="n"/>
      <c r="P462" s="320" t="n"/>
      <c r="Q462" s="320" t="n"/>
      <c r="R462" s="320" t="n"/>
      <c r="S462" s="320" t="n"/>
      <c r="T462" s="320" t="n"/>
      <c r="U462" s="320" t="n"/>
      <c r="V462" s="320" t="n"/>
      <c r="W462" s="320" t="n"/>
      <c r="X462" s="320" t="n"/>
      <c r="Y462" s="336" t="n"/>
      <c r="Z462" s="336" t="n"/>
    </row>
    <row r="463" ht="14.25" customHeight="1">
      <c r="A463" s="337" t="inlineStr">
        <is>
          <t>Сосиски</t>
        </is>
      </c>
      <c r="B463" s="320" t="n"/>
      <c r="C463" s="320" t="n"/>
      <c r="D463" s="320" t="n"/>
      <c r="E463" s="320" t="n"/>
      <c r="F463" s="320" t="n"/>
      <c r="G463" s="320" t="n"/>
      <c r="H463" s="320" t="n"/>
      <c r="I463" s="320" t="n"/>
      <c r="J463" s="320" t="n"/>
      <c r="K463" s="320" t="n"/>
      <c r="L463" s="320" t="n"/>
      <c r="M463" s="320" t="n"/>
      <c r="N463" s="320" t="n"/>
      <c r="O463" s="320" t="n"/>
      <c r="P463" s="320" t="n"/>
      <c r="Q463" s="320" t="n"/>
      <c r="R463" s="320" t="n"/>
      <c r="S463" s="320" t="n"/>
      <c r="T463" s="320" t="n"/>
      <c r="U463" s="320" t="n"/>
      <c r="V463" s="320" t="n"/>
      <c r="W463" s="320" t="n"/>
      <c r="X463" s="320" t="n"/>
      <c r="Y463" s="337" t="n"/>
      <c r="Z463" s="337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32" t="n">
        <v>4680115880870</v>
      </c>
      <c r="E464" s="651" t="n"/>
      <c r="F464" s="683" t="n">
        <v>1.3</v>
      </c>
      <c r="G464" s="38" t="n">
        <v>6</v>
      </c>
      <c r="H464" s="683" t="n">
        <v>7.8</v>
      </c>
      <c r="I464" s="68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3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5" t="n"/>
      <c r="P464" s="685" t="n"/>
      <c r="Q464" s="685" t="n"/>
      <c r="R464" s="651" t="n"/>
      <c r="S464" s="40" t="inlineStr"/>
      <c r="T464" s="40" t="inlineStr"/>
      <c r="U464" s="41" t="inlineStr">
        <is>
          <t>кг</t>
        </is>
      </c>
      <c r="V464" s="686" t="n">
        <v>0</v>
      </c>
      <c r="W464" s="68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>
      <c r="A465" s="327" t="n"/>
      <c r="B465" s="320" t="n"/>
      <c r="C465" s="320" t="n"/>
      <c r="D465" s="320" t="n"/>
      <c r="E465" s="320" t="n"/>
      <c r="F465" s="320" t="n"/>
      <c r="G465" s="320" t="n"/>
      <c r="H465" s="320" t="n"/>
      <c r="I465" s="320" t="n"/>
      <c r="J465" s="320" t="n"/>
      <c r="K465" s="320" t="n"/>
      <c r="L465" s="320" t="n"/>
      <c r="M465" s="688" t="n"/>
      <c r="N465" s="689" t="inlineStr">
        <is>
          <t>Итого</t>
        </is>
      </c>
      <c r="O465" s="659" t="n"/>
      <c r="P465" s="659" t="n"/>
      <c r="Q465" s="659" t="n"/>
      <c r="R465" s="659" t="n"/>
      <c r="S465" s="659" t="n"/>
      <c r="T465" s="660" t="n"/>
      <c r="U465" s="43" t="inlineStr">
        <is>
          <t>кор</t>
        </is>
      </c>
      <c r="V465" s="690">
        <f>IFERROR(V464/H464,"0")</f>
        <v/>
      </c>
      <c r="W465" s="690">
        <f>IFERROR(W464/H464,"0")</f>
        <v/>
      </c>
      <c r="X465" s="690">
        <f>IFERROR(IF(X464="",0,X464),"0")</f>
        <v/>
      </c>
      <c r="Y465" s="691" t="n"/>
      <c r="Z465" s="691" t="n"/>
    </row>
    <row r="466">
      <c r="A466" s="320" t="n"/>
      <c r="B466" s="320" t="n"/>
      <c r="C466" s="320" t="n"/>
      <c r="D466" s="320" t="n"/>
      <c r="E466" s="320" t="n"/>
      <c r="F466" s="320" t="n"/>
      <c r="G466" s="320" t="n"/>
      <c r="H466" s="320" t="n"/>
      <c r="I466" s="320" t="n"/>
      <c r="J466" s="320" t="n"/>
      <c r="K466" s="320" t="n"/>
      <c r="L466" s="320" t="n"/>
      <c r="M466" s="688" t="n"/>
      <c r="N466" s="689" t="inlineStr">
        <is>
          <t>Итого</t>
        </is>
      </c>
      <c r="O466" s="659" t="n"/>
      <c r="P466" s="659" t="n"/>
      <c r="Q466" s="659" t="n"/>
      <c r="R466" s="659" t="n"/>
      <c r="S466" s="659" t="n"/>
      <c r="T466" s="660" t="n"/>
      <c r="U466" s="43" t="inlineStr">
        <is>
          <t>кг</t>
        </is>
      </c>
      <c r="V466" s="690">
        <f>IFERROR(SUM(V464:V464),"0")</f>
        <v/>
      </c>
      <c r="W466" s="690">
        <f>IFERROR(SUM(W464:W464),"0")</f>
        <v/>
      </c>
      <c r="X466" s="43" t="n"/>
      <c r="Y466" s="691" t="n"/>
      <c r="Z466" s="691" t="n"/>
    </row>
    <row r="467" ht="15" customHeight="1">
      <c r="A467" s="331" t="n"/>
      <c r="B467" s="320" t="n"/>
      <c r="C467" s="320" t="n"/>
      <c r="D467" s="320" t="n"/>
      <c r="E467" s="320" t="n"/>
      <c r="F467" s="320" t="n"/>
      <c r="G467" s="320" t="n"/>
      <c r="H467" s="320" t="n"/>
      <c r="I467" s="320" t="n"/>
      <c r="J467" s="320" t="n"/>
      <c r="K467" s="320" t="n"/>
      <c r="L467" s="320" t="n"/>
      <c r="M467" s="648" t="n"/>
      <c r="N467" s="937" t="inlineStr">
        <is>
          <t>ИТОГО НЕТТО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/>
      </c>
      <c r="W467" s="690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/>
      </c>
      <c r="X467" s="43" t="n"/>
      <c r="Y467" s="691" t="n"/>
      <c r="Z467" s="691" t="n"/>
    </row>
    <row r="468">
      <c r="A468" s="320" t="n"/>
      <c r="B468" s="320" t="n"/>
      <c r="C468" s="320" t="n"/>
      <c r="D468" s="320" t="n"/>
      <c r="E468" s="320" t="n"/>
      <c r="F468" s="320" t="n"/>
      <c r="G468" s="320" t="n"/>
      <c r="H468" s="320" t="n"/>
      <c r="I468" s="320" t="n"/>
      <c r="J468" s="320" t="n"/>
      <c r="K468" s="320" t="n"/>
      <c r="L468" s="320" t="n"/>
      <c r="M468" s="648" t="n"/>
      <c r="N468" s="937" t="inlineStr">
        <is>
          <t>ИТОГО БРУТТО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кг</t>
        </is>
      </c>
      <c r="V468" s="69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/>
      </c>
      <c r="W468" s="69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/>
      </c>
      <c r="X468" s="43" t="n"/>
      <c r="Y468" s="691" t="n"/>
      <c r="Z468" s="691" t="n"/>
    </row>
    <row r="469">
      <c r="A469" s="320" t="n"/>
      <c r="B469" s="320" t="n"/>
      <c r="C469" s="320" t="n"/>
      <c r="D469" s="320" t="n"/>
      <c r="E469" s="320" t="n"/>
      <c r="F469" s="320" t="n"/>
      <c r="G469" s="320" t="n"/>
      <c r="H469" s="320" t="n"/>
      <c r="I469" s="320" t="n"/>
      <c r="J469" s="320" t="n"/>
      <c r="K469" s="320" t="n"/>
      <c r="L469" s="320" t="n"/>
      <c r="M469" s="648" t="n"/>
      <c r="N469" s="937" t="inlineStr">
        <is>
          <t>Кол-во паллет</t>
        </is>
      </c>
      <c r="O469" s="642" t="n"/>
      <c r="P469" s="642" t="n"/>
      <c r="Q469" s="642" t="n"/>
      <c r="R469" s="642" t="n"/>
      <c r="S469" s="642" t="n"/>
      <c r="T469" s="643" t="n"/>
      <c r="U469" s="43" t="inlineStr">
        <is>
          <t>шт</t>
        </is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/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/>
      </c>
      <c r="X469" s="43" t="n"/>
      <c r="Y469" s="691" t="n"/>
      <c r="Z469" s="691" t="n"/>
    </row>
    <row r="470">
      <c r="A470" s="320" t="n"/>
      <c r="B470" s="320" t="n"/>
      <c r="C470" s="320" t="n"/>
      <c r="D470" s="320" t="n"/>
      <c r="E470" s="320" t="n"/>
      <c r="F470" s="320" t="n"/>
      <c r="G470" s="320" t="n"/>
      <c r="H470" s="320" t="n"/>
      <c r="I470" s="320" t="n"/>
      <c r="J470" s="320" t="n"/>
      <c r="K470" s="320" t="n"/>
      <c r="L470" s="320" t="n"/>
      <c r="M470" s="648" t="n"/>
      <c r="N470" s="937" t="inlineStr">
        <is>
          <t>Вес брутто  с паллетами</t>
        </is>
      </c>
      <c r="O470" s="642" t="n"/>
      <c r="P470" s="642" t="n"/>
      <c r="Q470" s="642" t="n"/>
      <c r="R470" s="642" t="n"/>
      <c r="S470" s="642" t="n"/>
      <c r="T470" s="643" t="n"/>
      <c r="U470" s="43" t="inlineStr">
        <is>
          <t>кг</t>
        </is>
      </c>
      <c r="V470" s="690">
        <f>GrossWeightTotal+PalletQtyTotal*25</f>
        <v/>
      </c>
      <c r="W470" s="690">
        <f>GrossWeightTotalR+PalletQtyTotalR*25</f>
        <v/>
      </c>
      <c r="X470" s="43" t="n"/>
      <c r="Y470" s="691" t="n"/>
      <c r="Z470" s="691" t="n"/>
    </row>
    <row r="471">
      <c r="A471" s="320" t="n"/>
      <c r="B471" s="320" t="n"/>
      <c r="C471" s="320" t="n"/>
      <c r="D471" s="320" t="n"/>
      <c r="E471" s="320" t="n"/>
      <c r="F471" s="320" t="n"/>
      <c r="G471" s="320" t="n"/>
      <c r="H471" s="320" t="n"/>
      <c r="I471" s="320" t="n"/>
      <c r="J471" s="320" t="n"/>
      <c r="K471" s="320" t="n"/>
      <c r="L471" s="320" t="n"/>
      <c r="M471" s="648" t="n"/>
      <c r="N471" s="937" t="inlineStr">
        <is>
          <t>Кол-во коробок</t>
        </is>
      </c>
      <c r="O471" s="642" t="n"/>
      <c r="P471" s="642" t="n"/>
      <c r="Q471" s="642" t="n"/>
      <c r="R471" s="642" t="n"/>
      <c r="S471" s="642" t="n"/>
      <c r="T471" s="643" t="n"/>
      <c r="U471" s="43" t="inlineStr">
        <is>
          <t>шт</t>
        </is>
      </c>
      <c r="V471" s="690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/>
      </c>
      <c r="W471" s="690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/>
      </c>
      <c r="X471" s="43" t="n"/>
      <c r="Y471" s="691" t="n"/>
      <c r="Z471" s="691" t="n"/>
    </row>
    <row r="472" ht="14.25" customHeight="1">
      <c r="A472" s="320" t="n"/>
      <c r="B472" s="320" t="n"/>
      <c r="C472" s="320" t="n"/>
      <c r="D472" s="320" t="n"/>
      <c r="E472" s="320" t="n"/>
      <c r="F472" s="320" t="n"/>
      <c r="G472" s="320" t="n"/>
      <c r="H472" s="320" t="n"/>
      <c r="I472" s="320" t="n"/>
      <c r="J472" s="320" t="n"/>
      <c r="K472" s="320" t="n"/>
      <c r="L472" s="320" t="n"/>
      <c r="M472" s="648" t="n"/>
      <c r="N472" s="937" t="inlineStr">
        <is>
          <t>Объем заказа</t>
        </is>
      </c>
      <c r="O472" s="642" t="n"/>
      <c r="P472" s="642" t="n"/>
      <c r="Q472" s="642" t="n"/>
      <c r="R472" s="642" t="n"/>
      <c r="S472" s="642" t="n"/>
      <c r="T472" s="643" t="n"/>
      <c r="U472" s="46" t="inlineStr">
        <is>
          <t>м3</t>
        </is>
      </c>
      <c r="V472" s="43" t="n"/>
      <c r="W472" s="43" t="n"/>
      <c r="X472" s="43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/>
      </c>
      <c r="Y472" s="691" t="n"/>
      <c r="Z472" s="691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319" t="inlineStr">
        <is>
          <t>Ядрена копоть</t>
        </is>
      </c>
      <c r="C474" s="319" t="inlineStr">
        <is>
          <t>Вязанка</t>
        </is>
      </c>
      <c r="D474" s="938" t="n"/>
      <c r="E474" s="938" t="n"/>
      <c r="F474" s="939" t="n"/>
      <c r="G474" s="319" t="inlineStr">
        <is>
          <t>Стародворье</t>
        </is>
      </c>
      <c r="H474" s="938" t="n"/>
      <c r="I474" s="938" t="n"/>
      <c r="J474" s="938" t="n"/>
      <c r="K474" s="938" t="n"/>
      <c r="L474" s="938" t="n"/>
      <c r="M474" s="939" t="n"/>
      <c r="N474" s="319" t="inlineStr">
        <is>
          <t>Особый рецепт</t>
        </is>
      </c>
      <c r="O474" s="939" t="n"/>
      <c r="P474" s="319" t="inlineStr">
        <is>
          <t>Баварушка</t>
        </is>
      </c>
      <c r="Q474" s="939" t="n"/>
      <c r="R474" s="319" t="inlineStr">
        <is>
          <t>Дугушка</t>
        </is>
      </c>
      <c r="S474" s="319" t="inlineStr">
        <is>
          <t>Зареченские</t>
        </is>
      </c>
      <c r="T474" s="939" t="n"/>
      <c r="U474" s="320" t="n"/>
      <c r="Z474" s="61" t="n"/>
      <c r="AC474" s="320" t="n"/>
    </row>
    <row r="475" ht="14.25" customHeight="1" thickTop="1">
      <c r="A475" s="321" t="inlineStr">
        <is>
          <t>СЕРИЯ</t>
        </is>
      </c>
      <c r="B475" s="319" t="inlineStr">
        <is>
          <t>Ядрена копоть</t>
        </is>
      </c>
      <c r="C475" s="319" t="inlineStr">
        <is>
          <t>Столичная</t>
        </is>
      </c>
      <c r="D475" s="319" t="inlineStr">
        <is>
          <t>Классическая</t>
        </is>
      </c>
      <c r="E475" s="319" t="inlineStr">
        <is>
          <t>Вязанка</t>
        </is>
      </c>
      <c r="F475" s="319" t="inlineStr">
        <is>
          <t>Сливушки</t>
        </is>
      </c>
      <c r="G475" s="319" t="inlineStr">
        <is>
          <t>Золоченная в печи</t>
        </is>
      </c>
      <c r="H475" s="319" t="inlineStr">
        <is>
          <t>Мясорубская</t>
        </is>
      </c>
      <c r="I475" s="319" t="inlineStr">
        <is>
          <t>Сочинка</t>
        </is>
      </c>
      <c r="J475" s="319" t="inlineStr">
        <is>
          <t>Бордо</t>
        </is>
      </c>
      <c r="K475" s="320" t="n"/>
      <c r="L475" s="319" t="inlineStr">
        <is>
          <t>Фирменная</t>
        </is>
      </c>
      <c r="M475" s="319" t="inlineStr">
        <is>
          <t>Бавария</t>
        </is>
      </c>
      <c r="N475" s="319" t="inlineStr">
        <is>
          <t>Особая</t>
        </is>
      </c>
      <c r="O475" s="319" t="inlineStr">
        <is>
          <t>Особая Без свинины</t>
        </is>
      </c>
      <c r="P475" s="319" t="inlineStr">
        <is>
          <t>Филейбургская</t>
        </is>
      </c>
      <c r="Q475" s="319" t="inlineStr">
        <is>
          <t>Балыкбургская</t>
        </is>
      </c>
      <c r="R475" s="319" t="inlineStr">
        <is>
          <t>Дугушка</t>
        </is>
      </c>
      <c r="S475" s="319" t="inlineStr">
        <is>
          <t>Зареченские продукты</t>
        </is>
      </c>
      <c r="T475" s="319" t="inlineStr">
        <is>
          <t>Выгодная цена</t>
        </is>
      </c>
      <c r="U475" s="320" t="n"/>
      <c r="Z475" s="61" t="n"/>
      <c r="AC475" s="320" t="n"/>
    </row>
    <row r="476" ht="13.5" customHeight="1" thickBot="1">
      <c r="A476" s="940" t="n"/>
      <c r="B476" s="941" t="n"/>
      <c r="C476" s="941" t="n"/>
      <c r="D476" s="941" t="n"/>
      <c r="E476" s="941" t="n"/>
      <c r="F476" s="941" t="n"/>
      <c r="G476" s="941" t="n"/>
      <c r="H476" s="941" t="n"/>
      <c r="I476" s="941" t="n"/>
      <c r="J476" s="941" t="n"/>
      <c r="K476" s="320" t="n"/>
      <c r="L476" s="941" t="n"/>
      <c r="M476" s="941" t="n"/>
      <c r="N476" s="941" t="n"/>
      <c r="O476" s="941" t="n"/>
      <c r="P476" s="941" t="n"/>
      <c r="Q476" s="941" t="n"/>
      <c r="R476" s="941" t="n"/>
      <c r="S476" s="941" t="n"/>
      <c r="T476" s="941" t="n"/>
      <c r="U476" s="320" t="n"/>
      <c r="Z476" s="61" t="n"/>
      <c r="AC476" s="320" t="n"/>
    </row>
    <row r="477" ht="18" customHeight="1" thickBot="1" thickTop="1">
      <c r="A477" s="47" t="inlineStr">
        <is>
          <t>ИТОГО, кг</t>
        </is>
      </c>
      <c r="B477" s="53">
        <f>IFERROR(W22*1,"0")+IFERROR(W26*1,"0")+IFERROR(W27*1,"0")+IFERROR(W28*1,"0")+IFERROR(W29*1,"0")+IFERROR(W30*1,"0")+IFERROR(W31*1,"0")+IFERROR(W35*1,"0")+IFERROR(W39*1,"0")+IFERROR(W43*1,"0")</f>
        <v/>
      </c>
      <c r="C477" s="53">
        <f>IFERROR(W49*1,"0")+IFERROR(W50*1,"0")</f>
        <v/>
      </c>
      <c r="D477" s="53">
        <f>IFERROR(W55*1,"0")+IFERROR(W56*1,"0")+IFERROR(W57*1,"0")+IFERROR(W58*1,"0")</f>
        <v/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7" s="53">
        <f>IFERROR(W128*1,"0")+IFERROR(W129*1,"0")+IFERROR(W130*1,"0")</f>
        <v/>
      </c>
      <c r="G477" s="53">
        <f>IFERROR(W136*1,"0")+IFERROR(W137*1,"0")+IFERROR(W138*1,"0")</f>
        <v/>
      </c>
      <c r="H477" s="53">
        <f>IFERROR(W143*1,"0")+IFERROR(W144*1,"0")+IFERROR(W145*1,"0")+IFERROR(W146*1,"0")+IFERROR(W147*1,"0")+IFERROR(W148*1,"0")+IFERROR(W149*1,"0")+IFERROR(W150*1,"0")</f>
        <v/>
      </c>
      <c r="I477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7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K477" s="320" t="n"/>
      <c r="L477" s="53">
        <f>IFERROR(W258*1,"0")+IFERROR(W259*1,"0")+IFERROR(W260*1,"0")+IFERROR(W261*1,"0")+IFERROR(W262*1,"0")+IFERROR(W263*1,"0")+IFERROR(W264*1,"0")+IFERROR(W268*1,"0")+IFERROR(W269*1,"0")</f>
        <v/>
      </c>
      <c r="M477" s="53">
        <f>IFERROR(W274*1,"0")+IFERROR(W278*1,"0")+IFERROR(W279*1,"0")+IFERROR(W283*1,"0")+IFERROR(W287*1,"0")</f>
        <v/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/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/>
      </c>
      <c r="Q477" s="53">
        <f>IFERROR(W389*1,"0")+IFERROR(W390*1,"0")+IFERROR(W394*1,"0")+IFERROR(W395*1,"0")+IFERROR(W396*1,"0")+IFERROR(W397*1,"0")+IFERROR(W398*1,"0")+IFERROR(W399*1,"0")+IFERROR(W400*1,"0")+IFERROR(W404*1,"0")</f>
        <v/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/>
      </c>
      <c r="S477" s="53">
        <f>IFERROR(W443*1,"0")+IFERROR(W444*1,"0")+IFERROR(W448*1,"0")+IFERROR(W449*1,"0")+IFERROR(W453*1,"0")+IFERROR(W454*1,"0")+IFERROR(W458*1,"0")+IFERROR(W459*1,"0")</f>
        <v/>
      </c>
      <c r="T477" s="53">
        <f>IFERROR(W464*1,"0")</f>
        <v/>
      </c>
      <c r="U477" s="320" t="n"/>
      <c r="Z477" s="61" t="n"/>
      <c r="AC477" s="320" t="n"/>
    </row>
    <row r="47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KTB9onvyHf4QIcbXKTjLw==" formatRows="1" sort="0" spinCount="100000" hashValue="DwQMgg2OnziidkwKfTCzEdhGvbJJl3tHScRhDpbLQd3SpiC3NldLkVX6kpUp++ZKbErr4bXEf9J9UnGA3DHcO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9">
    <mergeCell ref="N144:R144"/>
    <mergeCell ref="D187:E187"/>
    <mergeCell ref="A196:X196"/>
    <mergeCell ref="A256:X256"/>
    <mergeCell ref="D423:E423"/>
    <mergeCell ref="D174:E174"/>
    <mergeCell ref="N329:T329"/>
    <mergeCell ref="N451:T451"/>
    <mergeCell ref="D410:E410"/>
    <mergeCell ref="A36:M37"/>
    <mergeCell ref="A133:X133"/>
    <mergeCell ref="N195:T195"/>
    <mergeCell ref="N24:T24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G474:M474"/>
    <mergeCell ref="D66:E66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A375:X375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A467:M472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A465:M466"/>
    <mergeCell ref="D210:E210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A311:M312"/>
    <mergeCell ref="N352:R352"/>
    <mergeCell ref="D211:E211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A457:X457"/>
    <mergeCell ref="N428:R428"/>
    <mergeCell ref="N228:R228"/>
    <mergeCell ref="N17:R18"/>
    <mergeCell ref="D100:E100"/>
    <mergeCell ref="N355:R355"/>
    <mergeCell ref="N415:R415"/>
    <mergeCell ref="N129:R129"/>
    <mergeCell ref="O6:P6"/>
    <mergeCell ref="N63:R63"/>
    <mergeCell ref="N305:R305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A339:M340"/>
    <mergeCell ref="D400:E400"/>
    <mergeCell ref="A409:X409"/>
    <mergeCell ref="D77:E77"/>
    <mergeCell ref="N429:R429"/>
    <mergeCell ref="D108:E108"/>
    <mergeCell ref="N223:R223"/>
    <mergeCell ref="N350:R350"/>
    <mergeCell ref="N139:T139"/>
    <mergeCell ref="D160:E160"/>
    <mergeCell ref="N406:T406"/>
    <mergeCell ref="I17:I18"/>
    <mergeCell ref="N237:T237"/>
    <mergeCell ref="D306:E306"/>
    <mergeCell ref="D377:E377"/>
    <mergeCell ref="T12:U12"/>
    <mergeCell ref="N445:T445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A463:X463"/>
    <mergeCell ref="N158:T158"/>
    <mergeCell ref="N425:T425"/>
    <mergeCell ref="C475:C476"/>
    <mergeCell ref="N369:T369"/>
    <mergeCell ref="D390:E390"/>
    <mergeCell ref="N225:T225"/>
    <mergeCell ref="E475:E476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N137:R137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D232:E232"/>
    <mergeCell ref="A191:X191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A124:M125"/>
    <mergeCell ref="N165:R165"/>
    <mergeCell ref="D350:E350"/>
    <mergeCell ref="A189:M190"/>
    <mergeCell ref="D27:E27"/>
    <mergeCell ref="N15:R16"/>
    <mergeCell ref="D396:E396"/>
    <mergeCell ref="D414:E414"/>
    <mergeCell ref="D352:E352"/>
    <mergeCell ref="A424:M425"/>
    <mergeCell ref="A244:X244"/>
    <mergeCell ref="A342:X342"/>
    <mergeCell ref="D156:E156"/>
    <mergeCell ref="D327:E327"/>
    <mergeCell ref="D398:E398"/>
    <mergeCell ref="N439:T439"/>
    <mergeCell ref="N37:T37"/>
    <mergeCell ref="A62:X62"/>
    <mergeCell ref="D454:E454"/>
    <mergeCell ref="N427:R427"/>
    <mergeCell ref="D106:E106"/>
    <mergeCell ref="D416:E416"/>
    <mergeCell ref="N469:T469"/>
    <mergeCell ref="D93:E93"/>
    <mergeCell ref="D264:E264"/>
    <mergeCell ref="N370:T370"/>
    <mergeCell ref="D220:E220"/>
    <mergeCell ref="A265:M266"/>
    <mergeCell ref="A44:M45"/>
    <mergeCell ref="A337:X337"/>
    <mergeCell ref="N470:T470"/>
    <mergeCell ref="D251:E251"/>
    <mergeCell ref="N99:R99"/>
    <mergeCell ref="N397:R397"/>
    <mergeCell ref="N74:R74"/>
    <mergeCell ref="N145:R145"/>
    <mergeCell ref="N372:R372"/>
    <mergeCell ref="N310:R310"/>
    <mergeCell ref="N443:R443"/>
    <mergeCell ref="D182:E182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U17:U18"/>
    <mergeCell ref="D246:E246"/>
    <mergeCell ref="A426:X426"/>
    <mergeCell ref="N361:R361"/>
    <mergeCell ref="A364:X364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D444:E444"/>
    <mergeCell ref="N254:T254"/>
    <mergeCell ref="T6:U9"/>
    <mergeCell ref="N77:R77"/>
    <mergeCell ref="D185:E185"/>
    <mergeCell ref="N91:T91"/>
    <mergeCell ref="N263:R263"/>
    <mergeCell ref="A213:M214"/>
    <mergeCell ref="A151:M152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260:R260"/>
    <mergeCell ref="D399:E399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A445:M446"/>
    <mergeCell ref="D112:E112"/>
    <mergeCell ref="D283:E283"/>
    <mergeCell ref="N460:T460"/>
    <mergeCell ref="D56:E56"/>
    <mergeCell ref="D193:E193"/>
    <mergeCell ref="N448:R448"/>
    <mergeCell ref="N304:R304"/>
    <mergeCell ref="D176:E176"/>
    <mergeCell ref="D114:E114"/>
    <mergeCell ref="N391:T391"/>
    <mergeCell ref="D412:E412"/>
    <mergeCell ref="D64:E64"/>
    <mergeCell ref="N170:T170"/>
    <mergeCell ref="N157:T157"/>
    <mergeCell ref="N328:T328"/>
    <mergeCell ref="D349:E349"/>
    <mergeCell ref="N455:T455"/>
    <mergeCell ref="N108:R108"/>
    <mergeCell ref="A197:X197"/>
    <mergeCell ref="N392:T392"/>
    <mergeCell ref="N95:R95"/>
    <mergeCell ref="N70:R70"/>
    <mergeCell ref="D138:E138"/>
    <mergeCell ref="N331:R331"/>
    <mergeCell ref="D203:E203"/>
    <mergeCell ref="A275:M276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N459:R459"/>
    <mergeCell ref="A42:X42"/>
    <mergeCell ref="D198:E198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D39:E39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B475:B476"/>
    <mergeCell ref="D65:E65"/>
    <mergeCell ref="N288:T288"/>
    <mergeCell ref="N36:T36"/>
    <mergeCell ref="D428:E428"/>
    <mergeCell ref="D415:E415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A401:M402"/>
    <mergeCell ref="N119:R119"/>
    <mergeCell ref="D304:E304"/>
    <mergeCell ref="N211:R211"/>
    <mergeCell ref="D83:E83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85:E85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35:R35"/>
    <mergeCell ref="N206:R206"/>
    <mergeCell ref="D222:E222"/>
    <mergeCell ref="G17:G18"/>
    <mergeCell ref="D314:E314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A9:C9"/>
    <mergeCell ref="D202:E202"/>
    <mergeCell ref="D58:E58"/>
    <mergeCell ref="A382:X382"/>
    <mergeCell ref="A116:M117"/>
    <mergeCell ref="N248:T248"/>
    <mergeCell ref="O12:P12"/>
    <mergeCell ref="D294:E294"/>
    <mergeCell ref="N52:T52"/>
    <mergeCell ref="D231:E231"/>
    <mergeCell ref="N312:T312"/>
    <mergeCell ref="D358:E358"/>
    <mergeCell ref="N208:R208"/>
    <mergeCell ref="N379:R379"/>
    <mergeCell ref="N116:T116"/>
    <mergeCell ref="N300:R300"/>
    <mergeCell ref="N183:R183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434:T434"/>
    <mergeCell ref="A393:X393"/>
    <mergeCell ref="D449:E449"/>
    <mergeCell ref="N107:R107"/>
    <mergeCell ref="N278:R278"/>
    <mergeCell ref="D150:E150"/>
    <mergeCell ref="A303:X303"/>
    <mergeCell ref="A159:X159"/>
    <mergeCell ref="D321:E321"/>
    <mergeCell ref="A219:X219"/>
    <mergeCell ref="N243:T243"/>
    <mergeCell ref="A290:X290"/>
    <mergeCell ref="M17:M18"/>
    <mergeCell ref="N67:R67"/>
    <mergeCell ref="N131:T131"/>
    <mergeCell ref="N236:T236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D394:E394"/>
    <mergeCell ref="A403:X403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377:R377"/>
    <mergeCell ref="N233:R233"/>
    <mergeCell ref="A438:M439"/>
    <mergeCell ref="N72:R72"/>
    <mergeCell ref="O5:P5"/>
    <mergeCell ref="N143:R143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A433:M434"/>
    <mergeCell ref="N299:R299"/>
    <mergeCell ref="A53:X53"/>
    <mergeCell ref="N255:T255"/>
    <mergeCell ref="N386:T386"/>
    <mergeCell ref="N242:T242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A280:M281"/>
    <mergeCell ref="A15:L15"/>
    <mergeCell ref="N23:T23"/>
    <mergeCell ref="A48:X48"/>
    <mergeCell ref="N194:T194"/>
    <mergeCell ref="N261:R261"/>
    <mergeCell ref="N381:T381"/>
    <mergeCell ref="A142:X142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N374:T374"/>
    <mergeCell ref="D395:E395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wadv7E6lWM6BhzAHi4wYg==" formatRows="1" sort="0" spinCount="100000" hashValue="9rVzsPO8hnp+3xSLzfkIemX33fnL9Yr1u68Ks1ieGFsWMdfPP189xFAxyGFbgV3AUZhfGR63xBdWXZquCqqZg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2023-11-23T09:43:04Z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