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764CC7B-BC0F-4C90-9652-BF37D222BA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9" i="1" l="1"/>
  <c r="V468" i="1"/>
  <c r="V466" i="1"/>
  <c r="V465" i="1"/>
  <c r="W464" i="1"/>
  <c r="N464" i="1"/>
  <c r="V461" i="1"/>
  <c r="V460" i="1"/>
  <c r="W459" i="1"/>
  <c r="X459" i="1" s="1"/>
  <c r="W458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39" i="1"/>
  <c r="V438" i="1"/>
  <c r="W437" i="1"/>
  <c r="X437" i="1" s="1"/>
  <c r="N437" i="1"/>
  <c r="W436" i="1"/>
  <c r="X436" i="1" s="1"/>
  <c r="X438" i="1" s="1"/>
  <c r="N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V425" i="1"/>
  <c r="V424" i="1"/>
  <c r="W423" i="1"/>
  <c r="X423" i="1" s="1"/>
  <c r="N423" i="1"/>
  <c r="W422" i="1"/>
  <c r="N422" i="1"/>
  <c r="V420" i="1"/>
  <c r="V419" i="1"/>
  <c r="W418" i="1"/>
  <c r="X418" i="1" s="1"/>
  <c r="N418" i="1"/>
  <c r="X417" i="1"/>
  <c r="W417" i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N410" i="1"/>
  <c r="V406" i="1"/>
  <c r="V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X394" i="1"/>
  <c r="W394" i="1"/>
  <c r="N394" i="1"/>
  <c r="V392" i="1"/>
  <c r="W391" i="1"/>
  <c r="V391" i="1"/>
  <c r="X390" i="1"/>
  <c r="W390" i="1"/>
  <c r="N390" i="1"/>
  <c r="W389" i="1"/>
  <c r="N389" i="1"/>
  <c r="V386" i="1"/>
  <c r="V385" i="1"/>
  <c r="W384" i="1"/>
  <c r="X384" i="1" s="1"/>
  <c r="W383" i="1"/>
  <c r="V381" i="1"/>
  <c r="W380" i="1"/>
  <c r="V380" i="1"/>
  <c r="X379" i="1"/>
  <c r="W379" i="1"/>
  <c r="X378" i="1"/>
  <c r="W378" i="1"/>
  <c r="X377" i="1"/>
  <c r="W377" i="1"/>
  <c r="X376" i="1"/>
  <c r="X380" i="1" s="1"/>
  <c r="W376" i="1"/>
  <c r="W381" i="1" s="1"/>
  <c r="V374" i="1"/>
  <c r="V373" i="1"/>
  <c r="W372" i="1"/>
  <c r="N372" i="1"/>
  <c r="V370" i="1"/>
  <c r="V369" i="1"/>
  <c r="W368" i="1"/>
  <c r="X368" i="1" s="1"/>
  <c r="N368" i="1"/>
  <c r="X367" i="1"/>
  <c r="W367" i="1"/>
  <c r="N367" i="1"/>
  <c r="W366" i="1"/>
  <c r="X366" i="1" s="1"/>
  <c r="N366" i="1"/>
  <c r="W365" i="1"/>
  <c r="N365" i="1"/>
  <c r="V363" i="1"/>
  <c r="V362" i="1"/>
  <c r="W361" i="1"/>
  <c r="X361" i="1" s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N349" i="1"/>
  <c r="V347" i="1"/>
  <c r="V346" i="1"/>
  <c r="W345" i="1"/>
  <c r="X345" i="1" s="1"/>
  <c r="N345" i="1"/>
  <c r="X344" i="1"/>
  <c r="X346" i="1" s="1"/>
  <c r="W344" i="1"/>
  <c r="N344" i="1"/>
  <c r="V340" i="1"/>
  <c r="W339" i="1"/>
  <c r="V339" i="1"/>
  <c r="X338" i="1"/>
  <c r="X339" i="1" s="1"/>
  <c r="W338" i="1"/>
  <c r="W340" i="1" s="1"/>
  <c r="N338" i="1"/>
  <c r="V336" i="1"/>
  <c r="V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9" i="1"/>
  <c r="V328" i="1"/>
  <c r="W327" i="1"/>
  <c r="X327" i="1" s="1"/>
  <c r="N327" i="1"/>
  <c r="W326" i="1"/>
  <c r="W328" i="1" s="1"/>
  <c r="N326" i="1"/>
  <c r="V324" i="1"/>
  <c r="V323" i="1"/>
  <c r="X322" i="1"/>
  <c r="W322" i="1"/>
  <c r="N322" i="1"/>
  <c r="W321" i="1"/>
  <c r="X321" i="1" s="1"/>
  <c r="N321" i="1"/>
  <c r="W320" i="1"/>
  <c r="X320" i="1" s="1"/>
  <c r="N320" i="1"/>
  <c r="W319" i="1"/>
  <c r="N319" i="1"/>
  <c r="V316" i="1"/>
  <c r="V315" i="1"/>
  <c r="W314" i="1"/>
  <c r="N314" i="1"/>
  <c r="V312" i="1"/>
  <c r="V311" i="1"/>
  <c r="W310" i="1"/>
  <c r="N310" i="1"/>
  <c r="V308" i="1"/>
  <c r="V307" i="1"/>
  <c r="W306" i="1"/>
  <c r="X306" i="1" s="1"/>
  <c r="N306" i="1"/>
  <c r="W305" i="1"/>
  <c r="X305" i="1" s="1"/>
  <c r="W304" i="1"/>
  <c r="X304" i="1" s="1"/>
  <c r="X307" i="1" s="1"/>
  <c r="N304" i="1"/>
  <c r="V302" i="1"/>
  <c r="V301" i="1"/>
  <c r="W300" i="1"/>
  <c r="X300" i="1" s="1"/>
  <c r="N300" i="1"/>
  <c r="W299" i="1"/>
  <c r="X299" i="1" s="1"/>
  <c r="N299" i="1"/>
  <c r="X298" i="1"/>
  <c r="W298" i="1"/>
  <c r="X297" i="1"/>
  <c r="W297" i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V289" i="1"/>
  <c r="V288" i="1"/>
  <c r="W287" i="1"/>
  <c r="W289" i="1" s="1"/>
  <c r="N287" i="1"/>
  <c r="V285" i="1"/>
  <c r="V284" i="1"/>
  <c r="W283" i="1"/>
  <c r="W285" i="1" s="1"/>
  <c r="N283" i="1"/>
  <c r="V281" i="1"/>
  <c r="V280" i="1"/>
  <c r="W279" i="1"/>
  <c r="X279" i="1" s="1"/>
  <c r="N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X221" i="1" s="1"/>
  <c r="N221" i="1"/>
  <c r="W220" i="1"/>
  <c r="X220" i="1" s="1"/>
  <c r="N220" i="1"/>
  <c r="V218" i="1"/>
  <c r="V217" i="1"/>
  <c r="W216" i="1"/>
  <c r="W218" i="1" s="1"/>
  <c r="N216" i="1"/>
  <c r="V214" i="1"/>
  <c r="V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5" i="1"/>
  <c r="V194" i="1"/>
  <c r="W193" i="1"/>
  <c r="X193" i="1" s="1"/>
  <c r="N193" i="1"/>
  <c r="W192" i="1"/>
  <c r="W194" i="1" s="1"/>
  <c r="N192" i="1"/>
  <c r="V190" i="1"/>
  <c r="V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W170" i="1" s="1"/>
  <c r="N165" i="1"/>
  <c r="V163" i="1"/>
  <c r="V162" i="1"/>
  <c r="W161" i="1"/>
  <c r="X161" i="1" s="1"/>
  <c r="N161" i="1"/>
  <c r="X160" i="1"/>
  <c r="X162" i="1" s="1"/>
  <c r="W160" i="1"/>
  <c r="V158" i="1"/>
  <c r="V157" i="1"/>
  <c r="W156" i="1"/>
  <c r="X156" i="1" s="1"/>
  <c r="N156" i="1"/>
  <c r="X155" i="1"/>
  <c r="X157" i="1" s="1"/>
  <c r="W155" i="1"/>
  <c r="N155" i="1"/>
  <c r="V152" i="1"/>
  <c r="V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X144" i="1"/>
  <c r="W144" i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G477" i="1" s="1"/>
  <c r="N136" i="1"/>
  <c r="V132" i="1"/>
  <c r="V131" i="1"/>
  <c r="W130" i="1"/>
  <c r="X130" i="1" s="1"/>
  <c r="N130" i="1"/>
  <c r="W129" i="1"/>
  <c r="X129" i="1" s="1"/>
  <c r="N129" i="1"/>
  <c r="W128" i="1"/>
  <c r="V125" i="1"/>
  <c r="V124" i="1"/>
  <c r="W123" i="1"/>
  <c r="X123" i="1" s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V117" i="1"/>
  <c r="V116" i="1"/>
  <c r="W115" i="1"/>
  <c r="X115" i="1" s="1"/>
  <c r="W114" i="1"/>
  <c r="X114" i="1" s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X106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W86" i="1"/>
  <c r="X86" i="1" s="1"/>
  <c r="W85" i="1"/>
  <c r="X85" i="1" s="1"/>
  <c r="W84" i="1"/>
  <c r="X84" i="1" s="1"/>
  <c r="N84" i="1"/>
  <c r="W83" i="1"/>
  <c r="V81" i="1"/>
  <c r="V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X50" i="1"/>
  <c r="W50" i="1"/>
  <c r="N50" i="1"/>
  <c r="W49" i="1"/>
  <c r="C47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2" i="1" s="1"/>
  <c r="N26" i="1"/>
  <c r="V24" i="1"/>
  <c r="V467" i="1" s="1"/>
  <c r="V23" i="1"/>
  <c r="W22" i="1"/>
  <c r="W23" i="1" s="1"/>
  <c r="N22" i="1"/>
  <c r="H10" i="1"/>
  <c r="A9" i="1"/>
  <c r="A10" i="1" s="1"/>
  <c r="D7" i="1"/>
  <c r="O6" i="1"/>
  <c r="N2" i="1"/>
  <c r="W91" i="1" l="1"/>
  <c r="W103" i="1"/>
  <c r="W190" i="1"/>
  <c r="X224" i="1"/>
  <c r="X283" i="1"/>
  <c r="X284" i="1" s="1"/>
  <c r="W284" i="1"/>
  <c r="X287" i="1"/>
  <c r="X288" i="1" s="1"/>
  <c r="W288" i="1"/>
  <c r="W369" i="1"/>
  <c r="W446" i="1"/>
  <c r="V470" i="1"/>
  <c r="X369" i="1"/>
  <c r="X401" i="1"/>
  <c r="X22" i="1"/>
  <c r="X23" i="1" s="1"/>
  <c r="X26" i="1"/>
  <c r="X32" i="1" s="1"/>
  <c r="X93" i="1"/>
  <c r="X103" i="1" s="1"/>
  <c r="W117" i="1"/>
  <c r="W125" i="1"/>
  <c r="W131" i="1"/>
  <c r="H477" i="1"/>
  <c r="W162" i="1"/>
  <c r="X172" i="1"/>
  <c r="X189" i="1" s="1"/>
  <c r="X192" i="1"/>
  <c r="X194" i="1" s="1"/>
  <c r="W214" i="1"/>
  <c r="X216" i="1"/>
  <c r="X217" i="1" s="1"/>
  <c r="W217" i="1"/>
  <c r="W248" i="1"/>
  <c r="X326" i="1"/>
  <c r="X328" i="1" s="1"/>
  <c r="X365" i="1"/>
  <c r="W434" i="1"/>
  <c r="W433" i="1"/>
  <c r="X443" i="1"/>
  <c r="X445" i="1" s="1"/>
  <c r="W445" i="1"/>
  <c r="X59" i="1"/>
  <c r="X80" i="1"/>
  <c r="X116" i="1"/>
  <c r="X124" i="1"/>
  <c r="F9" i="1"/>
  <c r="J9" i="1"/>
  <c r="F10" i="1"/>
  <c r="W33" i="1"/>
  <c r="W37" i="1"/>
  <c r="W41" i="1"/>
  <c r="W45" i="1"/>
  <c r="W51" i="1"/>
  <c r="W60" i="1"/>
  <c r="W80" i="1"/>
  <c r="W90" i="1"/>
  <c r="W104" i="1"/>
  <c r="W116" i="1"/>
  <c r="W124" i="1"/>
  <c r="W132" i="1"/>
  <c r="W140" i="1"/>
  <c r="W151" i="1"/>
  <c r="W158" i="1"/>
  <c r="W163" i="1"/>
  <c r="W169" i="1"/>
  <c r="W189" i="1"/>
  <c r="W195" i="1"/>
  <c r="W213" i="1"/>
  <c r="W237" i="1"/>
  <c r="W242" i="1"/>
  <c r="X239" i="1"/>
  <c r="X242" i="1" s="1"/>
  <c r="W255" i="1"/>
  <c r="L477" i="1"/>
  <c r="W266" i="1"/>
  <c r="X258" i="1"/>
  <c r="X265" i="1" s="1"/>
  <c r="W265" i="1"/>
  <c r="W271" i="1"/>
  <c r="M477" i="1"/>
  <c r="W275" i="1"/>
  <c r="X274" i="1"/>
  <c r="X275" i="1" s="1"/>
  <c r="W276" i="1"/>
  <c r="W281" i="1"/>
  <c r="X278" i="1"/>
  <c r="X280" i="1" s="1"/>
  <c r="W301" i="1"/>
  <c r="W370" i="1"/>
  <c r="W373" i="1"/>
  <c r="X372" i="1"/>
  <c r="X373" i="1" s="1"/>
  <c r="W374" i="1"/>
  <c r="W385" i="1"/>
  <c r="X383" i="1"/>
  <c r="X385" i="1" s="1"/>
  <c r="W386" i="1"/>
  <c r="W402" i="1"/>
  <c r="W405" i="1"/>
  <c r="X404" i="1"/>
  <c r="X405" i="1" s="1"/>
  <c r="W406" i="1"/>
  <c r="R477" i="1"/>
  <c r="W419" i="1"/>
  <c r="X410" i="1"/>
  <c r="X419" i="1" s="1"/>
  <c r="W420" i="1"/>
  <c r="W425" i="1"/>
  <c r="X422" i="1"/>
  <c r="X424" i="1" s="1"/>
  <c r="W424" i="1"/>
  <c r="F477" i="1"/>
  <c r="O477" i="1"/>
  <c r="H9" i="1"/>
  <c r="W469" i="1"/>
  <c r="W468" i="1"/>
  <c r="V471" i="1"/>
  <c r="W24" i="1"/>
  <c r="X35" i="1"/>
  <c r="X36" i="1" s="1"/>
  <c r="X39" i="1"/>
  <c r="X40" i="1" s="1"/>
  <c r="X43" i="1"/>
  <c r="X44" i="1" s="1"/>
  <c r="X49" i="1"/>
  <c r="X51" i="1" s="1"/>
  <c r="W52" i="1"/>
  <c r="D477" i="1"/>
  <c r="W59" i="1"/>
  <c r="E477" i="1"/>
  <c r="W81" i="1"/>
  <c r="X83" i="1"/>
  <c r="X90" i="1" s="1"/>
  <c r="X128" i="1"/>
  <c r="X131" i="1" s="1"/>
  <c r="X136" i="1"/>
  <c r="X139" i="1" s="1"/>
  <c r="W139" i="1"/>
  <c r="X143" i="1"/>
  <c r="X151" i="1" s="1"/>
  <c r="W152" i="1"/>
  <c r="I477" i="1"/>
  <c r="W157" i="1"/>
  <c r="X165" i="1"/>
  <c r="X169" i="1" s="1"/>
  <c r="X198" i="1"/>
  <c r="X213" i="1" s="1"/>
  <c r="W224" i="1"/>
  <c r="W225" i="1"/>
  <c r="W236" i="1"/>
  <c r="X227" i="1"/>
  <c r="X236" i="1" s="1"/>
  <c r="W243" i="1"/>
  <c r="W249" i="1"/>
  <c r="W254" i="1"/>
  <c r="X251" i="1"/>
  <c r="X254" i="1" s="1"/>
  <c r="W270" i="1"/>
  <c r="W280" i="1"/>
  <c r="X301" i="1"/>
  <c r="P477" i="1"/>
  <c r="W439" i="1"/>
  <c r="W450" i="1"/>
  <c r="X448" i="1"/>
  <c r="X450" i="1" s="1"/>
  <c r="W451" i="1"/>
  <c r="W461" i="1"/>
  <c r="T477" i="1"/>
  <c r="W465" i="1"/>
  <c r="X464" i="1"/>
  <c r="X465" i="1" s="1"/>
  <c r="W466" i="1"/>
  <c r="B477" i="1"/>
  <c r="J477" i="1"/>
  <c r="S477" i="1"/>
  <c r="N477" i="1"/>
  <c r="W302" i="1"/>
  <c r="W307" i="1"/>
  <c r="W308" i="1"/>
  <c r="W311" i="1"/>
  <c r="X310" i="1"/>
  <c r="X311" i="1" s="1"/>
  <c r="W312" i="1"/>
  <c r="W315" i="1"/>
  <c r="X314" i="1"/>
  <c r="X315" i="1" s="1"/>
  <c r="W316" i="1"/>
  <c r="W324" i="1"/>
  <c r="X319" i="1"/>
  <c r="X323" i="1" s="1"/>
  <c r="W323" i="1"/>
  <c r="W329" i="1"/>
  <c r="W336" i="1"/>
  <c r="X331" i="1"/>
  <c r="X335" i="1" s="1"/>
  <c r="W335" i="1"/>
  <c r="W347" i="1"/>
  <c r="W363" i="1"/>
  <c r="X349" i="1"/>
  <c r="X362" i="1" s="1"/>
  <c r="W362" i="1"/>
  <c r="W392" i="1"/>
  <c r="X389" i="1"/>
  <c r="X391" i="1" s="1"/>
  <c r="W401" i="1"/>
  <c r="X433" i="1"/>
  <c r="W438" i="1"/>
  <c r="W460" i="1"/>
  <c r="X458" i="1"/>
  <c r="X460" i="1" s="1"/>
  <c r="Q477" i="1"/>
  <c r="W346" i="1"/>
  <c r="X472" i="1" l="1"/>
  <c r="W471" i="1"/>
  <c r="W467" i="1"/>
  <c r="W470" i="1"/>
</calcChain>
</file>

<file path=xl/sharedStrings.xml><?xml version="1.0" encoding="utf-8"?>
<sst xmlns="http://schemas.openxmlformats.org/spreadsheetml/2006/main" count="1992" uniqueCount="685">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</sst>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7"/>
  <sheetViews>
    <sheetView showGridLines="0" tabSelected="1" topLeftCell="A8" zoomScaleNormal="100" zoomScaleSheetLayoutView="100" workbookViewId="0">
      <selection activeCell="Z26" sqref="Z26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48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46" t="s">
        <v>8</v>
      </c>
      <c r="B5" s="346"/>
      <c r="C5" s="347"/>
      <c r="D5" s="349"/>
      <c r="E5" s="351"/>
      <c r="F5" s="605" t="s">
        <v>9</v>
      </c>
      <c r="G5" s="347"/>
      <c r="H5" s="349"/>
      <c r="I5" s="350"/>
      <c r="J5" s="350"/>
      <c r="K5" s="350"/>
      <c r="L5" s="351"/>
      <c r="N5" s="24" t="s">
        <v>10</v>
      </c>
      <c r="O5" s="543">
        <v>45255</v>
      </c>
      <c r="P5" s="400"/>
      <c r="R5" s="631" t="s">
        <v>11</v>
      </c>
      <c r="S5" s="373"/>
      <c r="T5" s="486" t="s">
        <v>12</v>
      </c>
      <c r="U5" s="400"/>
      <c r="Z5" s="51"/>
      <c r="AA5" s="51"/>
      <c r="AB5" s="51"/>
    </row>
    <row r="6" spans="1:29" s="310" customFormat="1" ht="24" customHeight="1" x14ac:dyDescent="0.2">
      <c r="A6" s="446" t="s">
        <v>13</v>
      </c>
      <c r="B6" s="346"/>
      <c r="C6" s="347"/>
      <c r="D6" s="577" t="s">
        <v>14</v>
      </c>
      <c r="E6" s="578"/>
      <c r="F6" s="578"/>
      <c r="G6" s="578"/>
      <c r="H6" s="578"/>
      <c r="I6" s="578"/>
      <c r="J6" s="578"/>
      <c r="K6" s="578"/>
      <c r="L6" s="400"/>
      <c r="N6" s="24" t="s">
        <v>15</v>
      </c>
      <c r="O6" s="428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2" t="s">
        <v>16</v>
      </c>
      <c r="S6" s="373"/>
      <c r="T6" s="490" t="s">
        <v>17</v>
      </c>
      <c r="U6" s="362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1"/>
      <c r="S7" s="373"/>
      <c r="T7" s="491"/>
      <c r="U7" s="492"/>
      <c r="Z7" s="51"/>
      <c r="AA7" s="51"/>
      <c r="AB7" s="51"/>
    </row>
    <row r="8" spans="1:29" s="310" customFormat="1" ht="25.5" customHeight="1" x14ac:dyDescent="0.2">
      <c r="A8" s="641" t="s">
        <v>18</v>
      </c>
      <c r="B8" s="323"/>
      <c r="C8" s="324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9">
        <v>0.33333333333333331</v>
      </c>
      <c r="P8" s="400"/>
      <c r="R8" s="321"/>
      <c r="S8" s="373"/>
      <c r="T8" s="491"/>
      <c r="U8" s="49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30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400"/>
      <c r="R9" s="321"/>
      <c r="S9" s="373"/>
      <c r="T9" s="493"/>
      <c r="U9" s="49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30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5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400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400"/>
      <c r="S11" s="24" t="s">
        <v>26</v>
      </c>
      <c r="T11" s="579" t="s">
        <v>27</v>
      </c>
      <c r="U11" s="5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72"/>
      <c r="P12" s="514"/>
      <c r="Q12" s="23"/>
      <c r="S12" s="24"/>
      <c r="T12" s="414"/>
      <c r="U12" s="321"/>
      <c r="Z12" s="51"/>
      <c r="AA12" s="51"/>
      <c r="AB12" s="51"/>
    </row>
    <row r="13" spans="1:29" s="310" customFormat="1" ht="23.25" customHeight="1" x14ac:dyDescent="0.2">
      <c r="A13" s="60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79"/>
      <c r="P13" s="5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9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0" t="s">
        <v>37</v>
      </c>
      <c r="D17" s="353" t="s">
        <v>38</v>
      </c>
      <c r="E17" s="421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0"/>
      <c r="P17" s="420"/>
      <c r="Q17" s="420"/>
      <c r="R17" s="421"/>
      <c r="S17" s="640" t="s">
        <v>48</v>
      </c>
      <c r="T17" s="347"/>
      <c r="U17" s="353" t="s">
        <v>49</v>
      </c>
      <c r="V17" s="353" t="s">
        <v>50</v>
      </c>
      <c r="W17" s="366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49"/>
      <c r="BA17" s="376" t="s">
        <v>56</v>
      </c>
    </row>
    <row r="18" spans="1:53" ht="14.25" customHeight="1" x14ac:dyDescent="0.2">
      <c r="A18" s="354"/>
      <c r="B18" s="354"/>
      <c r="C18" s="354"/>
      <c r="D18" s="422"/>
      <c r="E18" s="424"/>
      <c r="F18" s="354"/>
      <c r="G18" s="354"/>
      <c r="H18" s="354"/>
      <c r="I18" s="354"/>
      <c r="J18" s="354"/>
      <c r="K18" s="354"/>
      <c r="L18" s="354"/>
      <c r="M18" s="354"/>
      <c r="N18" s="422"/>
      <c r="O18" s="423"/>
      <c r="P18" s="423"/>
      <c r="Q18" s="423"/>
      <c r="R18" s="424"/>
      <c r="S18" s="309" t="s">
        <v>57</v>
      </c>
      <c r="T18" s="309" t="s">
        <v>58</v>
      </c>
      <c r="U18" s="354"/>
      <c r="V18" s="354"/>
      <c r="W18" s="367"/>
      <c r="X18" s="354"/>
      <c r="Y18" s="546"/>
      <c r="Z18" s="546"/>
      <c r="AA18" s="386"/>
      <c r="AB18" s="387"/>
      <c r="AC18" s="388"/>
      <c r="AD18" s="450"/>
      <c r="BA18" s="321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3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0.55999999999999994</v>
      </c>
      <c r="W35" s="313">
        <f>IFERROR(IF(V35="",0,CEILING((V35/$H35),1)*$H35),"")</f>
        <v>0.6</v>
      </c>
      <c r="X35" s="36">
        <f>IFERROR(IF(W35=0,"",ROUNDUP(W35/H35,0)*0.00753),"")</f>
        <v>7.5300000000000002E-3</v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0.93333333333333324</v>
      </c>
      <c r="W36" s="314">
        <f>IFERROR(W35/H35,"0")</f>
        <v>1</v>
      </c>
      <c r="X36" s="314">
        <f>IFERROR(IF(X35="",0,X35),"0")</f>
        <v>7.5300000000000002E-3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0.55999999999999994</v>
      </c>
      <c r="W37" s="314">
        <f>IFERROR(SUM(W35:W35),"0")</f>
        <v>0.6</v>
      </c>
      <c r="X37" s="37"/>
      <c r="Y37" s="315"/>
      <c r="Z37" s="315"/>
    </row>
    <row r="38" spans="1:53" ht="14.25" customHeight="1" x14ac:dyDescent="0.25">
      <c r="A38" s="33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1</v>
      </c>
      <c r="W43" s="313">
        <f>IFERROR(IF(V43="",0,CEILING((V43/$H43),1)*$H43),"")</f>
        <v>1</v>
      </c>
      <c r="X43" s="36">
        <f>IFERROR(IF(W43=0,"",ROUNDUP(W43/H43,0)*0.00753),"")</f>
        <v>3.0120000000000001E-2</v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4</v>
      </c>
      <c r="W44" s="314">
        <f>IFERROR(W43/H43,"0")</f>
        <v>4</v>
      </c>
      <c r="X44" s="314">
        <f>IFERROR(IF(X43="",0,X43),"0")</f>
        <v>3.0120000000000001E-2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1</v>
      </c>
      <c r="W45" s="314">
        <f>IFERROR(SUM(W43:W43),"0")</f>
        <v>1</v>
      </c>
      <c r="X45" s="37"/>
      <c r="Y45" s="315"/>
      <c r="Z45" s="315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3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220</v>
      </c>
      <c r="W49" s="313">
        <f>IFERROR(IF(V49="",0,CEILING((V49/$H49),1)*$H49),"")</f>
        <v>226.8</v>
      </c>
      <c r="X49" s="36">
        <f>IFERROR(IF(W49=0,"",ROUNDUP(W49/H49,0)*0.02175),"")</f>
        <v>0.45674999999999999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20.37037037037037</v>
      </c>
      <c r="W51" s="314">
        <f>IFERROR(W49/H49,"0")+IFERROR(W50/H50,"0")</f>
        <v>21</v>
      </c>
      <c r="X51" s="314">
        <f>IFERROR(IF(X49="",0,X49),"0")+IFERROR(IF(X50="",0,X50),"0")</f>
        <v>0.45674999999999999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220</v>
      </c>
      <c r="W52" s="314">
        <f>IFERROR(SUM(W49:W50),"0")</f>
        <v>226.8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3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0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3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9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1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2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5</v>
      </c>
      <c r="W72" s="313">
        <f t="shared" si="2"/>
        <v>8</v>
      </c>
      <c r="X72" s="36">
        <f t="shared" si="3"/>
        <v>1.874E-2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01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7</v>
      </c>
      <c r="W78" s="313">
        <f t="shared" si="2"/>
        <v>9</v>
      </c>
      <c r="X78" s="36">
        <f>IFERROR(IF(W78=0,"",ROUNDUP(W78/H78,0)*0.00937),"")</f>
        <v>1.874E-2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2.8055555555555554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4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3.7479999999999999E-2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12</v>
      </c>
      <c r="W81" s="314">
        <f>IFERROR(SUM(W63:W79),"0")</f>
        <v>17</v>
      </c>
      <c r="X81" s="37"/>
      <c r="Y81" s="315"/>
      <c r="Z81" s="315"/>
    </row>
    <row r="82" spans="1:53" ht="14.25" customHeight="1" x14ac:dyDescent="0.25">
      <c r="A82" s="33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3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45</v>
      </c>
      <c r="W84" s="313">
        <f t="shared" si="4"/>
        <v>54</v>
      </c>
      <c r="X84" s="36">
        <f>IFERROR(IF(W84=0,"",ROUNDUP(W84/H84,0)*0.02175),"")</f>
        <v>0.10874999999999999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5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2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4.1666666666666661</v>
      </c>
      <c r="W90" s="314">
        <f>IFERROR(W83/H83,"0")+IFERROR(W84/H84,"0")+IFERROR(W85/H85,"0")+IFERROR(W86/H86,"0")+IFERROR(W87/H87,"0")+IFERROR(W88/H88,"0")+IFERROR(W89/H89,"0")</f>
        <v>5</v>
      </c>
      <c r="X90" s="314">
        <f>IFERROR(IF(X83="",0,X83),"0")+IFERROR(IF(X84="",0,X84),"0")+IFERROR(IF(X85="",0,X85),"0")+IFERROR(IF(X86="",0,X86),"0")+IFERROR(IF(X87="",0,X87),"0")+IFERROR(IF(X88="",0,X88),"0")+IFERROR(IF(X89="",0,X89),"0")</f>
        <v>0.10874999999999999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45</v>
      </c>
      <c r="W91" s="314">
        <f>IFERROR(SUM(W83:W89),"0")</f>
        <v>54</v>
      </c>
      <c r="X91" s="37"/>
      <c r="Y91" s="315"/>
      <c r="Z91" s="315"/>
    </row>
    <row r="92" spans="1:53" ht="14.25" customHeight="1" x14ac:dyDescent="0.25">
      <c r="A92" s="33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12</v>
      </c>
      <c r="W95" s="313">
        <f t="shared" si="5"/>
        <v>14.399999999999999</v>
      </c>
      <c r="X95" s="36">
        <f>IFERROR(IF(W95=0,"",ROUNDUP(W95/H95,0)*0.01196),"")</f>
        <v>3.5880000000000002E-2</v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7</v>
      </c>
      <c r="W99" s="313">
        <f t="shared" si="5"/>
        <v>8.4</v>
      </c>
      <c r="X99" s="36">
        <f>IFERROR(IF(W99=0,"",ROUNDUP(W99/H99,0)*0.00502),"")</f>
        <v>2.0080000000000001E-2</v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4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5.833333333333333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7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5.5960000000000003E-2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19</v>
      </c>
      <c r="W104" s="314">
        <f>IFERROR(SUM(W93:W102),"0")</f>
        <v>22.799999999999997</v>
      </c>
      <c r="X104" s="37"/>
      <c r="Y104" s="315"/>
      <c r="Z104" s="315"/>
    </row>
    <row r="105" spans="1:53" ht="14.25" customHeight="1" x14ac:dyDescent="0.25">
      <c r="A105" s="33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7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8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2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2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19">
        <v>4607091385731</v>
      </c>
      <c r="E111" s="318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548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19">
        <v>4680115880214</v>
      </c>
      <c r="E112" s="318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56" t="s">
        <v>212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19">
        <v>4680115880894</v>
      </c>
      <c r="E113" s="318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379" t="s">
        <v>215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19">
        <v>4607091385427</v>
      </c>
      <c r="E114" s="318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19">
        <v>4680115882645</v>
      </c>
      <c r="E115" s="318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6" t="s">
        <v>220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1.8</v>
      </c>
      <c r="W115" s="313">
        <f t="shared" si="6"/>
        <v>1.8</v>
      </c>
      <c r="X115" s="36">
        <f>IFERROR(IF(W115=0,"",ROUNDUP(W115/H115,0)*0.00753),"")</f>
        <v>7.5300000000000002E-3</v>
      </c>
      <c r="Y115" s="56"/>
      <c r="Z115" s="57"/>
      <c r="AD115" s="58"/>
      <c r="BA115" s="118" t="s">
        <v>1</v>
      </c>
    </row>
    <row r="116" spans="1:53" x14ac:dyDescent="0.2">
      <c r="A116" s="325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6"/>
      <c r="N116" s="322" t="s">
        <v>66</v>
      </c>
      <c r="O116" s="323"/>
      <c r="P116" s="323"/>
      <c r="Q116" s="323"/>
      <c r="R116" s="323"/>
      <c r="S116" s="323"/>
      <c r="T116" s="324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1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1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7.5300000000000002E-3</v>
      </c>
      <c r="Y116" s="315"/>
      <c r="Z116" s="315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65</v>
      </c>
      <c r="V117" s="314">
        <f>IFERROR(SUM(V106:V115),"0")</f>
        <v>1.8</v>
      </c>
      <c r="W117" s="314">
        <f>IFERROR(SUM(W106:W115),"0")</f>
        <v>1.8</v>
      </c>
      <c r="X117" s="37"/>
      <c r="Y117" s="315"/>
      <c r="Z117" s="315"/>
    </row>
    <row r="118" spans="1:53" ht="14.25" customHeight="1" x14ac:dyDescent="0.25">
      <c r="A118" s="339" t="s">
        <v>221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19">
        <v>4607091383065</v>
      </c>
      <c r="E119" s="318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19">
        <v>4680115881532</v>
      </c>
      <c r="E120" s="318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3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19">
        <v>4680115882652</v>
      </c>
      <c r="E121" s="318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5" t="s">
        <v>228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2</v>
      </c>
      <c r="W121" s="313">
        <f>IFERROR(IF(V121="",0,CEILING((V121/$H121),1)*$H121),"")</f>
        <v>3.96</v>
      </c>
      <c r="X121" s="36">
        <f>IFERROR(IF(W121=0,"",ROUNDUP(W121/H121,0)*0.00753),"")</f>
        <v>1.506E-2</v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19">
        <v>4680115880238</v>
      </c>
      <c r="E122" s="318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2</v>
      </c>
      <c r="W122" s="313">
        <f>IFERROR(IF(V122="",0,CEILING((V122/$H122),1)*$H122),"")</f>
        <v>3.96</v>
      </c>
      <c r="X122" s="36">
        <f>IFERROR(IF(W122=0,"",ROUNDUP(W122/H122,0)*0.00753),"")</f>
        <v>1.506E-2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19">
        <v>4680115881464</v>
      </c>
      <c r="E123" s="318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35" t="s">
        <v>233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6"/>
      <c r="N124" s="322" t="s">
        <v>66</v>
      </c>
      <c r="O124" s="323"/>
      <c r="P124" s="323"/>
      <c r="Q124" s="323"/>
      <c r="R124" s="323"/>
      <c r="S124" s="323"/>
      <c r="T124" s="324"/>
      <c r="U124" s="37" t="s">
        <v>67</v>
      </c>
      <c r="V124" s="314">
        <f>IFERROR(V119/H119,"0")+IFERROR(V120/H120,"0")+IFERROR(V121/H121,"0")+IFERROR(V122/H122,"0")+IFERROR(V123/H123,"0")</f>
        <v>2.0202020202020203</v>
      </c>
      <c r="W124" s="314">
        <f>IFERROR(W119/H119,"0")+IFERROR(W120/H120,"0")+IFERROR(W121/H121,"0")+IFERROR(W122/H122,"0")+IFERROR(W123/H123,"0")</f>
        <v>4</v>
      </c>
      <c r="X124" s="314">
        <f>IFERROR(IF(X119="",0,X119),"0")+IFERROR(IF(X120="",0,X120),"0")+IFERROR(IF(X121="",0,X121),"0")+IFERROR(IF(X122="",0,X122),"0")+IFERROR(IF(X123="",0,X123),"0")</f>
        <v>3.0120000000000001E-2</v>
      </c>
      <c r="Y124" s="315"/>
      <c r="Z124" s="315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65</v>
      </c>
      <c r="V125" s="314">
        <f>IFERROR(SUM(V119:V123),"0")</f>
        <v>4</v>
      </c>
      <c r="W125" s="314">
        <f>IFERROR(SUM(W119:W123),"0")</f>
        <v>7.92</v>
      </c>
      <c r="X125" s="37"/>
      <c r="Y125" s="315"/>
      <c r="Z125" s="315"/>
    </row>
    <row r="126" spans="1:53" ht="16.5" customHeight="1" x14ac:dyDescent="0.25">
      <c r="A126" s="320" t="s">
        <v>234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7"/>
      <c r="Z126" s="307"/>
    </row>
    <row r="127" spans="1:53" ht="14.25" customHeight="1" x14ac:dyDescent="0.25">
      <c r="A127" s="339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19">
        <v>4607091385168</v>
      </c>
      <c r="E128" s="318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394" t="s">
        <v>237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110</v>
      </c>
      <c r="W128" s="313">
        <f>IFERROR(IF(V128="",0,CEILING((V128/$H128),1)*$H128),"")</f>
        <v>117.60000000000001</v>
      </c>
      <c r="X128" s="36">
        <f>IFERROR(IF(W128=0,"",ROUNDUP(W128/H128,0)*0.02175),"")</f>
        <v>0.30449999999999999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19">
        <v>4607091383256</v>
      </c>
      <c r="E129" s="318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19">
        <v>4607091385748</v>
      </c>
      <c r="E130" s="318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5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6"/>
      <c r="N131" s="322" t="s">
        <v>66</v>
      </c>
      <c r="O131" s="323"/>
      <c r="P131" s="323"/>
      <c r="Q131" s="323"/>
      <c r="R131" s="323"/>
      <c r="S131" s="323"/>
      <c r="T131" s="324"/>
      <c r="U131" s="37" t="s">
        <v>67</v>
      </c>
      <c r="V131" s="314">
        <f>IFERROR(V128/H128,"0")+IFERROR(V129/H129,"0")+IFERROR(V130/H130,"0")</f>
        <v>13.095238095238095</v>
      </c>
      <c r="W131" s="314">
        <f>IFERROR(W128/H128,"0")+IFERROR(W129/H129,"0")+IFERROR(W130/H130,"0")</f>
        <v>14</v>
      </c>
      <c r="X131" s="314">
        <f>IFERROR(IF(X128="",0,X128),"0")+IFERROR(IF(X129="",0,X129),"0")+IFERROR(IF(X130="",0,X130),"0")</f>
        <v>0.30449999999999999</v>
      </c>
      <c r="Y131" s="315"/>
      <c r="Z131" s="315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65</v>
      </c>
      <c r="V132" s="314">
        <f>IFERROR(SUM(V128:V130),"0")</f>
        <v>110</v>
      </c>
      <c r="W132" s="314">
        <f>IFERROR(SUM(W128:W130),"0")</f>
        <v>117.60000000000001</v>
      </c>
      <c r="X132" s="37"/>
      <c r="Y132" s="315"/>
      <c r="Z132" s="315"/>
    </row>
    <row r="133" spans="1:53" ht="27.75" customHeight="1" x14ac:dyDescent="0.2">
      <c r="A133" s="327" t="s">
        <v>242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20" t="s">
        <v>243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7"/>
      <c r="Z134" s="307"/>
    </row>
    <row r="135" spans="1:53" ht="14.25" customHeight="1" x14ac:dyDescent="0.25">
      <c r="A135" s="339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19">
        <v>4607091383423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16</v>
      </c>
      <c r="W136" s="313">
        <f>IFERROR(IF(V136="",0,CEILING((V136/$H136),1)*$H136),"")</f>
        <v>21.6</v>
      </c>
      <c r="X136" s="36">
        <f>IFERROR(IF(W136=0,"",ROUNDUP(W136/H136,0)*0.02175),"")</f>
        <v>4.3499999999999997E-2</v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19">
        <v>4607091381405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17</v>
      </c>
      <c r="W137" s="313">
        <f>IFERROR(IF(V137="",0,CEILING((V137/$H137),1)*$H137),"")</f>
        <v>21.6</v>
      </c>
      <c r="X137" s="36">
        <f>IFERROR(IF(W137=0,"",ROUNDUP(W137/H137,0)*0.02175),"")</f>
        <v>4.3499999999999997E-2</v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19">
        <v>4607091386516</v>
      </c>
      <c r="E138" s="318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6"/>
      <c r="N139" s="322" t="s">
        <v>66</v>
      </c>
      <c r="O139" s="323"/>
      <c r="P139" s="323"/>
      <c r="Q139" s="323"/>
      <c r="R139" s="323"/>
      <c r="S139" s="323"/>
      <c r="T139" s="324"/>
      <c r="U139" s="37" t="s">
        <v>67</v>
      </c>
      <c r="V139" s="314">
        <f>IFERROR(V136/H136,"0")+IFERROR(V137/H137,"0")+IFERROR(V138/H138,"0")</f>
        <v>3.0555555555555554</v>
      </c>
      <c r="W139" s="314">
        <f>IFERROR(W136/H136,"0")+IFERROR(W137/H137,"0")+IFERROR(W138/H138,"0")</f>
        <v>4</v>
      </c>
      <c r="X139" s="314">
        <f>IFERROR(IF(X136="",0,X136),"0")+IFERROR(IF(X137="",0,X137),"0")+IFERROR(IF(X138="",0,X138),"0")</f>
        <v>8.6999999999999994E-2</v>
      </c>
      <c r="Y139" s="315"/>
      <c r="Z139" s="315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65</v>
      </c>
      <c r="V140" s="314">
        <f>IFERROR(SUM(V136:V138),"0")</f>
        <v>33</v>
      </c>
      <c r="W140" s="314">
        <f>IFERROR(SUM(W136:W138),"0")</f>
        <v>43.2</v>
      </c>
      <c r="X140" s="37"/>
      <c r="Y140" s="315"/>
      <c r="Z140" s="315"/>
    </row>
    <row r="141" spans="1:53" ht="16.5" customHeight="1" x14ac:dyDescent="0.25">
      <c r="A141" s="320" t="s">
        <v>250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7"/>
      <c r="Z141" s="307"/>
    </row>
    <row r="142" spans="1:53" ht="14.25" customHeight="1" x14ac:dyDescent="0.25">
      <c r="A142" s="339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19">
        <v>4680115880993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19">
        <v>4680115881761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19">
        <v>4680115881563</v>
      </c>
      <c r="E145" s="318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19">
        <v>4680115880986</v>
      </c>
      <c r="E146" s="318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19">
        <v>4680115880207</v>
      </c>
      <c r="E147" s="318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19">
        <v>4680115881785</v>
      </c>
      <c r="E148" s="318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19">
        <v>4680115881679</v>
      </c>
      <c r="E149" s="318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19">
        <v>4680115880191</v>
      </c>
      <c r="E150" s="318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6"/>
      <c r="N151" s="322" t="s">
        <v>66</v>
      </c>
      <c r="O151" s="323"/>
      <c r="P151" s="323"/>
      <c r="Q151" s="323"/>
      <c r="R151" s="323"/>
      <c r="S151" s="323"/>
      <c r="T151" s="324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20" t="s">
        <v>267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7"/>
      <c r="Z153" s="307"/>
    </row>
    <row r="154" spans="1:53" ht="14.25" customHeight="1" x14ac:dyDescent="0.25">
      <c r="A154" s="339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19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19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6"/>
      <c r="N157" s="322" t="s">
        <v>66</v>
      </c>
      <c r="O157" s="323"/>
      <c r="P157" s="323"/>
      <c r="Q157" s="323"/>
      <c r="R157" s="323"/>
      <c r="S157" s="323"/>
      <c r="T157" s="324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9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19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615" t="s">
        <v>274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19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6"/>
      <c r="N162" s="322" t="s">
        <v>66</v>
      </c>
      <c r="O162" s="323"/>
      <c r="P162" s="323"/>
      <c r="Q162" s="323"/>
      <c r="R162" s="323"/>
      <c r="S162" s="323"/>
      <c r="T162" s="324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9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19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800</v>
      </c>
      <c r="W165" s="313">
        <f>IFERROR(IF(V165="",0,CEILING((V165/$H165),1)*$H165),"")</f>
        <v>804.6</v>
      </c>
      <c r="X165" s="36">
        <f>IFERROR(IF(W165=0,"",ROUNDUP(W165/H165,0)*0.00937),"")</f>
        <v>1.3961299999999999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19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745</v>
      </c>
      <c r="W166" s="313">
        <f>IFERROR(IF(V166="",0,CEILING((V166/$H166),1)*$H166),"")</f>
        <v>745.2</v>
      </c>
      <c r="X166" s="36">
        <f>IFERROR(IF(W166=0,"",ROUNDUP(W166/H166,0)*0.00937),"")</f>
        <v>1.2930599999999999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19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19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21</v>
      </c>
      <c r="W168" s="313">
        <f>IFERROR(IF(V168="",0,CEILING((V168/$H168),1)*$H168),"")</f>
        <v>21.6</v>
      </c>
      <c r="X168" s="36">
        <f>IFERROR(IF(W168=0,"",ROUNDUP(W168/H168,0)*0.00937),"")</f>
        <v>3.7479999999999999E-2</v>
      </c>
      <c r="Y168" s="56"/>
      <c r="Z168" s="57"/>
      <c r="AD168" s="58"/>
      <c r="BA168" s="145" t="s">
        <v>1</v>
      </c>
    </row>
    <row r="169" spans="1:53" x14ac:dyDescent="0.2">
      <c r="A169" s="325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6"/>
      <c r="N169" s="322" t="s">
        <v>66</v>
      </c>
      <c r="O169" s="323"/>
      <c r="P169" s="323"/>
      <c r="Q169" s="323"/>
      <c r="R169" s="323"/>
      <c r="S169" s="323"/>
      <c r="T169" s="324"/>
      <c r="U169" s="37" t="s">
        <v>67</v>
      </c>
      <c r="V169" s="314">
        <f>IFERROR(V165/H165,"0")+IFERROR(V166/H166,"0")+IFERROR(V167/H167,"0")+IFERROR(V168/H168,"0")</f>
        <v>290</v>
      </c>
      <c r="W169" s="314">
        <f>IFERROR(W165/H165,"0")+IFERROR(W166/H166,"0")+IFERROR(W167/H167,"0")+IFERROR(W168/H168,"0")</f>
        <v>291</v>
      </c>
      <c r="X169" s="314">
        <f>IFERROR(IF(X165="",0,X165),"0")+IFERROR(IF(X166="",0,X166),"0")+IFERROR(IF(X167="",0,X167),"0")+IFERROR(IF(X168="",0,X168),"0")</f>
        <v>2.7266699999999999</v>
      </c>
      <c r="Y169" s="315"/>
      <c r="Z169" s="315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65</v>
      </c>
      <c r="V170" s="314">
        <f>IFERROR(SUM(V165:V168),"0")</f>
        <v>1566</v>
      </c>
      <c r="W170" s="314">
        <f>IFERROR(SUM(W165:W168),"0")</f>
        <v>1571.4</v>
      </c>
      <c r="X170" s="37"/>
      <c r="Y170" s="315"/>
      <c r="Z170" s="315"/>
    </row>
    <row r="171" spans="1:53" ht="14.25" customHeight="1" x14ac:dyDescent="0.25">
      <c r="A171" s="339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19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3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19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80" t="s">
        <v>289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19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19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52" t="s">
        <v>294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19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19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19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9" t="s">
        <v>301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152</v>
      </c>
      <c r="W178" s="313">
        <f t="shared" si="8"/>
        <v>153.6</v>
      </c>
      <c r="X178" s="36">
        <f>IFERROR(IF(W178=0,"",ROUNDUP(W178/H178,0)*0.00753),"")</f>
        <v>0.48192000000000002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19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8" t="s">
        <v>304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19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184</v>
      </c>
      <c r="W180" s="313">
        <f t="shared" si="8"/>
        <v>184.79999999999998</v>
      </c>
      <c r="X180" s="36">
        <f>IFERROR(IF(W180=0,"",ROUNDUP(W180/H180,0)*0.00753),"")</f>
        <v>0.57981000000000005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19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19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19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19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19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19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19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520</v>
      </c>
      <c r="W187" s="313">
        <f t="shared" si="8"/>
        <v>520.79999999999995</v>
      </c>
      <c r="X187" s="36">
        <f t="shared" si="9"/>
        <v>1.63401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19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300</v>
      </c>
      <c r="W188" s="313">
        <f t="shared" si="8"/>
        <v>300</v>
      </c>
      <c r="X188" s="36">
        <f t="shared" si="9"/>
        <v>0.94125000000000003</v>
      </c>
      <c r="Y188" s="56"/>
      <c r="Z188" s="57"/>
      <c r="AD188" s="58"/>
      <c r="BA188" s="162" t="s">
        <v>1</v>
      </c>
    </row>
    <row r="189" spans="1:53" x14ac:dyDescent="0.2">
      <c r="A189" s="325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6"/>
      <c r="N189" s="322" t="s">
        <v>66</v>
      </c>
      <c r="O189" s="323"/>
      <c r="P189" s="323"/>
      <c r="Q189" s="323"/>
      <c r="R189" s="323"/>
      <c r="S189" s="323"/>
      <c r="T189" s="324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481.66666666666669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483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3.6369899999999999</v>
      </c>
      <c r="Y189" s="315"/>
      <c r="Z189" s="315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65</v>
      </c>
      <c r="V190" s="314">
        <f>IFERROR(SUM(V172:V188),"0")</f>
        <v>1156</v>
      </c>
      <c r="W190" s="314">
        <f>IFERROR(SUM(W172:W188),"0")</f>
        <v>1159.1999999999998</v>
      </c>
      <c r="X190" s="37"/>
      <c r="Y190" s="315"/>
      <c r="Z190" s="315"/>
    </row>
    <row r="191" spans="1:53" ht="14.25" customHeight="1" x14ac:dyDescent="0.25">
      <c r="A191" s="339" t="s">
        <v>221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19">
        <v>4680115880801</v>
      </c>
      <c r="E192" s="318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78</v>
      </c>
      <c r="W192" s="313">
        <f>IFERROR(IF(V192="",0,CEILING((V192/$H192),1)*$H192),"")</f>
        <v>79.2</v>
      </c>
      <c r="X192" s="36">
        <f>IFERROR(IF(W192=0,"",ROUNDUP(W192/H192,0)*0.00753),"")</f>
        <v>0.24849000000000002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19">
        <v>4680115880818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195</v>
      </c>
      <c r="W193" s="313">
        <f>IFERROR(IF(V193="",0,CEILING((V193/$H193),1)*$H193),"")</f>
        <v>196.79999999999998</v>
      </c>
      <c r="X193" s="36">
        <f>IFERROR(IF(W193=0,"",ROUNDUP(W193/H193,0)*0.00753),"")</f>
        <v>0.61746000000000001</v>
      </c>
      <c r="Y193" s="56"/>
      <c r="Z193" s="57"/>
      <c r="AD193" s="58"/>
      <c r="BA193" s="164" t="s">
        <v>1</v>
      </c>
    </row>
    <row r="194" spans="1:53" x14ac:dyDescent="0.2">
      <c r="A194" s="325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6"/>
      <c r="N194" s="322" t="s">
        <v>66</v>
      </c>
      <c r="O194" s="323"/>
      <c r="P194" s="323"/>
      <c r="Q194" s="323"/>
      <c r="R194" s="323"/>
      <c r="S194" s="323"/>
      <c r="T194" s="324"/>
      <c r="U194" s="37" t="s">
        <v>67</v>
      </c>
      <c r="V194" s="314">
        <f>IFERROR(V192/H192,"0")+IFERROR(V193/H193,"0")</f>
        <v>113.75</v>
      </c>
      <c r="W194" s="314">
        <f>IFERROR(W192/H192,"0")+IFERROR(W193/H193,"0")</f>
        <v>115</v>
      </c>
      <c r="X194" s="314">
        <f>IFERROR(IF(X192="",0,X192),"0")+IFERROR(IF(X193="",0,X193),"0")</f>
        <v>0.86595</v>
      </c>
      <c r="Y194" s="315"/>
      <c r="Z194" s="315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65</v>
      </c>
      <c r="V195" s="314">
        <f>IFERROR(SUM(V192:V193),"0")</f>
        <v>273</v>
      </c>
      <c r="W195" s="314">
        <f>IFERROR(SUM(W192:W193),"0")</f>
        <v>276</v>
      </c>
      <c r="X195" s="37"/>
      <c r="Y195" s="315"/>
      <c r="Z195" s="315"/>
    </row>
    <row r="196" spans="1:53" ht="16.5" customHeight="1" x14ac:dyDescent="0.25">
      <c r="A196" s="320" t="s">
        <v>327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7"/>
      <c r="Z196" s="307"/>
    </row>
    <row r="197" spans="1:53" ht="14.25" customHeight="1" x14ac:dyDescent="0.25">
      <c r="A197" s="339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19">
        <v>4607091387445</v>
      </c>
      <c r="E198" s="318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19">
        <v>4607091386004</v>
      </c>
      <c r="E199" s="318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5</v>
      </c>
      <c r="W200" s="313">
        <f t="shared" si="10"/>
        <v>10.8</v>
      </c>
      <c r="X200" s="36">
        <f>IFERROR(IF(W200=0,"",ROUNDUP(W200/H200,0)*0.02175),"")</f>
        <v>2.1749999999999999E-2</v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19">
        <v>4607091386073</v>
      </c>
      <c r="E201" s="318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19">
        <v>4607091387322</v>
      </c>
      <c r="E202" s="318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19">
        <v>4607091387377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19">
        <v>4607091387353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19">
        <v>4607091386011</v>
      </c>
      <c r="E206" s="318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19">
        <v>4607091387308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19">
        <v>4607091387339</v>
      </c>
      <c r="E208" s="318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19">
        <v>4680115882638</v>
      </c>
      <c r="E209" s="318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19">
        <v>4680115881938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19">
        <v>4607091387346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19">
        <v>4607091389807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0.46296296296296291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1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2.1749999999999999E-2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IFERROR(SUM(V198:V212),"0")</f>
        <v>5</v>
      </c>
      <c r="W214" s="314">
        <f>IFERROR(SUM(W198:W212),"0")</f>
        <v>10.8</v>
      </c>
      <c r="X214" s="37"/>
      <c r="Y214" s="315"/>
      <c r="Z214" s="315"/>
    </row>
    <row r="215" spans="1:53" ht="14.25" customHeight="1" x14ac:dyDescent="0.25">
      <c r="A215" s="33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4</v>
      </c>
      <c r="W222" s="313">
        <f>IFERROR(IF(V222="",0,CEILING((V222/$H222),1)*$H222),"")</f>
        <v>4.2</v>
      </c>
      <c r="X222" s="36">
        <f>IFERROR(IF(W222=0,"",ROUNDUP(W222/H222,0)*0.00502),"")</f>
        <v>1.004E-2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1.9047619047619047</v>
      </c>
      <c r="W224" s="314">
        <f>IFERROR(W220/H220,"0")+IFERROR(W221/H221,"0")+IFERROR(W222/H222,"0")+IFERROR(W223/H223,"0")</f>
        <v>2</v>
      </c>
      <c r="X224" s="314">
        <f>IFERROR(IF(X220="",0,X220),"0")+IFERROR(IF(X221="",0,X221),"0")+IFERROR(IF(X222="",0,X222),"0")+IFERROR(IF(X223="",0,X223),"0")</f>
        <v>1.004E-2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4</v>
      </c>
      <c r="W225" s="314">
        <f>IFERROR(SUM(W220:W223),"0")</f>
        <v>4.2</v>
      </c>
      <c r="X225" s="37"/>
      <c r="Y225" s="315"/>
      <c r="Z225" s="315"/>
    </row>
    <row r="226" spans="1:53" ht="14.25" customHeight="1" x14ac:dyDescent="0.25">
      <c r="A226" s="33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2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9" t="s">
        <v>221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240</v>
      </c>
      <c r="W240" s="313">
        <f>IFERROR(IF(V240="",0,CEILING((V240/$H240),1)*$H240),"")</f>
        <v>241.79999999999998</v>
      </c>
      <c r="X240" s="36">
        <f>IFERROR(IF(W240=0,"",ROUNDUP(W240/H240,0)*0.02175),"")</f>
        <v>0.6742499999999999</v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55</v>
      </c>
      <c r="W241" s="313">
        <f>IFERROR(IF(V241="",0,CEILING((V241/$H241),1)*$H241),"")</f>
        <v>58.800000000000004</v>
      </c>
      <c r="X241" s="36">
        <f>IFERROR(IF(W241=0,"",ROUNDUP(W241/H241,0)*0.02175),"")</f>
        <v>0.15225</v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37.316849816849818</v>
      </c>
      <c r="W242" s="314">
        <f>IFERROR(W239/H239,"0")+IFERROR(W240/H240,"0")+IFERROR(W241/H241,"0")</f>
        <v>38</v>
      </c>
      <c r="X242" s="314">
        <f>IFERROR(IF(X239="",0,X239),"0")+IFERROR(IF(X240="",0,X240),"0")+IFERROR(IF(X241="",0,X241),"0")</f>
        <v>0.8264999999999999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295</v>
      </c>
      <c r="W243" s="314">
        <f>IFERROR(SUM(W239:W241),"0")</f>
        <v>300.59999999999997</v>
      </c>
      <c r="X243" s="37"/>
      <c r="Y243" s="315"/>
      <c r="Z243" s="315"/>
    </row>
    <row r="244" spans="1:53" ht="14.25" customHeight="1" x14ac:dyDescent="0.25">
      <c r="A244" s="33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4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7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3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3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30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15</v>
      </c>
      <c r="W263" s="313">
        <f t="shared" si="13"/>
        <v>15</v>
      </c>
      <c r="X263" s="36">
        <f>IFERROR(IF(W263=0,"",ROUNDUP(W263/H263,0)*0.00937),"")</f>
        <v>2.811E-2</v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3</v>
      </c>
      <c r="W265" s="314">
        <f>IFERROR(W258/H258,"0")+IFERROR(W259/H259,"0")+IFERROR(W260/H260,"0")+IFERROR(W261/H261,"0")+IFERROR(W262/H262,"0")+IFERROR(W263/H263,"0")+IFERROR(W264/H264,"0")</f>
        <v>3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2.811E-2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15</v>
      </c>
      <c r="W266" s="314">
        <f>IFERROR(SUM(W258:W264),"0")</f>
        <v>15</v>
      </c>
      <c r="X266" s="37"/>
      <c r="Y266" s="315"/>
      <c r="Z266" s="315"/>
    </row>
    <row r="267" spans="1:53" ht="14.25" customHeight="1" x14ac:dyDescent="0.25">
      <c r="A267" s="33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3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9" t="s">
        <v>221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27" t="s">
        <v>438</v>
      </c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3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1850</v>
      </c>
      <c r="W293" s="313">
        <f t="shared" ref="W293:W300" si="14">IFERROR(IF(V293="",0,CEILING((V293/$H293),1)*$H293),"")</f>
        <v>1860</v>
      </c>
      <c r="X293" s="36">
        <f>IFERROR(IF(W293=0,"",ROUNDUP(W293/H293,0)*0.02175),"")</f>
        <v>2.6969999999999996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2000</v>
      </c>
      <c r="W295" s="313">
        <f t="shared" si="14"/>
        <v>2010</v>
      </c>
      <c r="X295" s="36">
        <f>IFERROR(IF(W295=0,"",ROUNDUP(W295/H295,0)*0.02175),"")</f>
        <v>2.9144999999999999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2000</v>
      </c>
      <c r="W297" s="313">
        <f t="shared" si="14"/>
        <v>2010</v>
      </c>
      <c r="X297" s="36">
        <f>IFERROR(IF(W297=0,"",ROUNDUP(W297/H297,0)*0.02175),"")</f>
        <v>2.9144999999999999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3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10</v>
      </c>
      <c r="W299" s="313">
        <f t="shared" si="14"/>
        <v>10</v>
      </c>
      <c r="X299" s="36">
        <f>IFERROR(IF(W299=0,"",ROUNDUP(W299/H299,0)*0.00937),"")</f>
        <v>1.874E-2</v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392</v>
      </c>
      <c r="W301" s="314">
        <f>IFERROR(W293/H293,"0")+IFERROR(W294/H294,"0")+IFERROR(W295/H295,"0")+IFERROR(W296/H296,"0")+IFERROR(W297/H297,"0")+IFERROR(W298/H298,"0")+IFERROR(W299/H299,"0")+IFERROR(W300/H300,"0")</f>
        <v>394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8.5447399999999991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5860</v>
      </c>
      <c r="W302" s="314">
        <f>IFERROR(SUM(W293:W300),"0")</f>
        <v>5890</v>
      </c>
      <c r="X302" s="37"/>
      <c r="Y302" s="315"/>
      <c r="Z302" s="315"/>
    </row>
    <row r="303" spans="1:53" ht="14.25" customHeight="1" x14ac:dyDescent="0.25">
      <c r="A303" s="33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2400</v>
      </c>
      <c r="W304" s="313">
        <f>IFERROR(IF(V304="",0,CEILING((V304/$H304),1)*$H304),"")</f>
        <v>2400</v>
      </c>
      <c r="X304" s="36">
        <f>IFERROR(IF(W304=0,"",ROUNDUP(W304/H304,0)*0.02175),"")</f>
        <v>3.4799999999999995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30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160</v>
      </c>
      <c r="W307" s="314">
        <f>IFERROR(W304/H304,"0")+IFERROR(W305/H305,"0")+IFERROR(W306/H306,"0")</f>
        <v>160</v>
      </c>
      <c r="X307" s="314">
        <f>IFERROR(IF(X304="",0,X304),"0")+IFERROR(IF(X305="",0,X305),"0")+IFERROR(IF(X306="",0,X306),"0")</f>
        <v>3.4799999999999995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2400</v>
      </c>
      <c r="W308" s="314">
        <f>IFERROR(SUM(W304:W306),"0")</f>
        <v>2400</v>
      </c>
      <c r="X308" s="37"/>
      <c r="Y308" s="315"/>
      <c r="Z308" s="315"/>
    </row>
    <row r="309" spans="1:53" ht="14.25" customHeight="1" x14ac:dyDescent="0.25">
      <c r="A309" s="33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100</v>
      </c>
      <c r="W310" s="313">
        <f>IFERROR(IF(V310="",0,CEILING((V310/$H310),1)*$H310),"")</f>
        <v>101.39999999999999</v>
      </c>
      <c r="X310" s="36">
        <f>IFERROR(IF(W310=0,"",ROUNDUP(W310/H310,0)*0.02175),"")</f>
        <v>0.28275</v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12.820512820512821</v>
      </c>
      <c r="W311" s="314">
        <f>IFERROR(W310/H310,"0")</f>
        <v>13</v>
      </c>
      <c r="X311" s="314">
        <f>IFERROR(IF(X310="",0,X310),"0")</f>
        <v>0.28275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100</v>
      </c>
      <c r="W312" s="314">
        <f>IFERROR(SUM(W310:W310),"0")</f>
        <v>101.39999999999999</v>
      </c>
      <c r="X312" s="37"/>
      <c r="Y312" s="315"/>
      <c r="Z312" s="315"/>
    </row>
    <row r="313" spans="1:53" ht="14.25" customHeight="1" x14ac:dyDescent="0.25">
      <c r="A313" s="339" t="s">
        <v>221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155</v>
      </c>
      <c r="W314" s="313">
        <f>IFERROR(IF(V314="",0,CEILING((V314/$H314),1)*$H314),"")</f>
        <v>156</v>
      </c>
      <c r="X314" s="36">
        <f>IFERROR(IF(W314=0,"",ROUNDUP(W314/H314,0)*0.02175),"")</f>
        <v>0.43499999999999994</v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19.871794871794872</v>
      </c>
      <c r="W315" s="314">
        <f>IFERROR(W314/H314,"0")</f>
        <v>20</v>
      </c>
      <c r="X315" s="314">
        <f>IFERROR(IF(X314="",0,X314),"0")</f>
        <v>0.43499999999999994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155</v>
      </c>
      <c r="W316" s="314">
        <f>IFERROR(SUM(W314:W314),"0")</f>
        <v>156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3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30</v>
      </c>
      <c r="W319" s="313">
        <f>IFERROR(IF(V319="",0,CEILING((V319/$H319),1)*$H319),"")</f>
        <v>36</v>
      </c>
      <c r="X319" s="36">
        <f>IFERROR(IF(W319=0,"",ROUNDUP(W319/H319,0)*0.02175),"")</f>
        <v>6.5250000000000002E-2</v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2.5</v>
      </c>
      <c r="W323" s="314">
        <f>IFERROR(W319/H319,"0")+IFERROR(W320/H320,"0")+IFERROR(W321/H321,"0")+IFERROR(W322/H322,"0")</f>
        <v>3</v>
      </c>
      <c r="X323" s="314">
        <f>IFERROR(IF(X319="",0,X319),"0")+IFERROR(IF(X320="",0,X320),"0")+IFERROR(IF(X321="",0,X321),"0")+IFERROR(IF(X322="",0,X322),"0")</f>
        <v>6.5250000000000002E-2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30</v>
      </c>
      <c r="W324" s="314">
        <f>IFERROR(SUM(W319:W322),"0")</f>
        <v>36</v>
      </c>
      <c r="X324" s="37"/>
      <c r="Y324" s="315"/>
      <c r="Z324" s="315"/>
    </row>
    <row r="325" spans="1:53" ht="14.25" customHeight="1" x14ac:dyDescent="0.25">
      <c r="A325" s="33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25</v>
      </c>
      <c r="W326" s="313">
        <f>IFERROR(IF(V326="",0,CEILING((V326/$H326),1)*$H326),"")</f>
        <v>26.28</v>
      </c>
      <c r="X326" s="36">
        <f>IFERROR(IF(W326=0,"",ROUNDUP(W326/H326,0)*0.00753),"")</f>
        <v>4.5179999999999998E-2</v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6</v>
      </c>
      <c r="W327" s="313">
        <f>IFERROR(IF(V327="",0,CEILING((V327/$H327),1)*$H327),"")</f>
        <v>8.3999999999999986</v>
      </c>
      <c r="X327" s="36">
        <f>IFERROR(IF(W327=0,"",ROUNDUP(W327/H327,0)*0.00502),"")</f>
        <v>1.506E-2</v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7.8506196999347679</v>
      </c>
      <c r="W328" s="314">
        <f>IFERROR(W326/H326,"0")+IFERROR(W327/H327,"0")</f>
        <v>9</v>
      </c>
      <c r="X328" s="314">
        <f>IFERROR(IF(X326="",0,X326),"0")+IFERROR(IF(X327="",0,X327),"0")</f>
        <v>6.0240000000000002E-2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31</v>
      </c>
      <c r="W329" s="314">
        <f>IFERROR(SUM(W326:W327),"0")</f>
        <v>34.68</v>
      </c>
      <c r="X329" s="37"/>
      <c r="Y329" s="315"/>
      <c r="Z329" s="315"/>
    </row>
    <row r="330" spans="1:53" ht="14.25" customHeight="1" x14ac:dyDescent="0.25">
      <c r="A330" s="33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470</v>
      </c>
      <c r="W331" s="313">
        <f>IFERROR(IF(V331="",0,CEILING((V331/$H331),1)*$H331),"")</f>
        <v>475.8</v>
      </c>
      <c r="X331" s="36">
        <f>IFERROR(IF(W331=0,"",ROUNDUP(W331/H331,0)*0.02175),"")</f>
        <v>1.3267499999999999</v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7</v>
      </c>
      <c r="W332" s="313">
        <f>IFERROR(IF(V332="",0,CEILING((V332/$H332),1)*$H332),"")</f>
        <v>7.8</v>
      </c>
      <c r="X332" s="36">
        <f>IFERROR(IF(W332=0,"",ROUNDUP(W332/H332,0)*0.02175),"")</f>
        <v>2.1749999999999999E-2</v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2.4</v>
      </c>
      <c r="W333" s="313">
        <f>IFERROR(IF(V333="",0,CEILING((V333/$H333),1)*$H333),"")</f>
        <v>2.4</v>
      </c>
      <c r="X333" s="36">
        <f>IFERROR(IF(W333=0,"",ROUNDUP(W333/H333,0)*0.00753),"")</f>
        <v>7.5300000000000002E-3</v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62.153846153846153</v>
      </c>
      <c r="W335" s="314">
        <f>IFERROR(W331/H331,"0")+IFERROR(W332/H332,"0")+IFERROR(W333/H333,"0")+IFERROR(W334/H334,"0")</f>
        <v>63</v>
      </c>
      <c r="X335" s="314">
        <f>IFERROR(IF(X331="",0,X331),"0")+IFERROR(IF(X332="",0,X332),"0")+IFERROR(IF(X333="",0,X333),"0")+IFERROR(IF(X334="",0,X334),"0")</f>
        <v>1.3560299999999998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479.4</v>
      </c>
      <c r="W336" s="314">
        <f>IFERROR(SUM(W331:W334),"0")</f>
        <v>486</v>
      </c>
      <c r="X336" s="37"/>
      <c r="Y336" s="315"/>
      <c r="Z336" s="315"/>
    </row>
    <row r="337" spans="1:53" ht="14.25" customHeight="1" x14ac:dyDescent="0.25">
      <c r="A337" s="339" t="s">
        <v>221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27" t="s">
        <v>488</v>
      </c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3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50</v>
      </c>
      <c r="W351" s="313">
        <f t="shared" si="15"/>
        <v>50.400000000000006</v>
      </c>
      <c r="X351" s="36">
        <f>IFERROR(IF(W351=0,"",ROUNDUP(W351/H351,0)*0.00753),"")</f>
        <v>9.0359999999999996E-2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3.5</v>
      </c>
      <c r="W354" s="313">
        <f t="shared" si="15"/>
        <v>4.2</v>
      </c>
      <c r="X354" s="36">
        <f t="shared" si="16"/>
        <v>1.004E-2</v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1</v>
      </c>
      <c r="W358" s="313">
        <f t="shared" si="15"/>
        <v>2.1</v>
      </c>
      <c r="X358" s="36">
        <f t="shared" si="16"/>
        <v>5.0200000000000002E-3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14.047619047619047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15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0.10541999999999999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54.5</v>
      </c>
      <c r="W363" s="314">
        <f>IFERROR(SUM(W349:W361),"0")</f>
        <v>56.70000000000001</v>
      </c>
      <c r="X363" s="37"/>
      <c r="Y363" s="315"/>
      <c r="Z363" s="315"/>
    </row>
    <row r="364" spans="1:53" ht="14.25" customHeight="1" x14ac:dyDescent="0.25">
      <c r="A364" s="33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9" t="s">
        <v>221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4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8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9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3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255</v>
      </c>
      <c r="W394" s="313">
        <f t="shared" ref="W394:W400" si="17">IFERROR(IF(V394="",0,CEILING((V394/$H394),1)*$H394),"")</f>
        <v>256.2</v>
      </c>
      <c r="X394" s="36">
        <f>IFERROR(IF(W394=0,"",ROUNDUP(W394/H394,0)*0.00753),"")</f>
        <v>0.45933000000000002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2.1</v>
      </c>
      <c r="W396" s="313">
        <f t="shared" si="17"/>
        <v>2.1</v>
      </c>
      <c r="X396" s="36">
        <f>IFERROR(IF(W396=0,"",ROUNDUP(W396/H396,0)*0.00502),"")</f>
        <v>5.0200000000000002E-3</v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3.5</v>
      </c>
      <c r="W399" s="313">
        <f t="shared" si="17"/>
        <v>4.2</v>
      </c>
      <c r="X399" s="36">
        <f>IFERROR(IF(W399=0,"",ROUNDUP(W399/H399,0)*0.00502),"")</f>
        <v>1.004E-2</v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63.380952380952372</v>
      </c>
      <c r="W401" s="314">
        <f>IFERROR(W394/H394,"0")+IFERROR(W395/H395,"0")+IFERROR(W396/H396,"0")+IFERROR(W397/H397,"0")+IFERROR(W398/H398,"0")+IFERROR(W399/H399,"0")+IFERROR(W400/H400,"0")</f>
        <v>63.999999999999993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0.47439000000000003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260.60000000000002</v>
      </c>
      <c r="W402" s="314">
        <f>IFERROR(SUM(W394:W400),"0")</f>
        <v>262.5</v>
      </c>
      <c r="X402" s="37"/>
      <c r="Y402" s="315"/>
      <c r="Z402" s="315"/>
    </row>
    <row r="403" spans="1:53" ht="14.25" customHeight="1" x14ac:dyDescent="0.25">
      <c r="A403" s="33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27" t="s">
        <v>575</v>
      </c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3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110</v>
      </c>
      <c r="W411" s="313">
        <f t="shared" si="18"/>
        <v>110.88000000000001</v>
      </c>
      <c r="X411" s="36">
        <f>IFERROR(IF(W411=0,"",ROUNDUP(W411/H411,0)*0.01196),"")</f>
        <v>0.25115999999999999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4</v>
      </c>
      <c r="W417" s="313">
        <f t="shared" si="18"/>
        <v>4.8</v>
      </c>
      <c r="X417" s="36">
        <f>IFERROR(IF(W417=0,"",ROUNDUP(W417/H417,0)*0.00753),"")</f>
        <v>1.506E-2</v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22.5</v>
      </c>
      <c r="W419" s="314">
        <f>IFERROR(W410/H410,"0")+IFERROR(W411/H411,"0")+IFERROR(W412/H412,"0")+IFERROR(W413/H413,"0")+IFERROR(W414/H414,"0")+IFERROR(W415/H415,"0")+IFERROR(W416/H416,"0")+IFERROR(W417/H417,"0")+IFERROR(W418/H418,"0")</f>
        <v>23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0.26622000000000001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114</v>
      </c>
      <c r="W420" s="314">
        <f>IFERROR(SUM(W410:W418),"0")</f>
        <v>115.68</v>
      </c>
      <c r="X420" s="37"/>
      <c r="Y420" s="315"/>
      <c r="Z420" s="315"/>
    </row>
    <row r="421" spans="1:53" ht="14.25" customHeight="1" x14ac:dyDescent="0.25">
      <c r="A421" s="33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220</v>
      </c>
      <c r="W422" s="313">
        <f>IFERROR(IF(V422="",0,CEILING((V422/$H422),1)*$H422),"")</f>
        <v>221.76000000000002</v>
      </c>
      <c r="X422" s="36">
        <f>IFERROR(IF(W422=0,"",ROUNDUP(W422/H422,0)*0.01196),"")</f>
        <v>0.50231999999999999</v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41.666666666666664</v>
      </c>
      <c r="W424" s="314">
        <f>IFERROR(W422/H422,"0")+IFERROR(W423/H423,"0")</f>
        <v>42</v>
      </c>
      <c r="X424" s="314">
        <f>IFERROR(IF(X422="",0,X422),"0")+IFERROR(IF(X423="",0,X423),"0")</f>
        <v>0.50231999999999999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220</v>
      </c>
      <c r="W425" s="314">
        <f>IFERROR(SUM(W422:W423),"0")</f>
        <v>221.76000000000002</v>
      </c>
      <c r="X425" s="37"/>
      <c r="Y425" s="315"/>
      <c r="Z425" s="315"/>
    </row>
    <row r="426" spans="1:53" ht="14.25" customHeight="1" x14ac:dyDescent="0.25">
      <c r="A426" s="33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65</v>
      </c>
      <c r="W427" s="313">
        <f t="shared" ref="W427:W432" si="19">IFERROR(IF(V427="",0,CEILING((V427/$H427),1)*$H427),"")</f>
        <v>68.64</v>
      </c>
      <c r="X427" s="36">
        <f>IFERROR(IF(W427=0,"",ROUNDUP(W427/H427,0)*0.01196),"")</f>
        <v>0.15548000000000001</v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10</v>
      </c>
      <c r="W429" s="313">
        <f t="shared" si="19"/>
        <v>10.56</v>
      </c>
      <c r="X429" s="36">
        <f>IFERROR(IF(W429=0,"",ROUNDUP(W429/H429,0)*0.01196),"")</f>
        <v>2.392E-2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1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3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69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14.204545454545455</v>
      </c>
      <c r="W433" s="314">
        <f>IFERROR(W427/H427,"0")+IFERROR(W428/H428,"0")+IFERROR(W429/H429,"0")+IFERROR(W430/H430,"0")+IFERROR(W431/H431,"0")+IFERROR(W432/H432,"0")</f>
        <v>15</v>
      </c>
      <c r="X433" s="314">
        <f>IFERROR(IF(X427="",0,X427),"0")+IFERROR(IF(X428="",0,X428),"0")+IFERROR(IF(X429="",0,X429),"0")+IFERROR(IF(X430="",0,X430),"0")+IFERROR(IF(X431="",0,X431),"0")+IFERROR(IF(X432="",0,X432),"0")</f>
        <v>0.1794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75</v>
      </c>
      <c r="W434" s="314">
        <f>IFERROR(SUM(W427:W432),"0")</f>
        <v>79.2</v>
      </c>
      <c r="X434" s="37"/>
      <c r="Y434" s="315"/>
      <c r="Z434" s="315"/>
    </row>
    <row r="435" spans="1:53" ht="14.25" customHeight="1" x14ac:dyDescent="0.25">
      <c r="A435" s="33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27" t="s">
        <v>617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3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2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5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0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7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0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2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3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60</v>
      </c>
      <c r="W464" s="313">
        <f>IFERROR(IF(V464="",0,CEILING((V464/$H464),1)*$H464),"")</f>
        <v>62.4</v>
      </c>
      <c r="X464" s="36">
        <f>IFERROR(IF(W464=0,"",ROUNDUP(W464/H464,0)*0.02175),"")</f>
        <v>0.17399999999999999</v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7.6923076923076925</v>
      </c>
      <c r="W465" s="314">
        <f>IFERROR(W464/H464,"0")</f>
        <v>8</v>
      </c>
      <c r="X465" s="314">
        <f>IFERROR(IF(X464="",0,X464),"0")</f>
        <v>0.17399999999999999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60</v>
      </c>
      <c r="W466" s="314">
        <f>IFERROR(SUM(W464:W464),"0")</f>
        <v>62.4</v>
      </c>
      <c r="X466" s="37"/>
      <c r="Y466" s="315"/>
      <c r="Z466" s="315"/>
    </row>
    <row r="467" spans="1:29" ht="15" customHeight="1" x14ac:dyDescent="0.2">
      <c r="A467" s="402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3"/>
      <c r="N467" s="345" t="s">
        <v>646</v>
      </c>
      <c r="O467" s="346"/>
      <c r="P467" s="346"/>
      <c r="Q467" s="346"/>
      <c r="R467" s="346"/>
      <c r="S467" s="346"/>
      <c r="T467" s="347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13599.86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13732.240000000002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3"/>
      <c r="N468" s="345" t="s">
        <v>647</v>
      </c>
      <c r="O468" s="346"/>
      <c r="P468" s="346"/>
      <c r="Q468" s="346"/>
      <c r="R468" s="346"/>
      <c r="S468" s="346"/>
      <c r="T468" s="347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14235.861561480227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14376.147999999997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3"/>
      <c r="N469" s="345" t="s">
        <v>648</v>
      </c>
      <c r="O469" s="346"/>
      <c r="P469" s="346"/>
      <c r="Q469" s="346"/>
      <c r="R469" s="346"/>
      <c r="S469" s="346"/>
      <c r="T469" s="347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23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23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3"/>
      <c r="N470" s="345" t="s">
        <v>650</v>
      </c>
      <c r="O470" s="346"/>
      <c r="P470" s="346"/>
      <c r="Q470" s="346"/>
      <c r="R470" s="346"/>
      <c r="S470" s="346"/>
      <c r="T470" s="347"/>
      <c r="U470" s="37" t="s">
        <v>65</v>
      </c>
      <c r="V470" s="314">
        <f>GrossWeightTotal+PalletQtyTotal*25</f>
        <v>14810.861561480227</v>
      </c>
      <c r="W470" s="314">
        <f>GrossWeightTotalR+PalletQtyTotalR*25</f>
        <v>14951.147999999997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3"/>
      <c r="N471" s="345" t="s">
        <v>651</v>
      </c>
      <c r="O471" s="346"/>
      <c r="P471" s="346"/>
      <c r="Q471" s="346"/>
      <c r="R471" s="346"/>
      <c r="S471" s="346"/>
      <c r="T471" s="347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1806.0703610696762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1827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3"/>
      <c r="N472" s="345" t="s">
        <v>652</v>
      </c>
      <c r="O472" s="346"/>
      <c r="P472" s="346"/>
      <c r="Q472" s="346"/>
      <c r="R472" s="346"/>
      <c r="S472" s="346"/>
      <c r="T472" s="347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25.16751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1" t="s">
        <v>93</v>
      </c>
      <c r="D474" s="363"/>
      <c r="E474" s="363"/>
      <c r="F474" s="332"/>
      <c r="G474" s="331" t="s">
        <v>242</v>
      </c>
      <c r="H474" s="363"/>
      <c r="I474" s="363"/>
      <c r="J474" s="363"/>
      <c r="K474" s="363"/>
      <c r="L474" s="363"/>
      <c r="M474" s="332"/>
      <c r="N474" s="331" t="s">
        <v>438</v>
      </c>
      <c r="O474" s="332"/>
      <c r="P474" s="331" t="s">
        <v>488</v>
      </c>
      <c r="Q474" s="332"/>
      <c r="R474" s="305" t="s">
        <v>575</v>
      </c>
      <c r="S474" s="331" t="s">
        <v>617</v>
      </c>
      <c r="T474" s="332"/>
      <c r="U474" s="306"/>
      <c r="Z474" s="52"/>
      <c r="AC474" s="306"/>
    </row>
    <row r="475" spans="1:29" ht="14.25" customHeight="1" thickTop="1" x14ac:dyDescent="0.2">
      <c r="A475" s="551" t="s">
        <v>655</v>
      </c>
      <c r="B475" s="331" t="s">
        <v>59</v>
      </c>
      <c r="C475" s="331" t="s">
        <v>94</v>
      </c>
      <c r="D475" s="331" t="s">
        <v>102</v>
      </c>
      <c r="E475" s="331" t="s">
        <v>93</v>
      </c>
      <c r="F475" s="331" t="s">
        <v>234</v>
      </c>
      <c r="G475" s="331" t="s">
        <v>243</v>
      </c>
      <c r="H475" s="331" t="s">
        <v>250</v>
      </c>
      <c r="I475" s="331" t="s">
        <v>267</v>
      </c>
      <c r="J475" s="331" t="s">
        <v>327</v>
      </c>
      <c r="K475" s="306"/>
      <c r="L475" s="331" t="s">
        <v>409</v>
      </c>
      <c r="M475" s="331" t="s">
        <v>427</v>
      </c>
      <c r="N475" s="331" t="s">
        <v>439</v>
      </c>
      <c r="O475" s="331" t="s">
        <v>465</v>
      </c>
      <c r="P475" s="331" t="s">
        <v>489</v>
      </c>
      <c r="Q475" s="331" t="s">
        <v>553</v>
      </c>
      <c r="R475" s="331" t="s">
        <v>575</v>
      </c>
      <c r="S475" s="331" t="s">
        <v>618</v>
      </c>
      <c r="T475" s="331" t="s">
        <v>643</v>
      </c>
      <c r="U475" s="306"/>
      <c r="Z475" s="52"/>
      <c r="AC475" s="306"/>
    </row>
    <row r="476" spans="1:29" ht="13.5" customHeight="1" thickBot="1" x14ac:dyDescent="0.25">
      <c r="A476" s="552"/>
      <c r="B476" s="344"/>
      <c r="C476" s="344"/>
      <c r="D476" s="344"/>
      <c r="E476" s="344"/>
      <c r="F476" s="344"/>
      <c r="G476" s="344"/>
      <c r="H476" s="344"/>
      <c r="I476" s="344"/>
      <c r="J476" s="344"/>
      <c r="K476" s="306"/>
      <c r="L476" s="344"/>
      <c r="M476" s="344"/>
      <c r="N476" s="344"/>
      <c r="O476" s="344"/>
      <c r="P476" s="344"/>
      <c r="Q476" s="344"/>
      <c r="R476" s="344"/>
      <c r="S476" s="344"/>
      <c r="T476" s="344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1.6</v>
      </c>
      <c r="C477" s="46">
        <f>IFERROR(W49*1,"0")+IFERROR(W50*1,"0")</f>
        <v>226.8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103.52</v>
      </c>
      <c r="F477" s="46">
        <f>IFERROR(W128*1,"0")+IFERROR(W129*1,"0")+IFERROR(W130*1,"0")</f>
        <v>117.60000000000001</v>
      </c>
      <c r="G477" s="46">
        <f>IFERROR(W136*1,"0")+IFERROR(W137*1,"0")+IFERROR(W138*1,"0")</f>
        <v>43.2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3006.6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315.59999999999997</v>
      </c>
      <c r="K477" s="306"/>
      <c r="L477" s="46">
        <f>IFERROR(W258*1,"0")+IFERROR(W259*1,"0")+IFERROR(W260*1,"0")+IFERROR(W261*1,"0")+IFERROR(W262*1,"0")+IFERROR(W263*1,"0")+IFERROR(W264*1,"0")+IFERROR(W268*1,"0")+IFERROR(W269*1,"0")</f>
        <v>15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8547.4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556.67999999999995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56.70000000000001</v>
      </c>
      <c r="Q477" s="46">
        <f>IFERROR(W389*1,"0")+IFERROR(W390*1,"0")+IFERROR(W394*1,"0")+IFERROR(W395*1,"0")+IFERROR(W396*1,"0")+IFERROR(W397*1,"0")+IFERROR(W398*1,"0")+IFERROR(W399*1,"0")+IFERROR(W400*1,"0")+IFERROR(W404*1,"0")</f>
        <v>262.5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416.64000000000004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62.4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47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A403:X403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37:T37"/>
    <mergeCell ref="A62:X62"/>
    <mergeCell ref="D106:E106"/>
    <mergeCell ref="D416:E416"/>
    <mergeCell ref="D93:E93"/>
    <mergeCell ref="D264:E264"/>
    <mergeCell ref="N370:T370"/>
    <mergeCell ref="D220:E220"/>
    <mergeCell ref="A265:M26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74:R74"/>
    <mergeCell ref="N145:R145"/>
    <mergeCell ref="N372:R372"/>
    <mergeCell ref="N310:R310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463:X463"/>
    <mergeCell ref="C475:C476"/>
    <mergeCell ref="N369:T369"/>
    <mergeCell ref="D390:E390"/>
    <mergeCell ref="N225:T225"/>
    <mergeCell ref="E475:E476"/>
    <mergeCell ref="N436:R436"/>
    <mergeCell ref="N137:R137"/>
    <mergeCell ref="D180:E180"/>
    <mergeCell ref="A127:X127"/>
    <mergeCell ref="N224:T224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A151:M152"/>
    <mergeCell ref="N260:R260"/>
    <mergeCell ref="D399:E399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2023-11-23T10:16:42Z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