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11,23 ЗПФ\"/>
    </mc:Choice>
  </mc:AlternateContent>
  <xr:revisionPtr revIDLastSave="0" documentId="13_ncr:1_{9002BD04-2B7B-49E6-94AA-EF0AC2EE1C1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Y10" i="1"/>
  <c r="Z10" i="1"/>
  <c r="Z11" i="1"/>
  <c r="Z12" i="1"/>
  <c r="Y13" i="1"/>
  <c r="Z13" i="1"/>
  <c r="Z14" i="1"/>
  <c r="Z15" i="1"/>
  <c r="Y16" i="1"/>
  <c r="Z16" i="1"/>
  <c r="Y17" i="1"/>
  <c r="Z17" i="1"/>
  <c r="Y18" i="1"/>
  <c r="Z18" i="1"/>
  <c r="Z19" i="1"/>
  <c r="Z20" i="1"/>
  <c r="Y21" i="1"/>
  <c r="Z21" i="1"/>
  <c r="Z22" i="1"/>
  <c r="Y23" i="1"/>
  <c r="Z23" i="1"/>
  <c r="Y24" i="1"/>
  <c r="Z24" i="1"/>
  <c r="Y25" i="1"/>
  <c r="Z25" i="1"/>
  <c r="Y26" i="1"/>
  <c r="Z26" i="1"/>
  <c r="Z27" i="1"/>
  <c r="Z28" i="1"/>
  <c r="Z29" i="1"/>
  <c r="Z30" i="1"/>
  <c r="Z31" i="1"/>
  <c r="Y32" i="1"/>
  <c r="Z32" i="1"/>
  <c r="Z33" i="1"/>
  <c r="Z34" i="1"/>
  <c r="Z35" i="1"/>
  <c r="Y36" i="1"/>
  <c r="Z36" i="1"/>
  <c r="Y37" i="1"/>
  <c r="Z37" i="1"/>
  <c r="Z38" i="1"/>
  <c r="Z39" i="1"/>
  <c r="Z40" i="1"/>
  <c r="Z41" i="1"/>
  <c r="Z42" i="1"/>
  <c r="Z43" i="1"/>
  <c r="Y44" i="1"/>
  <c r="Z44" i="1"/>
  <c r="Z45" i="1"/>
  <c r="Z46" i="1"/>
  <c r="Z47" i="1"/>
  <c r="Z6" i="1"/>
  <c r="N12" i="1" l="1"/>
  <c r="N9" i="1" l="1"/>
  <c r="W9" i="1"/>
  <c r="W12" i="1"/>
  <c r="W22" i="1"/>
  <c r="M6" i="1"/>
  <c r="N6" i="1" s="1"/>
  <c r="W6" i="1" s="1"/>
  <c r="Q6" i="1" l="1"/>
  <c r="R6" i="1"/>
  <c r="G29" i="1"/>
  <c r="F29" i="1"/>
  <c r="G8" i="1"/>
  <c r="G5" i="1" s="1"/>
  <c r="F8" i="1"/>
  <c r="F5" i="1" s="1"/>
  <c r="M7" i="1"/>
  <c r="N7" i="1" s="1"/>
  <c r="M9" i="1"/>
  <c r="M10" i="1"/>
  <c r="M11" i="1"/>
  <c r="M12" i="1"/>
  <c r="M13" i="1"/>
  <c r="M14" i="1"/>
  <c r="N14" i="1" s="1"/>
  <c r="M15" i="1"/>
  <c r="N15" i="1" s="1"/>
  <c r="M16" i="1"/>
  <c r="M17" i="1"/>
  <c r="M18" i="1"/>
  <c r="M19" i="1"/>
  <c r="N19" i="1" s="1"/>
  <c r="M20" i="1"/>
  <c r="N20" i="1" s="1"/>
  <c r="M21" i="1"/>
  <c r="M22" i="1"/>
  <c r="M23" i="1"/>
  <c r="M24" i="1"/>
  <c r="M25" i="1"/>
  <c r="M26" i="1"/>
  <c r="M27" i="1"/>
  <c r="N27" i="1" s="1"/>
  <c r="M28" i="1"/>
  <c r="N28" i="1" s="1"/>
  <c r="M29" i="1"/>
  <c r="M30" i="1"/>
  <c r="N30" i="1" s="1"/>
  <c r="M31" i="1"/>
  <c r="N31" i="1" s="1"/>
  <c r="M32" i="1"/>
  <c r="M33" i="1"/>
  <c r="N33" i="1" s="1"/>
  <c r="M34" i="1"/>
  <c r="N34" i="1" s="1"/>
  <c r="M35" i="1"/>
  <c r="N35" i="1" s="1"/>
  <c r="M36" i="1"/>
  <c r="M37" i="1"/>
  <c r="W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M45" i="1"/>
  <c r="N45" i="1" s="1"/>
  <c r="M46" i="1"/>
  <c r="M47" i="1"/>
  <c r="X7" i="1"/>
  <c r="X8" i="1"/>
  <c r="X10" i="1"/>
  <c r="X11" i="1"/>
  <c r="X13" i="1"/>
  <c r="X14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J36" i="1"/>
  <c r="I7" i="1"/>
  <c r="J7" i="1" s="1"/>
  <c r="I8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6" i="1"/>
  <c r="J6" i="1" s="1"/>
  <c r="C7" i="1"/>
  <c r="C8" i="1"/>
  <c r="C20" i="1"/>
  <c r="C25" i="1"/>
  <c r="C26" i="1"/>
  <c r="C29" i="1"/>
  <c r="C31" i="1"/>
  <c r="C32" i="1"/>
  <c r="C43" i="1"/>
  <c r="C44" i="1"/>
  <c r="S7" i="1"/>
  <c r="T7" i="1"/>
  <c r="U7" i="1"/>
  <c r="S8" i="1"/>
  <c r="T8" i="1"/>
  <c r="U8" i="1"/>
  <c r="S10" i="1"/>
  <c r="T10" i="1"/>
  <c r="U10" i="1"/>
  <c r="S11" i="1"/>
  <c r="T11" i="1"/>
  <c r="U11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H7" i="1"/>
  <c r="H8" i="1"/>
  <c r="H10" i="1"/>
  <c r="W10" i="1" s="1"/>
  <c r="H11" i="1"/>
  <c r="W11" i="1" s="1"/>
  <c r="H13" i="1"/>
  <c r="W13" i="1" s="1"/>
  <c r="H14" i="1"/>
  <c r="H15" i="1"/>
  <c r="H16" i="1"/>
  <c r="W16" i="1" s="1"/>
  <c r="H17" i="1"/>
  <c r="W17" i="1" s="1"/>
  <c r="H18" i="1"/>
  <c r="W18" i="1" s="1"/>
  <c r="H19" i="1"/>
  <c r="H20" i="1"/>
  <c r="H21" i="1"/>
  <c r="W21" i="1" s="1"/>
  <c r="H23" i="1"/>
  <c r="W23" i="1" s="1"/>
  <c r="H24" i="1"/>
  <c r="W24" i="1" s="1"/>
  <c r="H25" i="1"/>
  <c r="W25" i="1" s="1"/>
  <c r="H26" i="1"/>
  <c r="W26" i="1" s="1"/>
  <c r="H27" i="1"/>
  <c r="H28" i="1"/>
  <c r="H29" i="1"/>
  <c r="H30" i="1"/>
  <c r="H31" i="1"/>
  <c r="H32" i="1"/>
  <c r="W32" i="1" s="1"/>
  <c r="H33" i="1"/>
  <c r="H34" i="1"/>
  <c r="H35" i="1"/>
  <c r="H36" i="1"/>
  <c r="W36" i="1" s="1"/>
  <c r="H38" i="1"/>
  <c r="H39" i="1"/>
  <c r="H40" i="1"/>
  <c r="H41" i="1"/>
  <c r="H42" i="1"/>
  <c r="H43" i="1"/>
  <c r="H44" i="1"/>
  <c r="W44" i="1" s="1"/>
  <c r="H45" i="1"/>
  <c r="H46" i="1"/>
  <c r="W46" i="1" s="1"/>
  <c r="H47" i="1"/>
  <c r="W47" i="1" s="1"/>
  <c r="Z5" i="1"/>
  <c r="Y5" i="1"/>
  <c r="O5" i="1"/>
  <c r="L5" i="1"/>
  <c r="K5" i="1"/>
  <c r="W42" i="1" l="1"/>
  <c r="W40" i="1"/>
  <c r="W38" i="1"/>
  <c r="W20" i="1"/>
  <c r="W14" i="1"/>
  <c r="W34" i="1"/>
  <c r="W30" i="1"/>
  <c r="W28" i="1"/>
  <c r="W7" i="1"/>
  <c r="W45" i="1"/>
  <c r="W43" i="1"/>
  <c r="W41" i="1"/>
  <c r="W39" i="1"/>
  <c r="W35" i="1"/>
  <c r="W33" i="1"/>
  <c r="W31" i="1"/>
  <c r="W27" i="1"/>
  <c r="W19" i="1"/>
  <c r="W15" i="1"/>
  <c r="N29" i="1"/>
  <c r="J29" i="1"/>
  <c r="R46" i="1"/>
  <c r="Q46" i="1"/>
  <c r="R44" i="1"/>
  <c r="Q44" i="1"/>
  <c r="R42" i="1"/>
  <c r="Q42" i="1"/>
  <c r="R40" i="1"/>
  <c r="Q40" i="1"/>
  <c r="R38" i="1"/>
  <c r="Q38" i="1"/>
  <c r="R36" i="1"/>
  <c r="Q36" i="1"/>
  <c r="R34" i="1"/>
  <c r="Q34" i="1"/>
  <c r="R32" i="1"/>
  <c r="Q32" i="1"/>
  <c r="R30" i="1"/>
  <c r="Q30" i="1"/>
  <c r="R28" i="1"/>
  <c r="Q28" i="1"/>
  <c r="R26" i="1"/>
  <c r="Q26" i="1"/>
  <c r="R24" i="1"/>
  <c r="Q24" i="1"/>
  <c r="R22" i="1"/>
  <c r="Q22" i="1"/>
  <c r="R20" i="1"/>
  <c r="Q20" i="1"/>
  <c r="R18" i="1"/>
  <c r="Q18" i="1"/>
  <c r="R16" i="1"/>
  <c r="Q16" i="1"/>
  <c r="R14" i="1"/>
  <c r="Q14" i="1"/>
  <c r="R12" i="1"/>
  <c r="Q12" i="1"/>
  <c r="R10" i="1"/>
  <c r="Q10" i="1"/>
  <c r="R7" i="1"/>
  <c r="Q7" i="1"/>
  <c r="R29" i="1"/>
  <c r="R47" i="1"/>
  <c r="Q47" i="1"/>
  <c r="R45" i="1"/>
  <c r="Q45" i="1"/>
  <c r="R43" i="1"/>
  <c r="Q43" i="1"/>
  <c r="R41" i="1"/>
  <c r="Q41" i="1"/>
  <c r="R39" i="1"/>
  <c r="Q39" i="1"/>
  <c r="R37" i="1"/>
  <c r="Q37" i="1"/>
  <c r="R35" i="1"/>
  <c r="Q35" i="1"/>
  <c r="R33" i="1"/>
  <c r="Q33" i="1"/>
  <c r="R31" i="1"/>
  <c r="Q31" i="1"/>
  <c r="R27" i="1"/>
  <c r="Q27" i="1"/>
  <c r="R25" i="1"/>
  <c r="Q25" i="1"/>
  <c r="R23" i="1"/>
  <c r="Q23" i="1"/>
  <c r="R21" i="1"/>
  <c r="Q21" i="1"/>
  <c r="R19" i="1"/>
  <c r="Q19" i="1"/>
  <c r="R17" i="1"/>
  <c r="Q17" i="1"/>
  <c r="R15" i="1"/>
  <c r="Q15" i="1"/>
  <c r="R13" i="1"/>
  <c r="Q13" i="1"/>
  <c r="R11" i="1"/>
  <c r="Q11" i="1"/>
  <c r="R9" i="1"/>
  <c r="Q9" i="1"/>
  <c r="S5" i="1"/>
  <c r="U5" i="1"/>
  <c r="J8" i="1"/>
  <c r="M8" i="1"/>
  <c r="I5" i="1"/>
  <c r="T5" i="1"/>
  <c r="Q29" i="1" l="1"/>
  <c r="W29" i="1"/>
  <c r="J5" i="1"/>
  <c r="M5" i="1"/>
  <c r="N8" i="1"/>
  <c r="R8" i="1"/>
  <c r="N5" i="1" l="1"/>
  <c r="W8" i="1"/>
  <c r="W5" i="1" s="1"/>
  <c r="Q8" i="1"/>
</calcChain>
</file>

<file path=xl/sharedStrings.xml><?xml version="1.0" encoding="utf-8"?>
<sst xmlns="http://schemas.openxmlformats.org/spreadsheetml/2006/main" count="116" uniqueCount="71">
  <si>
    <t>Период: 16.11.2023 - 23.11.2023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</si>
  <si>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</si>
  <si>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</si>
  <si>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</si>
  <si>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</si>
  <si>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</si>
  <si>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</si>
  <si>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</si>
  <si>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</si>
  <si>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</si>
  <si>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</si>
  <si>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</si>
  <si>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</si>
  <si>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</si>
  <si>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</si>
  <si>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</si>
  <si>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</si>
  <si>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</si>
  <si>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 сырным соусом ТМ Горячая штучка 0,25 кг зам  ПОКОМ</t>
  </si>
  <si>
    <t>Круггетсы с сырным соусом Хорека Весовые Пакет 3 кг Горячая штучка  Поком</t>
  </si>
  <si>
    <t>Круггетсы сочные ТМ Горячая штучка ТС Круггетсы 0,25 кг зам  ПОКОМ</t>
  </si>
  <si>
    <t>Круггетсы сочные Хорека Весовые Пакет 3 кг Горячая штучка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</si>
  <si>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</si>
  <si>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</si>
  <si>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</si>
  <si>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</si>
  <si>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</si>
  <si>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</si>
  <si>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</si>
  <si>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</si>
  <si>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</si>
  <si>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</si>
  <si>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</si>
  <si>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</si>
  <si>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</si>
  <si>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</si>
  <si>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</si>
  <si>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</si>
  <si>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</si>
  <si>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</si>
  <si>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</si>
  <si>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</si>
  <si>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</si>
  <si>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</si>
  <si>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</si>
  <si>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</si>
  <si>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</si>
  <si>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</si>
  <si>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</si>
  <si>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</si>
  <si>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</si>
  <si>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</si>
  <si>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</si>
  <si>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</si>
  <si>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</si>
  <si>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</si>
  <si>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</si>
  <si>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</si>
  <si>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</si>
  <si>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</si>
  <si>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02,11</t>
  </si>
  <si>
    <t>ср 09,11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</si>
  <si>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</si>
  <si>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</si>
  <si>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</si>
  <si>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</si>
  <si>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</si>
  <si>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</si>
  <si>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</si>
  <si>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16,11</t>
  </si>
  <si>
    <t>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</si>
</sst>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4" fillId="0" borderId="0" xfId="0" applyNumberFormat="1" applyFon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7" borderId="1" xfId="0" applyNumberFormat="1" applyFill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  <xf numFmtId="164" fontId="4" fillId="0" borderId="3" xfId="0" applyNumberFormat="1" applyFont="1" applyBorder="1" applyAlignment="1"/>
    <xf numFmtId="2" fontId="0" fillId="0" borderId="0" xfId="0" applyNumberFormat="1" applyFill="1" applyAlignment="1"/>
    <xf numFmtId="164" fontId="4" fillId="4" borderId="3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17,11,23-23,11,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16,11,23%20&#1047;&#1055;&#1060;/&#1076;&#1074;%2016,11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</sheetNames>
    <sheetDataSet>
      <sheetData sheetId="0" refreshError="1"/>
      <sheetData sheetId="1">
        <row r="1">
          <cell r="A1" t="str">
            <v>Номенклатура</v>
          </cell>
          <cell r="B1" t="str">
            <v>Заказано</v>
          </cell>
        </row>
        <row r="2">
          <cell r="A2" t="str">
            <v>Склад БЕРДЯНСК</v>
          </cell>
          <cell r="B2">
            <v>21536.183000000001</v>
          </cell>
        </row>
        <row r="3">
          <cell r="A3" t="str">
            <v>ПОКОМ Логистический Партнер</v>
          </cell>
          <cell r="B3">
            <v>21536.183000000001</v>
          </cell>
        </row>
        <row r="4">
          <cell r="A4" t="str">
            <v>Вязанка Логистический Партнер(Кг)</v>
          </cell>
          <cell r="B4">
            <v>351.16199999999998</v>
          </cell>
        </row>
        <row r="5">
          <cell r="A5" t="str">
            <v>016  Сосиски Вязанка Молочные, Вязанка вискофан  ВЕС.ПОКОМ</v>
          </cell>
          <cell r="B5">
            <v>5.367</v>
          </cell>
        </row>
        <row r="6">
          <cell r="A6" t="str">
            <v>017  Сосиски Вязанка Сливочные, Вязанка амицел ВЕС.ПОКОМ</v>
          </cell>
          <cell r="B6">
            <v>116.967</v>
          </cell>
        </row>
        <row r="7">
          <cell r="A7" t="str">
            <v>312  Ветчина Филейская ТМ Вязанка ТС Столичная ВЕС  ПОКОМ</v>
          </cell>
          <cell r="B7">
            <v>87.563000000000002</v>
          </cell>
        </row>
        <row r="8">
          <cell r="A8" t="str">
            <v>313 Колбаса вареная Молокуша ТМ Вязанка в оболочке полиамид. ВЕС  ПОКОМ</v>
          </cell>
          <cell r="B8">
            <v>28.731999999999999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B9">
            <v>31.233000000000001</v>
          </cell>
        </row>
        <row r="10">
          <cell r="A10" t="str">
            <v>369 Колбаса Сливушка ТМ Вязанка в оболочке полиамид вес.  ПОКОМ</v>
          </cell>
          <cell r="B10">
            <v>15.932</v>
          </cell>
        </row>
        <row r="11">
          <cell r="A11" t="str">
            <v>370 Ветчина Сливушка с индейкой ТМ Вязанка в оболочке полиамид.</v>
          </cell>
          <cell r="B11">
            <v>41.034999999999997</v>
          </cell>
        </row>
        <row r="12">
          <cell r="A12" t="str">
            <v>410 В/к колбасы Сервелат Запекуша с говядиной Вязанка Весовые П/а Вязанка  Поком</v>
          </cell>
          <cell r="B12">
            <v>13.727</v>
          </cell>
        </row>
        <row r="13">
          <cell r="A13" t="str">
            <v>БОНУС_314 Колбаса вареная Филейская ТМ Вязанка ТС Классическая в оболочке полиамид.  ПОКОМ</v>
          </cell>
          <cell r="B13">
            <v>10.606</v>
          </cell>
        </row>
        <row r="14">
          <cell r="A14" t="str">
            <v>Вязанка Логистический Партнер(Шт)</v>
          </cell>
          <cell r="B14">
            <v>227</v>
          </cell>
        </row>
        <row r="15">
          <cell r="A15" t="str">
            <v>023  Колбаса Докторская ГОСТ, Вязанка вектор, 0,4 кг, ПОКОМ</v>
          </cell>
          <cell r="B15">
            <v>2</v>
          </cell>
        </row>
        <row r="16">
          <cell r="A16" t="str">
            <v>030  Сосиски Вязанка Молочные, Вязанка вискофан МГС, 0.45кг, ПОКОМ</v>
          </cell>
          <cell r="B16">
            <v>54</v>
          </cell>
        </row>
        <row r="17">
          <cell r="A17" t="str">
            <v>032  Сосиски Вязанка Сливочные, Вязанка амицел МГС, 0.45кг, ПОКОМ</v>
          </cell>
          <cell r="B17">
            <v>138</v>
          </cell>
        </row>
        <row r="18">
          <cell r="A18" t="str">
            <v>276  Колбаса Сливушка ТМ Вязанка в оболочке полиамид 0,45 кг  ПОКОМ</v>
          </cell>
          <cell r="B18">
            <v>2</v>
          </cell>
        </row>
        <row r="19">
          <cell r="A19" t="str">
            <v>389 Колбаса вареная Мусульманская Халяль ТМ Вязанка Халяль оболочка вектор 0,4 кг АК.  Поком</v>
          </cell>
          <cell r="B19">
            <v>5</v>
          </cell>
        </row>
        <row r="20">
          <cell r="A20" t="str">
            <v>390 Сосиски Восточные Халяль ТМ Вязанка в оболочке полиамид в вакуумной упаковке 0,33 кг  Поком</v>
          </cell>
          <cell r="B20">
            <v>13</v>
          </cell>
        </row>
        <row r="21">
          <cell r="A21" t="str">
            <v>405 Ветчины пастеризованная «Нежная с филе» Фикс.вес 0,4 п/а ТМ «Особый рецепт»  Поком</v>
          </cell>
          <cell r="B21">
            <v>3</v>
          </cell>
        </row>
        <row r="22">
          <cell r="A22" t="str">
            <v>406 Ветчины Сливушка с индейкой Вязанка Фикс.вес 0,4 П/а Вязанка  Поком</v>
          </cell>
          <cell r="B22">
            <v>2</v>
          </cell>
        </row>
        <row r="23">
          <cell r="A23" t="str">
            <v>408 Вареные колбасы Сливушка Вязанка Фикс.вес 0,375 П/а Вязанка  Поком</v>
          </cell>
          <cell r="B23">
            <v>2</v>
          </cell>
        </row>
        <row r="24">
          <cell r="A24" t="str">
            <v>421 Сардельки Сливушки #минидельки ТМ Вязанка айпил мгс ф/в 0,33 кг  Поком</v>
          </cell>
          <cell r="B24">
            <v>6</v>
          </cell>
        </row>
        <row r="25">
          <cell r="A25" t="str">
            <v>Логистический Партнер кг</v>
          </cell>
          <cell r="B25">
            <v>9025.3209999999999</v>
          </cell>
        </row>
        <row r="26">
          <cell r="A26" t="str">
            <v>200  Ветчина Дугушка ТМ Стародворье, вектор в/у    ПОКОМ</v>
          </cell>
          <cell r="B26">
            <v>107.82899999999999</v>
          </cell>
        </row>
        <row r="27">
          <cell r="A27" t="str">
            <v>201  Ветчина Нежная ТМ Особый рецепт, (2,5кг), ПОКОМ</v>
          </cell>
          <cell r="B27">
            <v>1927.914</v>
          </cell>
        </row>
        <row r="28">
          <cell r="A28" t="str">
            <v>217  Колбаса Докторская Дугушка, ВЕС, НЕ ГОСТ, ТМ Стародворье ПОКОМ</v>
          </cell>
          <cell r="B28">
            <v>94.462000000000003</v>
          </cell>
        </row>
        <row r="29">
          <cell r="A29" t="str">
            <v>218  Колбаса Докторская оригинальная ТМ Особый рецепт БОЛЬШОЙ БАТОН, п/а ВЕС, ТМ Стародворье ПОКОМ</v>
          </cell>
          <cell r="B29">
            <v>23.456</v>
          </cell>
        </row>
        <row r="30">
          <cell r="A30" t="str">
            <v>219  Колбаса Докторская Особая ТМ Особый рецепт, ВЕС  ПОКОМ</v>
          </cell>
          <cell r="B30">
            <v>1469.1089999999999</v>
          </cell>
        </row>
        <row r="31">
          <cell r="A31" t="str">
            <v>223  Колбаса Докторская стародворская, фиброуз ВАКУУМ ВЕС, ТМ Стародворье ПОКОМ</v>
          </cell>
          <cell r="B31">
            <v>5.4539999999999997</v>
          </cell>
        </row>
        <row r="32">
          <cell r="A32" t="str">
            <v>225  Колбаса Дугушка со шпиком, ВЕС, ТМ Стародворье   ПОКОМ</v>
          </cell>
          <cell r="B32">
            <v>20.14</v>
          </cell>
        </row>
        <row r="33">
          <cell r="A33" t="str">
            <v>229  Колбаса Молочная Дугушка, в/у, ВЕС, ТМ Стародворье   ПОКОМ</v>
          </cell>
          <cell r="B33">
            <v>47.402000000000001</v>
          </cell>
        </row>
        <row r="34">
          <cell r="A34" t="str">
            <v>230  Колбаса Молочная Особая ТМ Особый рецепт, п/а, ВЕС. ПОКОМ</v>
          </cell>
          <cell r="B34">
            <v>1385.731</v>
          </cell>
        </row>
        <row r="35">
          <cell r="A35" t="str">
            <v>235  Колбаса Особая ТМ Особый рецепт, ВЕС, ТМ Стародворье ПОКОМ</v>
          </cell>
          <cell r="B35">
            <v>1368.163</v>
          </cell>
        </row>
        <row r="36">
          <cell r="A36" t="str">
            <v>236  Колбаса Рубленая ЗАПЕЧ. Дугушка ТМ Стародворье, вектор, в/к    ПОКОМ</v>
          </cell>
          <cell r="B36">
            <v>112.122</v>
          </cell>
        </row>
        <row r="37">
          <cell r="A37" t="str">
            <v>239  Колбаса Салями запеч Дугушка, оболочка вектор, ВЕС, ТМ Стародворье  ПОКОМ</v>
          </cell>
          <cell r="B37">
            <v>48.634999999999998</v>
          </cell>
        </row>
        <row r="38">
          <cell r="A38" t="str">
            <v>242  Колбаса Сервелат ЗАПЕЧ.Дугушка ТМ Стародворье, вектор, в/к     ПОКОМ</v>
          </cell>
          <cell r="B38">
            <v>37.249000000000002</v>
          </cell>
        </row>
        <row r="39">
          <cell r="A39" t="str">
            <v>248  Сардельки Сочные ТМ Особый рецепт,   ПОКОМ</v>
          </cell>
          <cell r="B39">
            <v>170.91800000000001</v>
          </cell>
        </row>
        <row r="40">
          <cell r="A40" t="str">
            <v>250  Сардельки стародворские с говядиной в обол. NDX, ВЕС. ПОКОМ</v>
          </cell>
          <cell r="B40">
            <v>233.71199999999999</v>
          </cell>
        </row>
        <row r="41">
          <cell r="A41" t="str">
            <v>254  Сосиски Датские, ВЕС, ТМ КОЛБАСНЫЙ СТАНДАРТ ПОКОМ</v>
          </cell>
          <cell r="B41">
            <v>72.831999999999994</v>
          </cell>
        </row>
        <row r="42">
          <cell r="A42" t="str">
            <v>255  Сосиски Молочные для завтрака ТМ Особый рецепт, п/а МГС, ВЕС, ТМ Стародворье  ПОКОМ</v>
          </cell>
          <cell r="B42">
            <v>286.11099999999999</v>
          </cell>
        </row>
        <row r="43">
          <cell r="A43" t="str">
            <v>256  Сосиски Молочные для завтрака, п/а МГС, ВЕС, ТМ Стародворье ПОКОМ</v>
          </cell>
          <cell r="B43">
            <v>1.3</v>
          </cell>
        </row>
        <row r="44">
          <cell r="A44" t="str">
            <v>257  Сосиски Молочные оригинальные ТМ Особый рецепт, ВЕС.   ПОКОМ</v>
          </cell>
          <cell r="B44">
            <v>83.281000000000006</v>
          </cell>
        </row>
        <row r="45">
          <cell r="A45" t="str">
            <v>263  Шпикачки Стародворские, ВЕС.  ПОКОМ</v>
          </cell>
          <cell r="B45">
            <v>18.440999999999999</v>
          </cell>
        </row>
        <row r="46">
          <cell r="A46" t="str">
            <v>265  Колбаса Балыкбургская, ВЕС, ТМ Баварушка  ПОКОМ</v>
          </cell>
          <cell r="B46">
            <v>449.36599999999999</v>
          </cell>
        </row>
        <row r="47">
          <cell r="A47" t="str">
            <v>266  Колбаса Филейбургская с сочным окороком, ВЕС, ТМ Баварушка  ПОКОМ</v>
          </cell>
          <cell r="B47">
            <v>283.11799999999999</v>
          </cell>
        </row>
        <row r="48">
          <cell r="A48" t="str">
            <v>271  Колбаса Сервелат Левантский ТМ Особый Рецепт, ВЕС. ПОКОМ</v>
          </cell>
          <cell r="B48">
            <v>14.103</v>
          </cell>
        </row>
        <row r="49">
          <cell r="A49" t="str">
            <v>318 Сосиски Датские ТМ Зареченские колбасы ТС Зареченские п полиамид в модифициров  ПОКОМ</v>
          </cell>
          <cell r="B49">
            <v>13.603999999999999</v>
          </cell>
        </row>
        <row r="50">
          <cell r="A50" t="str">
            <v>321 Сосиски Сочинки по-баварски с сыром ТМ Стародворье в оболочке  ПОКОМ</v>
          </cell>
          <cell r="B50">
            <v>2</v>
          </cell>
        </row>
        <row r="51">
          <cell r="A51" t="str">
            <v>383 Колбаса Сочинка по-европейски с сочной грудиной ТМ Стародворье в оболочке фиброуз в ва  Поком</v>
          </cell>
          <cell r="B51">
            <v>333.78500000000003</v>
          </cell>
        </row>
        <row r="52">
          <cell r="A52" t="str">
            <v>384  Колбаса Сочинка по-фински с сочным окороком ТМ Стародворье в оболочке фиброуз в ва  Поком</v>
          </cell>
          <cell r="B52">
            <v>334.55099999999999</v>
          </cell>
        </row>
        <row r="53">
          <cell r="A53" t="str">
            <v>415 Вареные колбасы Докторская ГОСТ Золоченная в печи Весовые ц/о в/у Стародворье  Поком</v>
          </cell>
          <cell r="B53">
            <v>8.7509999999999994</v>
          </cell>
        </row>
        <row r="54">
          <cell r="A54" t="str">
            <v>416 Вареные колбасы Докторская стародворская Золоченная в печи Весовые ц/о в/у Стародворье  Поком</v>
          </cell>
          <cell r="B54">
            <v>19.675000000000001</v>
          </cell>
        </row>
        <row r="55">
          <cell r="A55" t="str">
            <v>417 П/к колбасы «Сочинка рубленая с сочным окороком» Весовой фиброуз ТМ «Стародворье»  Поком</v>
          </cell>
          <cell r="B55">
            <v>13.266</v>
          </cell>
        </row>
        <row r="56">
          <cell r="A56" t="str">
            <v>425 Сосиски «Сочные без свинины» Весовые ТМ «Особый рецепт» 1,3 кг  Поком</v>
          </cell>
          <cell r="B56">
            <v>9.4410000000000007</v>
          </cell>
        </row>
        <row r="57">
          <cell r="A57" t="str">
            <v>БОНУС_229  Колбаса Молочная Дугушка, в/у, ВЕС, ТМ Стародворье   ПОКОМ</v>
          </cell>
          <cell r="B57">
            <v>29.4</v>
          </cell>
        </row>
        <row r="58">
          <cell r="A58" t="str">
            <v>Логистический Партнер Шт</v>
          </cell>
          <cell r="B58">
            <v>2577.5</v>
          </cell>
        </row>
        <row r="59">
          <cell r="A59" t="str">
            <v>043  Ветчина Нежная ТМ Особый рецепт, п/а, 0,4кг    ПОКОМ</v>
          </cell>
          <cell r="B59">
            <v>5</v>
          </cell>
        </row>
        <row r="60">
          <cell r="A60" t="str">
            <v>058  Колбаса Докторская Особая ТМ Особый рецепт,  0,5кг, ПОКОМ</v>
          </cell>
          <cell r="B60">
            <v>4.5</v>
          </cell>
        </row>
        <row r="61">
          <cell r="A61" t="str">
            <v>059  Колбаса Докторская по-стародворски  0.5 кг, ПОКОМ</v>
          </cell>
          <cell r="B61">
            <v>2</v>
          </cell>
        </row>
        <row r="62">
          <cell r="A62" t="str">
            <v>065  Колбаса Молочная по-стародворски, 0,5кг,ПОКОМ</v>
          </cell>
          <cell r="B62">
            <v>2</v>
          </cell>
        </row>
        <row r="63">
          <cell r="A63" t="str">
            <v>080  Колбаса Сервелат Филейбургский, в/у 0,35 кг срез, БАВАРУШКА ПОКОМ</v>
          </cell>
          <cell r="B63">
            <v>1</v>
          </cell>
        </row>
        <row r="64">
          <cell r="A64" t="str">
            <v>082  Колбаса Стародворская, 0,4кг, ТС Старый двор  ПОКОМ</v>
          </cell>
        </row>
        <row r="65">
          <cell r="A65" t="str">
            <v>096  Сосиски Баварские,  0.42кг,ПОКОМ</v>
          </cell>
          <cell r="B65">
            <v>3</v>
          </cell>
        </row>
        <row r="66">
          <cell r="A66" t="str">
            <v>113  Чипсы сыровяленые из натурального филе, 0,025кг ТМ Ядрена Копоть ПОКОМ</v>
          </cell>
          <cell r="B66">
            <v>16</v>
          </cell>
        </row>
        <row r="67">
          <cell r="A67" t="str">
            <v>115  Колбаса Салями Филейбургская зернистая, в/у 0,35 кг срез, БАВАРУШКА ПОКОМ</v>
          </cell>
          <cell r="B67">
            <v>6</v>
          </cell>
        </row>
        <row r="68">
          <cell r="A68" t="str">
            <v>273  Сосиски Сочинки с сочной грудинкой, МГС 0.4кг,   ПОКОМ</v>
          </cell>
          <cell r="B68">
            <v>61</v>
          </cell>
        </row>
        <row r="69">
          <cell r="A69" t="str">
            <v>301  Сосиски Сочинки по-баварски с сыром,  0.4кг, ТМ Стародворье  ПОКОМ</v>
          </cell>
          <cell r="B69">
            <v>90</v>
          </cell>
        </row>
        <row r="70">
          <cell r="A70" t="str">
            <v>302  Сосиски Сочинки по-баварски,  0.4кг, ТМ Стародворье  ПОКОМ</v>
          </cell>
          <cell r="B70">
            <v>340</v>
          </cell>
        </row>
        <row r="71">
          <cell r="A71" t="str">
            <v>309  Сосиски Сочинки с сыром 0,4 кг ТМ Стародворье  ПОКОМ</v>
          </cell>
          <cell r="B71">
            <v>621</v>
          </cell>
        </row>
        <row r="72">
          <cell r="A72" t="str">
            <v>320  Сосиски Сочинки с сочным окороком 0,4 кг ТМ Стародворье  ПОКОМ</v>
          </cell>
          <cell r="B72">
            <v>215</v>
          </cell>
        </row>
        <row r="73">
          <cell r="A73" t="str">
            <v>346 Колбаса Сервелат Филейбургский с копченой грудинкой ТМ Баварушка в оболов/у 0,35 кг срез  ПОКОМ</v>
          </cell>
          <cell r="B73">
            <v>5</v>
          </cell>
        </row>
        <row r="74">
          <cell r="A74" t="str">
            <v>347 Паштет печеночный со сливочным маслом ТМ Стародворье ламистер 0,1 кг. Консервы   ПОКОМ</v>
          </cell>
          <cell r="B74">
            <v>26</v>
          </cell>
        </row>
        <row r="75">
          <cell r="A75" t="str">
            <v>352  Сардельки Сочинки с сыром 0,4 кг ТМ Стародворье   ПОКОМ</v>
          </cell>
          <cell r="B75">
            <v>274</v>
          </cell>
        </row>
        <row r="76">
          <cell r="A76" t="str">
            <v>360 Колбаса варено-копченая  Сервелат Левантский ТМ Особый Рецепт  0,35 кг  ПОКОМ</v>
          </cell>
          <cell r="B76">
            <v>4</v>
          </cell>
        </row>
        <row r="77">
          <cell r="A77" t="str">
            <v>371  Сосиски Сочинки Молочные 0,4 кг ТМ Стародворье  ПОКОМ</v>
          </cell>
          <cell r="B77">
            <v>75</v>
          </cell>
        </row>
        <row r="78">
          <cell r="A78" t="str">
            <v>372  Сосиски Сочинки Сливочные 0,4 кг ТМ Стародворье  ПОКОМ</v>
          </cell>
          <cell r="B78">
            <v>526</v>
          </cell>
        </row>
        <row r="79">
          <cell r="A79" t="str">
            <v>376  Сардельки Сочинки с сочным окороком ТМ Стародворье полиамид мгс ф/в 0,4 кг СК3</v>
          </cell>
          <cell r="B79">
            <v>2</v>
          </cell>
        </row>
        <row r="80">
          <cell r="A80" t="str">
            <v>381  Сардельки Сочинки 0,4кг ТМ Стародворье  ПОКОМ</v>
          </cell>
          <cell r="B80">
            <v>183</v>
          </cell>
        </row>
        <row r="81">
          <cell r="A81" t="str">
            <v>412 Вареные колбасы «Молочная с нежным филе» Фикс.вес 0,4 кг п/а ТМ «Особый рецепт»  Поком</v>
          </cell>
          <cell r="B81">
            <v>2</v>
          </cell>
        </row>
        <row r="82">
          <cell r="A82" t="str">
            <v>418 С/к колбасы Мини-салями во вкусом бекона Ядрена копоть Фикс.вес 0,05 б/о Ядрена копоть  Поком</v>
          </cell>
          <cell r="B82">
            <v>12</v>
          </cell>
        </row>
        <row r="83">
          <cell r="A83" t="str">
            <v>419 Паштеты «Любительский ГОСТ» Фикс.вес 0,1 ТМ «Стародворье»  Поком</v>
          </cell>
          <cell r="B83">
            <v>26</v>
          </cell>
        </row>
        <row r="84">
          <cell r="A84" t="str">
            <v>420 Паштеты «Печеночный с морковью ГОСТ» Фикс.вес 0,1 ТМ «Стародворье»  Поком</v>
          </cell>
          <cell r="B84">
            <v>26</v>
          </cell>
        </row>
        <row r="85">
          <cell r="A85" t="str">
            <v>БОНУС_096  Сосиски Баварские,  0.42кг,ПОКОМ</v>
          </cell>
          <cell r="B85">
            <v>50</v>
          </cell>
        </row>
        <row r="86">
          <cell r="A86" t="str">
            <v>ПОКОМ Логистический Партнер Заморозка</v>
          </cell>
          <cell r="B86">
            <v>9355.2000000000007</v>
          </cell>
        </row>
        <row r="87">
          <cell r="A87" t="str">
            <v>БОНУС_Готовые чебупели сочные с мясом ТМ Горячая штучка  0,3кг зам  ПОКОМ</v>
          </cell>
          <cell r="B87">
            <v>134</v>
          </cell>
        </row>
        <row r="88">
          <cell r="A88" t="str">
            <v>БОНУС_Пельмени Бульмени со сливочным маслом Горячая штучка 0,9 кг  ПОКОМ</v>
          </cell>
          <cell r="B88">
            <v>185</v>
          </cell>
        </row>
        <row r="89">
          <cell r="A89" t="str">
            <v>Готовые чебупели острые с мясом Горячая штучка 0,3 кг зам  ПОКОМ</v>
          </cell>
          <cell r="B89">
            <v>47</v>
          </cell>
        </row>
        <row r="90">
          <cell r="A90" t="str">
            <v>Готовые чебупели с ветчиной и сыром Горячая штучка 0,3кг зам  ПОКОМ</v>
          </cell>
          <cell r="B90">
            <v>376</v>
          </cell>
        </row>
        <row r="91">
          <cell r="A91" t="str">
            <v>Готовые чебупели сочные с мясом ТМ Горячая штучка  0,3кг зам  ПОКОМ</v>
          </cell>
          <cell r="B91">
            <v>322</v>
          </cell>
        </row>
        <row r="92">
          <cell r="A92" t="str">
            <v>Готовые чебуреки со свининой и говядиной ТМ Горячая штучка ТС Базовый ассортимент 0,36 кг  ПОКОМ</v>
          </cell>
          <cell r="B92">
            <v>137</v>
          </cell>
        </row>
        <row r="93">
          <cell r="A93" t="str">
            <v>Жар-ладушки с клубникой и вишней. Жареные с начинкой.ВЕС  ПОКОМ</v>
          </cell>
          <cell r="B93">
            <v>3.7</v>
          </cell>
        </row>
        <row r="94">
          <cell r="A94" t="str">
            <v>ЖАР-мени ТМ Зареченские ТС Зареченские продукты.   Поком</v>
          </cell>
          <cell r="B94">
            <v>59.5</v>
          </cell>
        </row>
        <row r="95">
          <cell r="A95" t="str">
            <v>Круггетсы с сырным соусом ТМ Горячая штучка 0,25 кг зам  ПОКОМ</v>
          </cell>
          <cell r="B95">
            <v>39</v>
          </cell>
        </row>
        <row r="96">
          <cell r="A96" t="str">
            <v>Круггетсы с сырным соусом Хорека Весовые Пакет 3 кг Горячая штучка  Поком</v>
          </cell>
          <cell r="B96">
            <v>6</v>
          </cell>
        </row>
        <row r="97">
          <cell r="A97" t="str">
            <v>Круггетсы сочные ТМ Горячая штучка ТС Круггетсы 0,25 кг зам  ПОКОМ</v>
          </cell>
          <cell r="B97">
            <v>246</v>
          </cell>
        </row>
        <row r="98">
          <cell r="A98" t="str">
            <v>Круггетсы сочные Хорека Весовые Пакет 3 кг Горячая штучка  Поком</v>
          </cell>
          <cell r="B98">
            <v>9</v>
          </cell>
        </row>
        <row r="99">
          <cell r="A99" t="str">
            <v>Мини-сосиски в тесте "Фрайпики" 1,8кг ВЕС,  ПОКОМ</v>
          </cell>
          <cell r="B99">
            <v>7.3</v>
          </cell>
        </row>
        <row r="100">
          <cell r="A100" t="str">
            <v>Мини-сосиски в тесте "Фрайпики" 3,7кг ВЕС, ТМ Зареченские  ПОКОМ</v>
          </cell>
          <cell r="B100">
            <v>114.7</v>
          </cell>
        </row>
        <row r="101">
          <cell r="A101" t="str">
            <v>Наггетсы из печи 0,25кг ТМ Вязанка ТС Няняггетсы Сливушки замор.  ПОКОМ</v>
          </cell>
          <cell r="B101">
            <v>347</v>
          </cell>
        </row>
        <row r="102">
          <cell r="A102" t="str">
            <v>Наггетсы Нагетосы Сочная курочка в хруст панир со сметаной и зеленью ТМ Горячая штучка 0,25 ПОКОМ</v>
          </cell>
          <cell r="B102">
            <v>44</v>
          </cell>
        </row>
        <row r="103">
          <cell r="A103" t="str">
            <v>Наггетсы Нагетосы Сочная курочка ТМ Горячая штучка 0,25 кг зам  ПОКОМ</v>
          </cell>
          <cell r="B103">
            <v>243</v>
          </cell>
        </row>
        <row r="104">
          <cell r="A104" t="str">
            <v>Наггетсы с индейкой 0,25кг ТМ Вязанка ТС Няняггетсы Сливушки НД2 замор.  ПОКОМ</v>
          </cell>
          <cell r="B104">
            <v>254</v>
          </cell>
        </row>
        <row r="105">
          <cell r="A105" t="str">
            <v>Наггетсы хрустящие п/ф ВЕС ПОКОМ</v>
          </cell>
          <cell r="B105">
            <v>156</v>
          </cell>
        </row>
        <row r="106">
          <cell r="A106" t="str">
            <v>Наггетсы Хрустящие ТМ Зареченские ТС Зареченские продукты. Поком</v>
          </cell>
          <cell r="B106">
            <v>7</v>
          </cell>
        </row>
        <row r="107">
          <cell r="A107" t="str">
            <v>Пельмени Grandmeni с говядиной в сливочном соусе ТМ Горячая штучка флоупак сфера 0,75 кг.  ПОКОМ</v>
          </cell>
          <cell r="B107">
            <v>20</v>
          </cell>
        </row>
        <row r="108">
          <cell r="A108" t="str">
            <v>Пельмени Grandmeni со сливочным маслом Горячая штучка 0,75 кг ПОКОМ</v>
          </cell>
          <cell r="B108">
            <v>14</v>
          </cell>
        </row>
        <row r="109">
          <cell r="A109" t="str">
            <v>Пельмени Бигбули с мясом, Горячая штучка 0,9кг  ПОКОМ</v>
          </cell>
          <cell r="B109">
            <v>138</v>
          </cell>
        </row>
        <row r="110">
          <cell r="A110" t="str">
            <v>Пельмени Бульмени с говядиной и свининой Горячая шт. 0,9 кг  ПОКОМ</v>
          </cell>
          <cell r="B110">
            <v>385</v>
          </cell>
        </row>
        <row r="111">
          <cell r="A111" t="str">
            <v>Пельмени Бульмени с говядиной и свининой Горячая штучка 0,43  ПОКОМ</v>
          </cell>
          <cell r="B111">
            <v>102</v>
          </cell>
        </row>
        <row r="112">
          <cell r="A112" t="str">
            <v>Пельмени Бульмени с говядиной и свининой Наваристые Горячая штучка ВЕС  ПОКОМ</v>
          </cell>
          <cell r="B112">
            <v>910</v>
          </cell>
        </row>
        <row r="113">
          <cell r="A113" t="str">
            <v>Пельмени Бульмени со сливочным маслом Горячая штучка 0,9 кг  ПОКОМ</v>
          </cell>
          <cell r="B113">
            <v>901</v>
          </cell>
        </row>
        <row r="114">
          <cell r="A114" t="str">
            <v>Пельмени Бульмени со сливочным маслом ТМ Горячая шт. 0,43 кг  ПОКОМ</v>
          </cell>
          <cell r="B114">
            <v>166</v>
          </cell>
        </row>
        <row r="115">
          <cell r="A115" t="str">
            <v>Пельмени Мясорубские ТМ Стародворье фоу-пак равиоли 0,7 кг.  Поком</v>
          </cell>
          <cell r="B115">
            <v>267</v>
          </cell>
        </row>
        <row r="116">
          <cell r="A116" t="str">
            <v>Пельмени Отборные из свинины и говядины 0,9 кг ТМ Стародворье ТС Медвежье ушко  ПОКОМ</v>
          </cell>
          <cell r="B116">
            <v>30</v>
          </cell>
        </row>
        <row r="117">
          <cell r="A117" t="str">
            <v>Пельмени Отборные с говядиной 0,9 кг НОВА ТМ Стародворье ТС Медвежье ушко  ПОКОМ</v>
          </cell>
          <cell r="B117">
            <v>129</v>
          </cell>
        </row>
        <row r="118">
          <cell r="A118" t="str">
            <v>Пельмени С говядиной и свининой, ВЕС, ТМ Славница сфера пуговки  ПОКОМ</v>
          </cell>
          <cell r="B118">
            <v>1146</v>
          </cell>
        </row>
        <row r="119">
          <cell r="A119" t="str">
            <v>Пельмени Со свининой и говядиной ТМ Особый рецепт Любимая ложка 1,0 кг  ПОКОМ</v>
          </cell>
          <cell r="B119">
            <v>305</v>
          </cell>
        </row>
        <row r="120">
          <cell r="A120" t="str">
            <v>Снеки  ЖАР-мени ВЕС. рубленые в тесте замор.  ПОКОМ</v>
          </cell>
          <cell r="B120">
            <v>5.5</v>
          </cell>
        </row>
        <row r="121">
          <cell r="A121" t="str">
            <v>Фрай-пицца с ветчиной и грибами ТМ Зареченские ТС Зареченские продукты.  Поком</v>
          </cell>
          <cell r="B121">
            <v>13.2</v>
          </cell>
        </row>
        <row r="122">
          <cell r="A122" t="str">
            <v>Хотстеры ТМ Горячая штучка ТС Хотстеры 0,25 кг зам  ПОКОМ</v>
          </cell>
          <cell r="B122">
            <v>340</v>
          </cell>
        </row>
        <row r="123">
          <cell r="A123" t="str">
            <v>Хрустящие крылышки. В панировке куриные жареные.ВЕС  ПОКОМ</v>
          </cell>
          <cell r="B123">
            <v>51.3</v>
          </cell>
        </row>
        <row r="124">
          <cell r="A124" t="str">
            <v>Чебупай сочное яблоко ТМ Горячая штучка ТС Чебупай 0,2 кг УВС.  зам  ПОКОМ</v>
          </cell>
          <cell r="B124">
            <v>32</v>
          </cell>
        </row>
        <row r="125">
          <cell r="A125" t="str">
            <v>Чебупай спелая вишня ТМ Горячая штучка ТС Чебупай 0,2 кг УВС. зам  ПОКОМ</v>
          </cell>
          <cell r="B125">
            <v>47</v>
          </cell>
        </row>
        <row r="126">
          <cell r="A126" t="str">
            <v>Чебупели с мясом Базовый ассортимент Фикс.вес 0,48 Лоток Горячая штучка ХХЛ  Поком</v>
          </cell>
          <cell r="B126">
            <v>95</v>
          </cell>
        </row>
        <row r="127">
          <cell r="A127" t="str">
            <v>Чебупицца курочка по-итальянски Горячая штучка 0,25 кг зам  ПОКОМ</v>
          </cell>
          <cell r="B127">
            <v>420</v>
          </cell>
        </row>
        <row r="128">
          <cell r="A128" t="str">
            <v>Чебупицца Пепперони ТМ Горячая штучка ТС Чебупицца 0.25кг зам  ПОКОМ</v>
          </cell>
          <cell r="B128">
            <v>351</v>
          </cell>
        </row>
        <row r="129">
          <cell r="A129" t="str">
            <v>Чебуреки сочные ТМ Зареченские ТС Зареченские продукты.  Поком</v>
          </cell>
          <cell r="B129">
            <v>750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09.11.2023 - 16.11.2023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26,10</v>
          </cell>
          <cell r="T3" t="str">
            <v>ср 02,11</v>
          </cell>
          <cell r="U3" t="str">
            <v>ср 09,11</v>
          </cell>
          <cell r="V3" t="str">
            <v>коментарий</v>
          </cell>
          <cell r="W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11937.5</v>
          </cell>
          <cell r="G5">
            <v>4976.7000000000007</v>
          </cell>
          <cell r="I5">
            <v>0</v>
          </cell>
          <cell r="J5">
            <v>0</v>
          </cell>
          <cell r="K5">
            <v>8887.9</v>
          </cell>
          <cell r="L5">
            <v>0</v>
          </cell>
          <cell r="M5">
            <v>2387.5</v>
          </cell>
          <cell r="N5">
            <v>16280</v>
          </cell>
          <cell r="O5">
            <v>0</v>
          </cell>
          <cell r="S5">
            <v>1584.7000000000003</v>
          </cell>
          <cell r="T5">
            <v>1372.2199999999998</v>
          </cell>
          <cell r="U5">
            <v>1572.5000000000002</v>
          </cell>
          <cell r="W5">
            <v>11508.9</v>
          </cell>
          <cell r="X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Нояб</v>
          </cell>
          <cell r="D6">
            <v>223</v>
          </cell>
          <cell r="E6">
            <v>756</v>
          </cell>
          <cell r="F6">
            <v>511</v>
          </cell>
          <cell r="G6">
            <v>358</v>
          </cell>
          <cell r="H6">
            <v>0.3</v>
          </cell>
          <cell r="K6">
            <v>0</v>
          </cell>
          <cell r="M6">
            <v>102.2</v>
          </cell>
          <cell r="N6">
            <v>950</v>
          </cell>
          <cell r="Q6">
            <v>12.798434442270059</v>
          </cell>
          <cell r="R6">
            <v>3.5029354207436398</v>
          </cell>
          <cell r="S6">
            <v>56.2</v>
          </cell>
          <cell r="T6">
            <v>89</v>
          </cell>
          <cell r="U6">
            <v>59</v>
          </cell>
          <cell r="W6">
            <v>285</v>
          </cell>
          <cell r="X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Нояб</v>
          </cell>
          <cell r="D7">
            <v>527</v>
          </cell>
          <cell r="F7">
            <v>296</v>
          </cell>
          <cell r="H7">
            <v>0.3</v>
          </cell>
          <cell r="K7">
            <v>900</v>
          </cell>
          <cell r="M7">
            <v>59.2</v>
          </cell>
          <cell r="Q7">
            <v>15.202702702702702</v>
          </cell>
          <cell r="R7">
            <v>15.202702702702702</v>
          </cell>
          <cell r="S7">
            <v>66.599999999999994</v>
          </cell>
          <cell r="T7">
            <v>34.4</v>
          </cell>
          <cell r="U7">
            <v>91</v>
          </cell>
          <cell r="W7">
            <v>0</v>
          </cell>
          <cell r="X7">
            <v>12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D8">
            <v>22.2</v>
          </cell>
          <cell r="F8">
            <v>3.7</v>
          </cell>
          <cell r="G8">
            <v>14.8</v>
          </cell>
          <cell r="H8">
            <v>1</v>
          </cell>
          <cell r="K8">
            <v>0</v>
          </cell>
          <cell r="M8">
            <v>0.74</v>
          </cell>
          <cell r="Q8">
            <v>20</v>
          </cell>
          <cell r="R8">
            <v>20</v>
          </cell>
          <cell r="S8">
            <v>3.7</v>
          </cell>
          <cell r="T8">
            <v>2.96</v>
          </cell>
          <cell r="U8">
            <v>0.74</v>
          </cell>
          <cell r="W8">
            <v>0</v>
          </cell>
          <cell r="X8">
            <v>3.7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D9">
            <v>273.10000000000002</v>
          </cell>
          <cell r="F9">
            <v>198</v>
          </cell>
          <cell r="G9">
            <v>-5.5</v>
          </cell>
          <cell r="H9">
            <v>1</v>
          </cell>
          <cell r="K9">
            <v>550</v>
          </cell>
          <cell r="M9">
            <v>39.6</v>
          </cell>
          <cell r="Q9">
            <v>13.75</v>
          </cell>
          <cell r="R9">
            <v>13.75</v>
          </cell>
          <cell r="S9">
            <v>50.6</v>
          </cell>
          <cell r="T9">
            <v>2.1</v>
          </cell>
          <cell r="U9">
            <v>58.679999999999993</v>
          </cell>
          <cell r="W9">
            <v>0</v>
          </cell>
          <cell r="X9">
            <v>5.5</v>
          </cell>
        </row>
        <row r="10">
          <cell r="A10" t="str">
            <v>Круггетсы с сырным соусом Хорека Весовые Пакет 3 кг Горячая штучка  Поком</v>
          </cell>
          <cell r="B10" t="str">
            <v>кг</v>
          </cell>
          <cell r="E10">
            <v>9</v>
          </cell>
          <cell r="F10">
            <v>3</v>
          </cell>
          <cell r="G10">
            <v>6</v>
          </cell>
          <cell r="H10">
            <v>1</v>
          </cell>
          <cell r="K10">
            <v>0</v>
          </cell>
          <cell r="M10">
            <v>0.6</v>
          </cell>
          <cell r="Q10">
            <v>10</v>
          </cell>
          <cell r="R10">
            <v>10</v>
          </cell>
          <cell r="S10">
            <v>0</v>
          </cell>
          <cell r="T10">
            <v>0</v>
          </cell>
          <cell r="U10">
            <v>0</v>
          </cell>
          <cell r="W10">
            <v>0</v>
          </cell>
          <cell r="X10">
            <v>3</v>
          </cell>
        </row>
        <row r="11">
          <cell r="A11" t="str">
            <v>Круггетсы сочные ТМ Горячая штучка ТС Круггетсы 0,25 кг зам  ПОКОМ</v>
          </cell>
          <cell r="B11" t="str">
            <v>шт</v>
          </cell>
          <cell r="D11">
            <v>530</v>
          </cell>
          <cell r="F11">
            <v>329</v>
          </cell>
          <cell r="G11">
            <v>124</v>
          </cell>
          <cell r="H11">
            <v>0.25</v>
          </cell>
          <cell r="K11">
            <v>120</v>
          </cell>
          <cell r="M11">
            <v>65.8</v>
          </cell>
          <cell r="N11">
            <v>590</v>
          </cell>
          <cell r="Q11">
            <v>12.674772036474165</v>
          </cell>
          <cell r="R11">
            <v>3.7082066869300911</v>
          </cell>
          <cell r="S11">
            <v>53.8</v>
          </cell>
          <cell r="T11">
            <v>34.4</v>
          </cell>
          <cell r="U11">
            <v>40.799999999999997</v>
          </cell>
          <cell r="W11">
            <v>147.5</v>
          </cell>
          <cell r="X11">
            <v>12</v>
          </cell>
        </row>
        <row r="12">
          <cell r="A12" t="str">
            <v>Круггетсы сочные Хорека Весовые Пакет 3 кг Горячая штучка  Поком</v>
          </cell>
          <cell r="B12" t="str">
            <v>кг</v>
          </cell>
          <cell r="E12">
            <v>9</v>
          </cell>
          <cell r="G12">
            <v>9</v>
          </cell>
          <cell r="H12">
            <v>1</v>
          </cell>
          <cell r="K12">
            <v>0</v>
          </cell>
          <cell r="M12">
            <v>0</v>
          </cell>
          <cell r="Q12" t="e">
            <v>#DIV/0!</v>
          </cell>
          <cell r="R12" t="e">
            <v>#DIV/0!</v>
          </cell>
          <cell r="S12">
            <v>0</v>
          </cell>
          <cell r="T12">
            <v>0</v>
          </cell>
          <cell r="U12">
            <v>0</v>
          </cell>
          <cell r="W12">
            <v>0</v>
          </cell>
          <cell r="X12">
            <v>3</v>
          </cell>
        </row>
        <row r="13">
          <cell r="A13" t="str">
            <v>Мини-сосиски в тесте "Фрайпики" 1,8кг ВЕС,  ПОКОМ</v>
          </cell>
          <cell r="B13" t="str">
            <v>кг</v>
          </cell>
          <cell r="E13">
            <v>70.2</v>
          </cell>
          <cell r="F13">
            <v>1.8</v>
          </cell>
          <cell r="G13">
            <v>68.400000000000006</v>
          </cell>
          <cell r="H13">
            <v>1</v>
          </cell>
          <cell r="K13">
            <v>0</v>
          </cell>
          <cell r="M13">
            <v>0.36</v>
          </cell>
          <cell r="Q13">
            <v>190.00000000000003</v>
          </cell>
          <cell r="R13">
            <v>190.00000000000003</v>
          </cell>
          <cell r="S13">
            <v>0.36</v>
          </cell>
          <cell r="T13">
            <v>7.58</v>
          </cell>
          <cell r="U13">
            <v>0</v>
          </cell>
          <cell r="W13">
            <v>0</v>
          </cell>
          <cell r="X13">
            <v>1.8</v>
          </cell>
        </row>
        <row r="14">
          <cell r="A14" t="str">
            <v>Мини-сосиски в тесте "Фрайпики" 3,7кг ВЕС, ТМ Зареченские  ПОКОМ</v>
          </cell>
          <cell r="B14" t="str">
            <v>кг</v>
          </cell>
          <cell r="D14">
            <v>225.7</v>
          </cell>
          <cell r="E14">
            <v>99.9</v>
          </cell>
          <cell r="F14">
            <v>185</v>
          </cell>
          <cell r="G14">
            <v>96.2</v>
          </cell>
          <cell r="H14">
            <v>1</v>
          </cell>
          <cell r="K14">
            <v>173.9</v>
          </cell>
          <cell r="M14">
            <v>37</v>
          </cell>
          <cell r="N14">
            <v>230</v>
          </cell>
          <cell r="Q14">
            <v>13.516216216216216</v>
          </cell>
          <cell r="R14">
            <v>7.3000000000000007</v>
          </cell>
          <cell r="S14">
            <v>35.519999999999996</v>
          </cell>
          <cell r="T14">
            <v>11.1</v>
          </cell>
          <cell r="U14">
            <v>32.56</v>
          </cell>
          <cell r="W14">
            <v>230</v>
          </cell>
          <cell r="X14">
            <v>3.7</v>
          </cell>
        </row>
        <row r="15">
          <cell r="A15" t="str">
            <v>Наггетсы из печи 0,25кг ТМ Вязанка ТС Няняггетсы Сливушки замор.  ПОКОМ</v>
          </cell>
          <cell r="B15" t="str">
            <v>шт</v>
          </cell>
          <cell r="D15">
            <v>486</v>
          </cell>
          <cell r="E15">
            <v>176</v>
          </cell>
          <cell r="F15">
            <v>528</v>
          </cell>
          <cell r="G15">
            <v>43</v>
          </cell>
          <cell r="H15">
            <v>0.25</v>
          </cell>
          <cell r="K15">
            <v>504</v>
          </cell>
          <cell r="M15">
            <v>105.6</v>
          </cell>
          <cell r="N15">
            <v>880</v>
          </cell>
          <cell r="Q15">
            <v>13.513257575757576</v>
          </cell>
          <cell r="R15">
            <v>5.1799242424242431</v>
          </cell>
          <cell r="S15">
            <v>70.599999999999994</v>
          </cell>
          <cell r="T15">
            <v>66.400000000000006</v>
          </cell>
          <cell r="U15">
            <v>73</v>
          </cell>
          <cell r="W15">
            <v>220</v>
          </cell>
          <cell r="X15">
            <v>12</v>
          </cell>
        </row>
        <row r="16">
          <cell r="A16" t="str">
            <v>Наггетсы Нагетосы Сочная курочка в хруст панир со сметаной и зеленью ТМ Горячая штучка 0,25 ПОКОМ</v>
          </cell>
          <cell r="B16" t="str">
            <v>шт</v>
          </cell>
          <cell r="E16">
            <v>72</v>
          </cell>
          <cell r="F16">
            <v>70</v>
          </cell>
          <cell r="G16">
            <v>2</v>
          </cell>
          <cell r="H16">
            <v>0.25</v>
          </cell>
          <cell r="K16">
            <v>0</v>
          </cell>
          <cell r="M16">
            <v>14</v>
          </cell>
          <cell r="Q16">
            <v>0.14285714285714285</v>
          </cell>
          <cell r="R16">
            <v>0.14285714285714285</v>
          </cell>
          <cell r="S16">
            <v>0</v>
          </cell>
          <cell r="T16">
            <v>0</v>
          </cell>
          <cell r="U16">
            <v>0</v>
          </cell>
          <cell r="W16">
            <v>0</v>
          </cell>
          <cell r="X16">
            <v>6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 t="str">
            <v>Нояб</v>
          </cell>
          <cell r="D17">
            <v>280</v>
          </cell>
          <cell r="F17">
            <v>198</v>
          </cell>
          <cell r="G17">
            <v>9</v>
          </cell>
          <cell r="H17">
            <v>0.25</v>
          </cell>
          <cell r="K17">
            <v>582</v>
          </cell>
          <cell r="M17">
            <v>39.6</v>
          </cell>
          <cell r="Q17">
            <v>14.924242424242424</v>
          </cell>
          <cell r="R17">
            <v>14.924242424242424</v>
          </cell>
          <cell r="S17">
            <v>39.799999999999997</v>
          </cell>
          <cell r="T17">
            <v>34.6</v>
          </cell>
          <cell r="U17">
            <v>57.6</v>
          </cell>
          <cell r="W17">
            <v>0</v>
          </cell>
          <cell r="X17">
            <v>6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D18">
            <v>459</v>
          </cell>
          <cell r="F18">
            <v>360</v>
          </cell>
          <cell r="G18">
            <v>3</v>
          </cell>
          <cell r="H18">
            <v>0.25</v>
          </cell>
          <cell r="K18">
            <v>600</v>
          </cell>
          <cell r="M18">
            <v>72</v>
          </cell>
          <cell r="N18">
            <v>380</v>
          </cell>
          <cell r="Q18">
            <v>13.652777777777779</v>
          </cell>
          <cell r="R18">
            <v>8.375</v>
          </cell>
          <cell r="S18">
            <v>59</v>
          </cell>
          <cell r="T18">
            <v>52.6</v>
          </cell>
          <cell r="U18">
            <v>67.2</v>
          </cell>
          <cell r="W18">
            <v>95</v>
          </cell>
          <cell r="X18">
            <v>12</v>
          </cell>
        </row>
        <row r="19">
          <cell r="A19" t="str">
            <v>Наггетсы Хрустящие ТМ Зареченские ТС Зареченские продукты. Поком</v>
          </cell>
          <cell r="B19" t="str">
            <v>кг</v>
          </cell>
          <cell r="D19">
            <v>240</v>
          </cell>
          <cell r="F19">
            <v>203</v>
          </cell>
          <cell r="G19">
            <v>1</v>
          </cell>
          <cell r="H19">
            <v>1</v>
          </cell>
          <cell r="K19">
            <v>402</v>
          </cell>
          <cell r="M19">
            <v>40.6</v>
          </cell>
          <cell r="N19">
            <v>150</v>
          </cell>
          <cell r="Q19">
            <v>13.620689655172413</v>
          </cell>
          <cell r="R19">
            <v>9.9261083743842367</v>
          </cell>
          <cell r="S19">
            <v>0</v>
          </cell>
          <cell r="T19">
            <v>0</v>
          </cell>
          <cell r="U19">
            <v>39.6</v>
          </cell>
          <cell r="W19">
            <v>150</v>
          </cell>
          <cell r="X19">
            <v>6</v>
          </cell>
        </row>
        <row r="20">
          <cell r="A20" t="str">
            <v>Пельмени Grandmeni со сливочным маслом Горячая штучка 0,75 кг ПОКОМ</v>
          </cell>
          <cell r="B20" t="str">
            <v>шт</v>
          </cell>
          <cell r="D20">
            <v>169</v>
          </cell>
          <cell r="F20">
            <v>157</v>
          </cell>
          <cell r="G20">
            <v>4</v>
          </cell>
          <cell r="H20">
            <v>0.75</v>
          </cell>
          <cell r="K20">
            <v>0</v>
          </cell>
          <cell r="M20">
            <v>31.4</v>
          </cell>
          <cell r="N20">
            <v>260</v>
          </cell>
          <cell r="Q20">
            <v>8.4076433121019107</v>
          </cell>
          <cell r="R20">
            <v>0.12738853503184713</v>
          </cell>
          <cell r="S20">
            <v>16.2</v>
          </cell>
          <cell r="T20">
            <v>12.8</v>
          </cell>
          <cell r="U20">
            <v>8.6</v>
          </cell>
          <cell r="W20">
            <v>195</v>
          </cell>
          <cell r="X20">
            <v>8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 t="str">
            <v>Нояб</v>
          </cell>
          <cell r="D21">
            <v>436</v>
          </cell>
          <cell r="E21">
            <v>64</v>
          </cell>
          <cell r="F21">
            <v>376</v>
          </cell>
          <cell r="G21">
            <v>111</v>
          </cell>
          <cell r="H21">
            <v>0.9</v>
          </cell>
          <cell r="K21">
            <v>0</v>
          </cell>
          <cell r="M21">
            <v>75.2</v>
          </cell>
          <cell r="N21">
            <v>620</v>
          </cell>
          <cell r="Q21">
            <v>9.7207446808510642</v>
          </cell>
          <cell r="R21">
            <v>1.4760638297872339</v>
          </cell>
          <cell r="S21">
            <v>41.8</v>
          </cell>
          <cell r="T21">
            <v>42.2</v>
          </cell>
          <cell r="U21">
            <v>20.6</v>
          </cell>
          <cell r="W21">
            <v>558</v>
          </cell>
          <cell r="X21">
            <v>8</v>
          </cell>
        </row>
        <row r="22">
          <cell r="A22" t="str">
            <v>Пельмени Бульмени с говядиной и свининой Горячая шт. 0,9 кг  ПОКОМ</v>
          </cell>
          <cell r="B22" t="str">
            <v>шт</v>
          </cell>
          <cell r="C22" t="str">
            <v>Нояб</v>
          </cell>
          <cell r="D22">
            <v>439</v>
          </cell>
          <cell r="E22">
            <v>504</v>
          </cell>
          <cell r="F22">
            <v>704</v>
          </cell>
          <cell r="G22">
            <v>130</v>
          </cell>
          <cell r="H22">
            <v>0.9</v>
          </cell>
          <cell r="K22">
            <v>304</v>
          </cell>
          <cell r="M22">
            <v>140.80000000000001</v>
          </cell>
          <cell r="N22">
            <v>1150</v>
          </cell>
          <cell r="Q22">
            <v>11.249999999999998</v>
          </cell>
          <cell r="R22">
            <v>3.0823863636363633</v>
          </cell>
          <cell r="S22">
            <v>77.8</v>
          </cell>
          <cell r="T22">
            <v>91</v>
          </cell>
          <cell r="U22">
            <v>77.8</v>
          </cell>
          <cell r="W22">
            <v>1035</v>
          </cell>
          <cell r="X22">
            <v>8</v>
          </cell>
        </row>
        <row r="23">
          <cell r="A23" t="str">
            <v>Пельмени Бульмени с говядиной и свининой Горячая штучка 0,43  ПОКОМ</v>
          </cell>
          <cell r="B23" t="str">
            <v>шт</v>
          </cell>
          <cell r="D23">
            <v>2</v>
          </cell>
          <cell r="E23">
            <v>176</v>
          </cell>
          <cell r="F23">
            <v>114</v>
          </cell>
          <cell r="G23">
            <v>62</v>
          </cell>
          <cell r="H23">
            <v>0.43</v>
          </cell>
          <cell r="K23">
            <v>16</v>
          </cell>
          <cell r="M23">
            <v>22.8</v>
          </cell>
          <cell r="N23">
            <v>180</v>
          </cell>
          <cell r="Q23">
            <v>11.315789473684211</v>
          </cell>
          <cell r="R23">
            <v>3.4210526315789473</v>
          </cell>
          <cell r="S23">
            <v>11.2</v>
          </cell>
          <cell r="T23">
            <v>18.399999999999999</v>
          </cell>
          <cell r="U23">
            <v>13.4</v>
          </cell>
          <cell r="W23">
            <v>77.400000000000006</v>
          </cell>
          <cell r="X23">
            <v>16</v>
          </cell>
        </row>
        <row r="24">
          <cell r="A24" t="str">
            <v>Пельмени Бульмени с говядиной и свининой Наваристые Горячая штучка ВЕС  ПОКОМ</v>
          </cell>
          <cell r="B24" t="str">
            <v>кг</v>
          </cell>
          <cell r="D24">
            <v>975</v>
          </cell>
          <cell r="E24">
            <v>420</v>
          </cell>
          <cell r="F24">
            <v>930</v>
          </cell>
          <cell r="G24">
            <v>290</v>
          </cell>
          <cell r="H24">
            <v>1</v>
          </cell>
          <cell r="K24">
            <v>1100</v>
          </cell>
          <cell r="M24">
            <v>186</v>
          </cell>
          <cell r="N24">
            <v>1150</v>
          </cell>
          <cell r="Q24">
            <v>13.655913978494624</v>
          </cell>
          <cell r="R24">
            <v>7.4731182795698921</v>
          </cell>
          <cell r="S24">
            <v>157</v>
          </cell>
          <cell r="T24">
            <v>145</v>
          </cell>
          <cell r="U24">
            <v>159</v>
          </cell>
          <cell r="W24">
            <v>1150</v>
          </cell>
          <cell r="X24">
            <v>5</v>
          </cell>
        </row>
        <row r="25">
          <cell r="A25" t="str">
            <v>Пельмени Бульмени со сливочным маслом Горячая штучка 0,9 кг  ПОКОМ</v>
          </cell>
          <cell r="B25" t="str">
            <v>шт</v>
          </cell>
          <cell r="C25" t="str">
            <v>Нояб</v>
          </cell>
          <cell r="D25">
            <v>861</v>
          </cell>
          <cell r="E25">
            <v>1200</v>
          </cell>
          <cell r="F25">
            <v>1379</v>
          </cell>
          <cell r="G25">
            <v>538</v>
          </cell>
          <cell r="H25">
            <v>0.9</v>
          </cell>
          <cell r="K25">
            <v>504</v>
          </cell>
          <cell r="M25">
            <v>275.8</v>
          </cell>
          <cell r="N25">
            <v>2700</v>
          </cell>
          <cell r="Q25">
            <v>13.567802755620013</v>
          </cell>
          <cell r="R25">
            <v>3.7781000725163159</v>
          </cell>
          <cell r="S25">
            <v>157</v>
          </cell>
          <cell r="T25">
            <v>177.8</v>
          </cell>
          <cell r="U25">
            <v>165.6</v>
          </cell>
          <cell r="W25">
            <v>2430</v>
          </cell>
          <cell r="X25">
            <v>8</v>
          </cell>
        </row>
        <row r="26">
          <cell r="A26" t="str">
            <v>Пельмени Бульмени со сливочным маслом ТМ Горячая шт. 0,43 кг  ПОКОМ</v>
          </cell>
          <cell r="B26" t="str">
            <v>шт</v>
          </cell>
          <cell r="D26">
            <v>76</v>
          </cell>
          <cell r="E26">
            <v>64</v>
          </cell>
          <cell r="F26">
            <v>105</v>
          </cell>
          <cell r="G26">
            <v>3</v>
          </cell>
          <cell r="H26">
            <v>0.43</v>
          </cell>
          <cell r="K26">
            <v>288</v>
          </cell>
          <cell r="M26">
            <v>21</v>
          </cell>
          <cell r="Q26">
            <v>13.857142857142858</v>
          </cell>
          <cell r="R26">
            <v>13.857142857142858</v>
          </cell>
          <cell r="S26">
            <v>15</v>
          </cell>
          <cell r="T26">
            <v>17</v>
          </cell>
          <cell r="U26">
            <v>30.8</v>
          </cell>
          <cell r="W26">
            <v>0</v>
          </cell>
          <cell r="X26">
            <v>16</v>
          </cell>
        </row>
        <row r="27">
          <cell r="A27" t="str">
            <v>Пельмени Мясорубские ТМ Стародворье фоу-пак равиоли 0,7 кг.  Поком</v>
          </cell>
          <cell r="B27" t="str">
            <v>шт</v>
          </cell>
          <cell r="C27" t="str">
            <v>Нояб</v>
          </cell>
          <cell r="D27">
            <v>81</v>
          </cell>
          <cell r="E27">
            <v>400</v>
          </cell>
          <cell r="F27">
            <v>296</v>
          </cell>
          <cell r="G27">
            <v>140</v>
          </cell>
          <cell r="H27">
            <v>0.7</v>
          </cell>
          <cell r="K27">
            <v>64</v>
          </cell>
          <cell r="M27">
            <v>59.2</v>
          </cell>
          <cell r="N27">
            <v>470</v>
          </cell>
          <cell r="Q27">
            <v>11.385135135135135</v>
          </cell>
          <cell r="R27">
            <v>3.4459459459459456</v>
          </cell>
          <cell r="S27">
            <v>20.2</v>
          </cell>
          <cell r="T27">
            <v>42.6</v>
          </cell>
          <cell r="U27">
            <v>35.6</v>
          </cell>
          <cell r="W27">
            <v>329</v>
          </cell>
          <cell r="X27">
            <v>8</v>
          </cell>
        </row>
        <row r="28">
          <cell r="A28" t="str">
            <v>Пельмени Отборные из свинины и говядины 0,9 кг ТМ Стародворье ТС Медвежье ушко  ПОКОМ</v>
          </cell>
          <cell r="B28" t="str">
            <v>шт</v>
          </cell>
          <cell r="C28" t="str">
            <v>Нояб</v>
          </cell>
          <cell r="D28">
            <v>130</v>
          </cell>
          <cell r="F28">
            <v>87</v>
          </cell>
          <cell r="G28">
            <v>43</v>
          </cell>
          <cell r="H28">
            <v>0.9</v>
          </cell>
          <cell r="K28">
            <v>0</v>
          </cell>
          <cell r="M28">
            <v>17.399999999999999</v>
          </cell>
          <cell r="N28">
            <v>130</v>
          </cell>
          <cell r="Q28">
            <v>9.9425287356321839</v>
          </cell>
          <cell r="R28">
            <v>2.4712643678160924</v>
          </cell>
          <cell r="S28">
            <v>4.5999999999999996</v>
          </cell>
          <cell r="T28">
            <v>8.8000000000000007</v>
          </cell>
          <cell r="U28">
            <v>5.4</v>
          </cell>
          <cell r="W28">
            <v>117</v>
          </cell>
          <cell r="X28">
            <v>8</v>
          </cell>
        </row>
        <row r="29">
          <cell r="A29" t="str">
            <v>Пельмени Отборные с говядиной 0,9 кг НОВА ТМ Стародворье ТС Медвежье ушко  ПОКОМ</v>
          </cell>
          <cell r="B29" t="str">
            <v>шт</v>
          </cell>
          <cell r="D29">
            <v>584</v>
          </cell>
          <cell r="F29">
            <v>110</v>
          </cell>
          <cell r="G29">
            <v>469</v>
          </cell>
          <cell r="H29">
            <v>0.9</v>
          </cell>
          <cell r="K29">
            <v>0</v>
          </cell>
          <cell r="M29">
            <v>22</v>
          </cell>
          <cell r="Q29">
            <v>21.318181818181817</v>
          </cell>
          <cell r="R29">
            <v>21.318181818181817</v>
          </cell>
          <cell r="S29">
            <v>13.8</v>
          </cell>
          <cell r="T29">
            <v>11.8</v>
          </cell>
          <cell r="U29">
            <v>4</v>
          </cell>
          <cell r="W29">
            <v>0</v>
          </cell>
          <cell r="X29">
            <v>8</v>
          </cell>
        </row>
        <row r="30">
          <cell r="A30" t="str">
            <v>Пельмени С говядиной и свининой, ВЕС, ТМ Славница сфера пуговки  ПОКОМ</v>
          </cell>
          <cell r="B30" t="str">
            <v>кг</v>
          </cell>
          <cell r="D30">
            <v>1490</v>
          </cell>
          <cell r="E30">
            <v>600</v>
          </cell>
          <cell r="F30">
            <v>1225</v>
          </cell>
          <cell r="G30">
            <v>605</v>
          </cell>
          <cell r="H30">
            <v>1</v>
          </cell>
          <cell r="K30">
            <v>1200</v>
          </cell>
          <cell r="M30">
            <v>245</v>
          </cell>
          <cell r="N30">
            <v>1500</v>
          </cell>
          <cell r="Q30">
            <v>13.489795918367347</v>
          </cell>
          <cell r="R30">
            <v>7.3673469387755102</v>
          </cell>
          <cell r="S30">
            <v>234</v>
          </cell>
          <cell r="T30">
            <v>178</v>
          </cell>
          <cell r="U30">
            <v>213</v>
          </cell>
          <cell r="W30">
            <v>1500</v>
          </cell>
          <cell r="X30">
            <v>5</v>
          </cell>
        </row>
        <row r="31">
          <cell r="A31" t="str">
            <v>Пельмени Со свининой и говядиной ТМ Особый рецепт Любимая ложка 1,0 кг  ПОКОМ</v>
          </cell>
          <cell r="B31" t="str">
            <v>шт</v>
          </cell>
          <cell r="D31">
            <v>520</v>
          </cell>
          <cell r="F31">
            <v>366</v>
          </cell>
          <cell r="G31">
            <v>114</v>
          </cell>
          <cell r="H31">
            <v>1</v>
          </cell>
          <cell r="K31">
            <v>380</v>
          </cell>
          <cell r="M31">
            <v>73.2</v>
          </cell>
          <cell r="N31">
            <v>490</v>
          </cell>
          <cell r="Q31">
            <v>13.442622950819672</v>
          </cell>
          <cell r="R31">
            <v>6.7486338797814209</v>
          </cell>
          <cell r="S31">
            <v>51.4</v>
          </cell>
          <cell r="T31">
            <v>40</v>
          </cell>
          <cell r="U31">
            <v>52.4</v>
          </cell>
          <cell r="W31">
            <v>490</v>
          </cell>
          <cell r="X31">
            <v>5</v>
          </cell>
        </row>
        <row r="32">
          <cell r="A32" t="str">
            <v>Сосиски Оригинальные заморож. ТМ Стародворье в вак 0,33 кг  Поком</v>
          </cell>
          <cell r="B32" t="str">
            <v>шт</v>
          </cell>
          <cell r="D32">
            <v>36</v>
          </cell>
          <cell r="G32">
            <v>36</v>
          </cell>
          <cell r="H32">
            <v>0.33</v>
          </cell>
          <cell r="K32">
            <v>0</v>
          </cell>
          <cell r="M32">
            <v>0</v>
          </cell>
          <cell r="Q32" t="e">
            <v>#DIV/0!</v>
          </cell>
          <cell r="R32" t="e">
            <v>#DIV/0!</v>
          </cell>
          <cell r="S32">
            <v>0</v>
          </cell>
          <cell r="T32">
            <v>0</v>
          </cell>
          <cell r="U32">
            <v>0</v>
          </cell>
          <cell r="W32">
            <v>0</v>
          </cell>
          <cell r="X32">
            <v>6</v>
          </cell>
        </row>
        <row r="33">
          <cell r="A33" t="str">
            <v>Фрай-пицца с ветчиной и грибами 3,0 кг. ВЕС.  ПОКОМ</v>
          </cell>
          <cell r="B33" t="str">
            <v>кг</v>
          </cell>
          <cell r="H33">
            <v>1</v>
          </cell>
          <cell r="M33">
            <v>0</v>
          </cell>
          <cell r="N33">
            <v>50</v>
          </cell>
          <cell r="Q33" t="e">
            <v>#DIV/0!</v>
          </cell>
          <cell r="R33" t="e">
            <v>#DIV/0!</v>
          </cell>
          <cell r="S33">
            <v>0</v>
          </cell>
          <cell r="T33">
            <v>0</v>
          </cell>
          <cell r="U33">
            <v>0</v>
          </cell>
          <cell r="W33">
            <v>50</v>
          </cell>
          <cell r="X33">
            <v>3</v>
          </cell>
        </row>
        <row r="34">
          <cell r="A34" t="str">
            <v>Хотстеры ТМ Горячая штучка ТС Хотстеры 0,25 кг зам  ПОКОМ</v>
          </cell>
          <cell r="B34" t="str">
            <v>шт</v>
          </cell>
          <cell r="D34">
            <v>544</v>
          </cell>
          <cell r="E34">
            <v>10</v>
          </cell>
          <cell r="F34">
            <v>397</v>
          </cell>
          <cell r="G34">
            <v>83</v>
          </cell>
          <cell r="H34">
            <v>0.25</v>
          </cell>
          <cell r="K34">
            <v>360</v>
          </cell>
          <cell r="M34">
            <v>79.400000000000006</v>
          </cell>
          <cell r="N34">
            <v>600</v>
          </cell>
          <cell r="Q34">
            <v>13.136020151133501</v>
          </cell>
          <cell r="R34">
            <v>5.579345088161209</v>
          </cell>
          <cell r="S34">
            <v>77.599999999999994</v>
          </cell>
          <cell r="T34">
            <v>47.2</v>
          </cell>
          <cell r="U34">
            <v>57.6</v>
          </cell>
          <cell r="W34">
            <v>150</v>
          </cell>
          <cell r="X34">
            <v>12</v>
          </cell>
        </row>
        <row r="35">
          <cell r="A35" t="str">
            <v>Хрустящие крылышки. В панировке куриные жареные.ВЕС  ПОКОМ</v>
          </cell>
          <cell r="B35" t="str">
            <v>кг</v>
          </cell>
          <cell r="D35">
            <v>111.6</v>
          </cell>
          <cell r="F35">
            <v>27</v>
          </cell>
          <cell r="G35">
            <v>82.8</v>
          </cell>
          <cell r="H35">
            <v>1</v>
          </cell>
          <cell r="K35">
            <v>0</v>
          </cell>
          <cell r="M35">
            <v>5.4</v>
          </cell>
          <cell r="Q35">
            <v>15.333333333333332</v>
          </cell>
          <cell r="R35">
            <v>15.333333333333332</v>
          </cell>
          <cell r="S35">
            <v>9.7200000000000006</v>
          </cell>
          <cell r="T35">
            <v>10.08</v>
          </cell>
          <cell r="U35">
            <v>7.92</v>
          </cell>
          <cell r="W35">
            <v>0</v>
          </cell>
          <cell r="X35">
            <v>1.8</v>
          </cell>
        </row>
        <row r="36">
          <cell r="A36" t="str">
            <v>Чебупай сочное яблоко ТМ Горячая штучка ТС Чебупай 0,2 кг УВС.  зам  ПОКОМ</v>
          </cell>
          <cell r="B36" t="str">
            <v>шт</v>
          </cell>
          <cell r="E36">
            <v>36</v>
          </cell>
          <cell r="F36">
            <v>18</v>
          </cell>
          <cell r="G36">
            <v>18</v>
          </cell>
          <cell r="H36">
            <v>0.2</v>
          </cell>
          <cell r="K36">
            <v>0</v>
          </cell>
          <cell r="M36">
            <v>3.6</v>
          </cell>
          <cell r="Q36">
            <v>5</v>
          </cell>
          <cell r="R36">
            <v>5</v>
          </cell>
          <cell r="S36">
            <v>0</v>
          </cell>
          <cell r="T36">
            <v>0</v>
          </cell>
          <cell r="U36">
            <v>0</v>
          </cell>
          <cell r="W36">
            <v>0</v>
          </cell>
          <cell r="X36">
            <v>6</v>
          </cell>
        </row>
        <row r="37">
          <cell r="A37" t="str">
            <v>Чебупай спелая вишня ТМ Горячая штучка ТС Чебупай 0,2 кг УВС. зам  ПОКОМ</v>
          </cell>
          <cell r="B37" t="str">
            <v>шт</v>
          </cell>
          <cell r="E37">
            <v>36</v>
          </cell>
          <cell r="F37">
            <v>18</v>
          </cell>
          <cell r="G37">
            <v>18</v>
          </cell>
          <cell r="H37">
            <v>0.2</v>
          </cell>
          <cell r="K37">
            <v>0</v>
          </cell>
          <cell r="M37">
            <v>3.6</v>
          </cell>
          <cell r="Q37">
            <v>5</v>
          </cell>
          <cell r="R37">
            <v>5</v>
          </cell>
          <cell r="S37">
            <v>0</v>
          </cell>
          <cell r="T37">
            <v>0</v>
          </cell>
          <cell r="U37">
            <v>0</v>
          </cell>
          <cell r="W37">
            <v>0</v>
          </cell>
          <cell r="X37">
            <v>6</v>
          </cell>
        </row>
        <row r="38">
          <cell r="A38" t="str">
            <v>Чебупели с мясом Базовый ассортимент Фикс.вес 0,48 Лоток Горячая штучка ХХЛ  Поком</v>
          </cell>
          <cell r="B38" t="str">
            <v>шт</v>
          </cell>
          <cell r="E38">
            <v>64</v>
          </cell>
          <cell r="F38">
            <v>8</v>
          </cell>
          <cell r="G38">
            <v>56</v>
          </cell>
          <cell r="H38">
            <v>0.48</v>
          </cell>
          <cell r="K38">
            <v>0</v>
          </cell>
          <cell r="M38">
            <v>1.6</v>
          </cell>
          <cell r="Q38">
            <v>35</v>
          </cell>
          <cell r="R38">
            <v>35</v>
          </cell>
          <cell r="S38">
            <v>0</v>
          </cell>
          <cell r="T38">
            <v>0</v>
          </cell>
          <cell r="U38">
            <v>0</v>
          </cell>
          <cell r="W38">
            <v>0</v>
          </cell>
          <cell r="X38">
            <v>8</v>
          </cell>
        </row>
        <row r="39">
          <cell r="A39" t="str">
            <v>Чебупицца курочка по-итальянски Горячая штучка 0,25 кг зам  ПОКОМ</v>
          </cell>
          <cell r="B39" t="str">
            <v>шт</v>
          </cell>
          <cell r="C39" t="str">
            <v>Нояб</v>
          </cell>
          <cell r="D39">
            <v>688</v>
          </cell>
          <cell r="E39">
            <v>187</v>
          </cell>
          <cell r="F39">
            <v>592</v>
          </cell>
          <cell r="G39">
            <v>150</v>
          </cell>
          <cell r="H39">
            <v>0.25</v>
          </cell>
          <cell r="K39">
            <v>420</v>
          </cell>
          <cell r="M39">
            <v>118.4</v>
          </cell>
          <cell r="N39">
            <v>1000</v>
          </cell>
          <cell r="Q39">
            <v>13.260135135135135</v>
          </cell>
          <cell r="R39">
            <v>4.8141891891891886</v>
          </cell>
          <cell r="S39">
            <v>95.4</v>
          </cell>
          <cell r="T39">
            <v>81</v>
          </cell>
          <cell r="U39">
            <v>80.8</v>
          </cell>
          <cell r="W39">
            <v>250</v>
          </cell>
          <cell r="X39">
            <v>12</v>
          </cell>
        </row>
        <row r="40">
          <cell r="A40" t="str">
            <v>Чебупицца Пепперони ТМ Горячая штучка ТС Чебупицца 0.25кг зам  ПОКОМ</v>
          </cell>
          <cell r="B40" t="str">
            <v>шт</v>
          </cell>
          <cell r="C40" t="str">
            <v>Нояб</v>
          </cell>
          <cell r="D40">
            <v>723</v>
          </cell>
          <cell r="F40">
            <v>579</v>
          </cell>
          <cell r="G40">
            <v>8</v>
          </cell>
          <cell r="H40">
            <v>0.25</v>
          </cell>
          <cell r="K40">
            <v>420</v>
          </cell>
          <cell r="M40">
            <v>115.8</v>
          </cell>
          <cell r="N40">
            <v>1000</v>
          </cell>
          <cell r="Q40">
            <v>12.331606217616581</v>
          </cell>
          <cell r="R40">
            <v>3.6960276338514682</v>
          </cell>
          <cell r="S40">
            <v>80.8</v>
          </cell>
          <cell r="T40">
            <v>73.599999999999994</v>
          </cell>
          <cell r="U40">
            <v>73</v>
          </cell>
          <cell r="W40">
            <v>250</v>
          </cell>
          <cell r="X40">
            <v>12</v>
          </cell>
        </row>
        <row r="41">
          <cell r="A41" t="str">
            <v>Чебуреки сочные ТМ Зареченские ТС Зареченские продукты.  Поком</v>
          </cell>
          <cell r="B41" t="str">
            <v>кг</v>
          </cell>
          <cell r="E41">
            <v>2500</v>
          </cell>
          <cell r="F41">
            <v>1170</v>
          </cell>
          <cell r="G41">
            <v>1270</v>
          </cell>
          <cell r="H41">
            <v>1</v>
          </cell>
          <cell r="M41">
            <v>234</v>
          </cell>
          <cell r="N41">
            <v>1800</v>
          </cell>
          <cell r="Q41">
            <v>13.119658119658119</v>
          </cell>
          <cell r="R41">
            <v>5.4273504273504276</v>
          </cell>
          <cell r="S41">
            <v>0</v>
          </cell>
          <cell r="T41">
            <v>10</v>
          </cell>
          <cell r="U41">
            <v>12</v>
          </cell>
          <cell r="W41">
            <v>1800</v>
          </cell>
          <cell r="X41">
            <v>5</v>
          </cell>
        </row>
        <row r="42">
          <cell r="A42" t="str">
            <v>БОНУС_Готовые чебупели сочные с мясом ТМ Горячая штучка  0,3кг зам  ПОКОМ</v>
          </cell>
          <cell r="B42" t="str">
            <v>шт</v>
          </cell>
          <cell r="D42">
            <v>4</v>
          </cell>
          <cell r="E42">
            <v>202</v>
          </cell>
          <cell r="F42">
            <v>92</v>
          </cell>
          <cell r="G42">
            <v>18</v>
          </cell>
          <cell r="H42">
            <v>0</v>
          </cell>
          <cell r="K42">
            <v>0</v>
          </cell>
          <cell r="M42">
            <v>18.399999999999999</v>
          </cell>
          <cell r="Q42">
            <v>0.97826086956521752</v>
          </cell>
          <cell r="R42">
            <v>0.97826086956521752</v>
          </cell>
          <cell r="S42">
            <v>59.8</v>
          </cell>
          <cell r="T42">
            <v>11.8</v>
          </cell>
          <cell r="U42">
            <v>26.4</v>
          </cell>
          <cell r="W42">
            <v>0</v>
          </cell>
          <cell r="X42">
            <v>0</v>
          </cell>
        </row>
        <row r="43">
          <cell r="A43" t="str">
            <v>БОНУС_Пельмени Бульмени со сливочным маслом Горячая штучка 0,9 кг  ПОКОМ</v>
          </cell>
          <cell r="B43" t="str">
            <v>шт</v>
          </cell>
          <cell r="D43">
            <v>72</v>
          </cell>
          <cell r="E43">
            <v>253</v>
          </cell>
          <cell r="F43">
            <v>301</v>
          </cell>
          <cell r="G43">
            <v>-1</v>
          </cell>
          <cell r="H43">
            <v>0</v>
          </cell>
          <cell r="K43">
            <v>0</v>
          </cell>
          <cell r="M43">
            <v>60.2</v>
          </cell>
          <cell r="Q43">
            <v>-1.6611295681063121E-2</v>
          </cell>
          <cell r="R43">
            <v>-1.6611295681063121E-2</v>
          </cell>
          <cell r="S43">
            <v>25.2</v>
          </cell>
          <cell r="T43">
            <v>18</v>
          </cell>
          <cell r="U43">
            <v>8.4</v>
          </cell>
          <cell r="W43">
            <v>0</v>
          </cell>
          <cell r="X4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47"/>
  <sheetViews>
    <sheetView tabSelected="1" workbookViewId="0">
      <pane ySplit="5" topLeftCell="A21" activePane="bottomLeft" state="frozen"/>
      <selection pane="bottomLeft" activeCell="AC40" sqref="AC40"/>
    </sheetView>
  </sheetViews>
  <sheetFormatPr defaultColWidth="10.5" defaultRowHeight="11.45" customHeight="1" outlineLevelRow="2" x14ac:dyDescent="0.2"/>
  <cols>
    <col min="1" max="1" width="60.1640625" style="1" customWidth="1"/>
    <col min="2" max="2" width="3.6640625" style="1" customWidth="1"/>
    <col min="3" max="3" width="8.33203125" style="1" customWidth="1"/>
    <col min="4" max="7" width="6.5" style="1" customWidth="1"/>
    <col min="8" max="8" width="5.6640625" style="19" customWidth="1"/>
    <col min="9" max="10" width="7.33203125" style="2" customWidth="1"/>
    <col min="11" max="12" width="1" style="2" customWidth="1"/>
    <col min="13" max="13" width="6.83203125" style="2" customWidth="1"/>
    <col min="14" max="15" width="8" style="2" customWidth="1"/>
    <col min="16" max="16" width="13.83203125" style="2" customWidth="1"/>
    <col min="17" max="18" width="6.33203125" style="2" customWidth="1"/>
    <col min="19" max="21" width="8.1640625" style="2" customWidth="1"/>
    <col min="22" max="23" width="10.5" style="2"/>
    <col min="24" max="24" width="10.5" style="19"/>
    <col min="25" max="25" width="10.5" style="20"/>
    <col min="26" max="16384" width="10.5" style="2"/>
  </cols>
  <sheetData>
    <row r="1" spans="1:26" ht="12.95" customHeight="1" outlineLevel="1" x14ac:dyDescent="0.2">
      <c r="A1" s="3" t="s">
        <v>0</v>
      </c>
    </row>
    <row r="2" spans="1:26" ht="12.95" customHeight="1" outlineLevel="1" x14ac:dyDescent="0.2">
      <c r="A2" s="3"/>
    </row>
    <row r="3" spans="1:26" ht="26.1" customHeight="1" x14ac:dyDescent="0.2">
      <c r="A3" s="4" t="s">
        <v>1</v>
      </c>
      <c r="B3" s="4" t="s">
        <v>2</v>
      </c>
      <c r="C3" s="21" t="s">
        <v>70</v>
      </c>
      <c r="D3" s="4" t="s">
        <v>3</v>
      </c>
      <c r="E3" s="4"/>
      <c r="F3" s="4"/>
      <c r="G3" s="4"/>
      <c r="H3" s="9" t="s">
        <v>52</v>
      </c>
      <c r="I3" s="10" t="s">
        <v>53</v>
      </c>
      <c r="J3" s="10" t="s">
        <v>54</v>
      </c>
      <c r="K3" s="10" t="s">
        <v>55</v>
      </c>
      <c r="L3" s="10" t="s">
        <v>55</v>
      </c>
      <c r="M3" s="10" t="s">
        <v>56</v>
      </c>
      <c r="N3" s="10" t="s">
        <v>55</v>
      </c>
      <c r="O3" s="11" t="s">
        <v>57</v>
      </c>
      <c r="P3" s="12"/>
      <c r="Q3" s="10" t="s">
        <v>58</v>
      </c>
      <c r="R3" s="10" t="s">
        <v>59</v>
      </c>
      <c r="S3" s="13" t="s">
        <v>60</v>
      </c>
      <c r="T3" s="13" t="s">
        <v>61</v>
      </c>
      <c r="U3" s="13" t="s">
        <v>69</v>
      </c>
      <c r="V3" s="10" t="s">
        <v>62</v>
      </c>
      <c r="W3" s="10" t="s">
        <v>63</v>
      </c>
      <c r="X3" s="9"/>
      <c r="Y3" s="14" t="s">
        <v>64</v>
      </c>
      <c r="Z3" s="10" t="s">
        <v>65</v>
      </c>
    </row>
    <row r="4" spans="1:26" ht="26.1" customHeight="1" x14ac:dyDescent="0.2">
      <c r="A4" s="4" t="s">
        <v>1</v>
      </c>
      <c r="B4" s="4" t="s">
        <v>2</v>
      </c>
      <c r="C4" s="21" t="s">
        <v>70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3"/>
      <c r="L4" s="10"/>
      <c r="M4" s="10"/>
      <c r="N4" s="15"/>
      <c r="O4" s="11" t="s">
        <v>66</v>
      </c>
      <c r="P4" s="12" t="s">
        <v>67</v>
      </c>
      <c r="Q4" s="10"/>
      <c r="R4" s="10"/>
      <c r="S4" s="10"/>
      <c r="T4" s="10"/>
      <c r="U4" s="10"/>
      <c r="V4" s="10"/>
      <c r="W4" s="10"/>
      <c r="X4" s="9"/>
      <c r="Y4" s="14"/>
      <c r="Z4" s="10"/>
    </row>
    <row r="5" spans="1:26" ht="11.1" customHeight="1" x14ac:dyDescent="0.2">
      <c r="A5" s="5"/>
      <c r="B5" s="5"/>
      <c r="C5" s="5"/>
      <c r="D5" s="6"/>
      <c r="E5" s="6"/>
      <c r="F5" s="16">
        <f t="shared" ref="F5:G5" si="0">SUM(F6:F73)</f>
        <v>9464</v>
      </c>
      <c r="G5" s="16">
        <f t="shared" si="0"/>
        <v>20046.5</v>
      </c>
      <c r="H5" s="9"/>
      <c r="I5" s="16">
        <f t="shared" ref="I5:N5" si="1">SUM(I6:I73)</f>
        <v>9329.7000000000007</v>
      </c>
      <c r="J5" s="16">
        <f t="shared" si="1"/>
        <v>134.29999999999998</v>
      </c>
      <c r="K5" s="16">
        <f t="shared" si="1"/>
        <v>0</v>
      </c>
      <c r="L5" s="16">
        <f t="shared" si="1"/>
        <v>0</v>
      </c>
      <c r="M5" s="16">
        <f t="shared" si="1"/>
        <v>1892.7999999999997</v>
      </c>
      <c r="N5" s="16">
        <f t="shared" si="1"/>
        <v>6739.96</v>
      </c>
      <c r="O5" s="16">
        <f>SUM(O6:O52)</f>
        <v>0</v>
      </c>
      <c r="P5" s="17"/>
      <c r="Q5" s="10"/>
      <c r="R5" s="10"/>
      <c r="S5" s="16">
        <f>SUM(S6:S73)</f>
        <v>1372.2199999999998</v>
      </c>
      <c r="T5" s="16">
        <f>SUM(T6:T73)</f>
        <v>1572.5000000000002</v>
      </c>
      <c r="U5" s="16">
        <f>SUM(U6:U73)</f>
        <v>2387.5</v>
      </c>
      <c r="V5" s="10"/>
      <c r="W5" s="16">
        <f>SUM(W6:W73)</f>
        <v>5038.2160000000003</v>
      </c>
      <c r="X5" s="9" t="s">
        <v>68</v>
      </c>
      <c r="Y5" s="18">
        <f>SUM(Y6:Y73)</f>
        <v>1146</v>
      </c>
      <c r="Z5" s="16">
        <f>SUM(Z6:Z73)</f>
        <v>5251.5599999999995</v>
      </c>
    </row>
    <row r="6" spans="1:26" ht="11.1" customHeight="1" outlineLevel="2" x14ac:dyDescent="0.2">
      <c r="A6" s="7" t="s">
        <v>11</v>
      </c>
      <c r="B6" s="7" t="s">
        <v>9</v>
      </c>
      <c r="C6" s="7"/>
      <c r="D6" s="8"/>
      <c r="E6" s="8">
        <v>48</v>
      </c>
      <c r="F6" s="8">
        <v>48</v>
      </c>
      <c r="G6" s="8"/>
      <c r="H6" s="19">
        <v>0.3</v>
      </c>
      <c r="I6" s="2">
        <f>VLOOKUP(A6,[1]Бердянск!$A:$B,2,0)</f>
        <v>47</v>
      </c>
      <c r="J6" s="2">
        <f>F6-I6</f>
        <v>1</v>
      </c>
      <c r="M6" s="2">
        <f>F6/5</f>
        <v>9.6</v>
      </c>
      <c r="N6" s="26">
        <f>9*M6-G6</f>
        <v>86.399999999999991</v>
      </c>
      <c r="O6" s="22"/>
      <c r="Q6" s="2">
        <f>(G6+N6)/M6</f>
        <v>9</v>
      </c>
      <c r="R6" s="2">
        <f>G6/M6</f>
        <v>0</v>
      </c>
      <c r="S6" s="2">
        <v>0</v>
      </c>
      <c r="T6" s="2">
        <v>0</v>
      </c>
      <c r="U6" s="2">
        <v>0</v>
      </c>
      <c r="W6" s="2">
        <f>N6*H6</f>
        <v>25.919999999999998</v>
      </c>
      <c r="X6" s="19">
        <v>12</v>
      </c>
      <c r="Y6" s="20">
        <v>7</v>
      </c>
      <c r="Z6" s="2">
        <f>Y6*X6*H6</f>
        <v>25.2</v>
      </c>
    </row>
    <row r="7" spans="1:26" ht="11.1" customHeight="1" outlineLevel="2" x14ac:dyDescent="0.2">
      <c r="A7" s="7" t="s">
        <v>12</v>
      </c>
      <c r="B7" s="7" t="s">
        <v>9</v>
      </c>
      <c r="C7" s="23" t="str">
        <f>VLOOKUP(A7,[2]TDSheet!$A:$C,3,0)</f>
        <v>Нояб</v>
      </c>
      <c r="D7" s="8">
        <v>498</v>
      </c>
      <c r="E7" s="8">
        <v>948</v>
      </c>
      <c r="F7" s="8">
        <v>380</v>
      </c>
      <c r="G7" s="8">
        <v>932</v>
      </c>
      <c r="H7" s="19">
        <f>VLOOKUP(A7,[2]TDSheet!$A:$H,8,0)</f>
        <v>0.3</v>
      </c>
      <c r="I7" s="2">
        <f>VLOOKUP(A7,[1]Бердянск!$A:$B,2,0)</f>
        <v>376</v>
      </c>
      <c r="J7" s="2">
        <f t="shared" ref="J7:J47" si="2">F7-I7</f>
        <v>4</v>
      </c>
      <c r="M7" s="2">
        <f t="shared" ref="M7:M47" si="3">F7/5</f>
        <v>76</v>
      </c>
      <c r="N7" s="26">
        <f t="shared" ref="N7:N9" si="4">14*M7-G7</f>
        <v>132</v>
      </c>
      <c r="O7" s="22"/>
      <c r="Q7" s="2">
        <f t="shared" ref="Q7:Q47" si="5">(G7+N7)/M7</f>
        <v>14</v>
      </c>
      <c r="R7" s="2">
        <f t="shared" ref="R7:R47" si="6">G7/M7</f>
        <v>12.263157894736842</v>
      </c>
      <c r="S7" s="2">
        <f>VLOOKUP(A7,[2]TDSheet!$A:$T,20,0)</f>
        <v>89</v>
      </c>
      <c r="T7" s="2">
        <f>VLOOKUP(A7,[2]TDSheet!$A:$U,21,0)</f>
        <v>59</v>
      </c>
      <c r="U7" s="2">
        <f>VLOOKUP(A7,[2]TDSheet!$A:$M,13,0)</f>
        <v>102.2</v>
      </c>
      <c r="W7" s="2">
        <f t="shared" ref="W7:W47" si="7">N7*H7</f>
        <v>39.6</v>
      </c>
      <c r="X7" s="19">
        <f>VLOOKUP(A7,[2]TDSheet!$A:$X,24,0)</f>
        <v>12</v>
      </c>
      <c r="Y7" s="20">
        <v>11</v>
      </c>
      <c r="Z7" s="2">
        <f t="shared" ref="Z7:Z47" si="8">Y7*X7*H7</f>
        <v>39.6</v>
      </c>
    </row>
    <row r="8" spans="1:26" ht="11.1" customHeight="1" outlineLevel="2" x14ac:dyDescent="0.2">
      <c r="A8" s="7" t="s">
        <v>13</v>
      </c>
      <c r="B8" s="7" t="s">
        <v>9</v>
      </c>
      <c r="C8" s="23" t="str">
        <f>VLOOKUP(A8,[2]TDSheet!$A:$C,3,0)</f>
        <v>Нояб</v>
      </c>
      <c r="D8" s="8"/>
      <c r="E8" s="8">
        <v>900</v>
      </c>
      <c r="F8" s="25">
        <f>326+F46</f>
        <v>439</v>
      </c>
      <c r="G8" s="25">
        <f>442+G46</f>
        <v>479</v>
      </c>
      <c r="H8" s="19">
        <f>VLOOKUP(A8,[2]TDSheet!$A:$H,8,0)</f>
        <v>0.3</v>
      </c>
      <c r="I8" s="2">
        <f>VLOOKUP(A8,[1]Бердянск!$A:$B,2,0)</f>
        <v>322</v>
      </c>
      <c r="J8" s="2">
        <f t="shared" si="2"/>
        <v>117</v>
      </c>
      <c r="M8" s="2">
        <f t="shared" si="3"/>
        <v>87.8</v>
      </c>
      <c r="N8" s="26">
        <f t="shared" si="4"/>
        <v>750.2</v>
      </c>
      <c r="O8" s="22"/>
      <c r="Q8" s="2">
        <f t="shared" si="5"/>
        <v>14.000000000000002</v>
      </c>
      <c r="R8" s="2">
        <f t="shared" si="6"/>
        <v>5.4555808656036451</v>
      </c>
      <c r="S8" s="2">
        <f>VLOOKUP(A8,[2]TDSheet!$A:$T,20,0)</f>
        <v>34.4</v>
      </c>
      <c r="T8" s="2">
        <f>VLOOKUP(A8,[2]TDSheet!$A:$U,21,0)</f>
        <v>91</v>
      </c>
      <c r="U8" s="2">
        <f>VLOOKUP(A8,[2]TDSheet!$A:$M,13,0)</f>
        <v>59.2</v>
      </c>
      <c r="W8" s="2">
        <f t="shared" si="7"/>
        <v>225.06</v>
      </c>
      <c r="X8" s="19">
        <f>VLOOKUP(A8,[2]TDSheet!$A:$X,24,0)</f>
        <v>12</v>
      </c>
      <c r="Y8" s="20">
        <v>63</v>
      </c>
      <c r="Z8" s="2">
        <f t="shared" si="8"/>
        <v>226.79999999999998</v>
      </c>
    </row>
    <row r="9" spans="1:26" ht="21.95" customHeight="1" outlineLevel="2" x14ac:dyDescent="0.2">
      <c r="A9" s="7" t="s">
        <v>14</v>
      </c>
      <c r="B9" s="7" t="s">
        <v>9</v>
      </c>
      <c r="C9" s="7"/>
      <c r="D9" s="8"/>
      <c r="E9" s="8">
        <v>400</v>
      </c>
      <c r="F9" s="8">
        <v>126</v>
      </c>
      <c r="G9" s="8">
        <v>274</v>
      </c>
      <c r="H9" s="19">
        <v>0.36</v>
      </c>
      <c r="I9" s="2">
        <f>VLOOKUP(A9,[1]Бердянск!$A:$B,2,0)</f>
        <v>137</v>
      </c>
      <c r="J9" s="2">
        <f t="shared" si="2"/>
        <v>-11</v>
      </c>
      <c r="M9" s="2">
        <f t="shared" si="3"/>
        <v>25.2</v>
      </c>
      <c r="N9" s="26">
        <f t="shared" si="4"/>
        <v>78.800000000000011</v>
      </c>
      <c r="O9" s="22"/>
      <c r="Q9" s="2">
        <f t="shared" si="5"/>
        <v>14</v>
      </c>
      <c r="R9" s="2">
        <f t="shared" si="6"/>
        <v>10.873015873015873</v>
      </c>
      <c r="S9" s="2">
        <v>0</v>
      </c>
      <c r="T9" s="2">
        <v>0</v>
      </c>
      <c r="U9" s="2">
        <v>0</v>
      </c>
      <c r="W9" s="2">
        <f t="shared" si="7"/>
        <v>28.368000000000002</v>
      </c>
      <c r="X9" s="27">
        <v>10</v>
      </c>
      <c r="Y9" s="20">
        <v>8</v>
      </c>
      <c r="Z9" s="2">
        <f t="shared" si="8"/>
        <v>28.799999999999997</v>
      </c>
    </row>
    <row r="10" spans="1:26" ht="11.1" customHeight="1" outlineLevel="2" x14ac:dyDescent="0.2">
      <c r="A10" s="7" t="s">
        <v>15</v>
      </c>
      <c r="B10" s="7" t="s">
        <v>16</v>
      </c>
      <c r="C10" s="7"/>
      <c r="D10" s="8">
        <v>14.8</v>
      </c>
      <c r="E10" s="8"/>
      <c r="F10" s="8">
        <v>3.7</v>
      </c>
      <c r="G10" s="8">
        <v>11.1</v>
      </c>
      <c r="H10" s="19">
        <f>VLOOKUP(A10,[2]TDSheet!$A:$H,8,0)</f>
        <v>1</v>
      </c>
      <c r="I10" s="2">
        <f>VLOOKUP(A10,[1]Бердянск!$A:$B,2,0)</f>
        <v>3.7</v>
      </c>
      <c r="J10" s="2">
        <f t="shared" si="2"/>
        <v>0</v>
      </c>
      <c r="M10" s="2">
        <f t="shared" si="3"/>
        <v>0.74</v>
      </c>
      <c r="N10" s="26"/>
      <c r="O10" s="22"/>
      <c r="Q10" s="2">
        <f t="shared" si="5"/>
        <v>15</v>
      </c>
      <c r="R10" s="2">
        <f t="shared" si="6"/>
        <v>15</v>
      </c>
      <c r="S10" s="2">
        <f>VLOOKUP(A10,[2]TDSheet!$A:$T,20,0)</f>
        <v>2.96</v>
      </c>
      <c r="T10" s="2">
        <f>VLOOKUP(A10,[2]TDSheet!$A:$U,21,0)</f>
        <v>0.74</v>
      </c>
      <c r="U10" s="2">
        <f>VLOOKUP(A10,[2]TDSheet!$A:$M,13,0)</f>
        <v>0.74</v>
      </c>
      <c r="W10" s="2">
        <f t="shared" si="7"/>
        <v>0</v>
      </c>
      <c r="X10" s="19">
        <f>VLOOKUP(A10,[2]TDSheet!$A:$X,24,0)</f>
        <v>3.7</v>
      </c>
      <c r="Y10" s="20">
        <f t="shared" ref="Y10:Y44" si="9">N10/X10</f>
        <v>0</v>
      </c>
      <c r="Z10" s="2">
        <f t="shared" si="8"/>
        <v>0</v>
      </c>
    </row>
    <row r="11" spans="1:26" ht="11.1" customHeight="1" outlineLevel="2" x14ac:dyDescent="0.2">
      <c r="A11" s="7" t="s">
        <v>17</v>
      </c>
      <c r="B11" s="7" t="s">
        <v>16</v>
      </c>
      <c r="C11" s="7"/>
      <c r="D11" s="8">
        <v>11</v>
      </c>
      <c r="E11" s="8">
        <v>550</v>
      </c>
      <c r="F11" s="8">
        <v>60.5</v>
      </c>
      <c r="G11" s="8">
        <v>489.5</v>
      </c>
      <c r="H11" s="19">
        <f>VLOOKUP(A11,[2]TDSheet!$A:$H,8,0)</f>
        <v>1</v>
      </c>
      <c r="I11" s="2">
        <f>VLOOKUP(A11,[1]Бердянск!$A:$B,2,0)</f>
        <v>59.5</v>
      </c>
      <c r="J11" s="2">
        <f t="shared" si="2"/>
        <v>1</v>
      </c>
      <c r="M11" s="2">
        <f t="shared" si="3"/>
        <v>12.1</v>
      </c>
      <c r="N11" s="28">
        <v>100</v>
      </c>
      <c r="O11" s="22"/>
      <c r="Q11" s="2">
        <f t="shared" si="5"/>
        <v>48.719008264462815</v>
      </c>
      <c r="R11" s="2">
        <f t="shared" si="6"/>
        <v>40.454545454545453</v>
      </c>
      <c r="S11" s="2">
        <f>VLOOKUP(A11,[2]TDSheet!$A:$T,20,0)</f>
        <v>2.1</v>
      </c>
      <c r="T11" s="2">
        <f>VLOOKUP(A11,[2]TDSheet!$A:$U,21,0)</f>
        <v>58.679999999999993</v>
      </c>
      <c r="U11" s="2">
        <f>VLOOKUP(A11,[2]TDSheet!$A:$M,13,0)</f>
        <v>39.6</v>
      </c>
      <c r="W11" s="2">
        <f t="shared" si="7"/>
        <v>100</v>
      </c>
      <c r="X11" s="19">
        <f>VLOOKUP(A11,[2]TDSheet!$A:$X,24,0)</f>
        <v>5.5</v>
      </c>
      <c r="Y11" s="20">
        <v>18</v>
      </c>
      <c r="Z11" s="2">
        <f t="shared" si="8"/>
        <v>99</v>
      </c>
    </row>
    <row r="12" spans="1:26" ht="11.1" customHeight="1" outlineLevel="2" x14ac:dyDescent="0.2">
      <c r="A12" s="7" t="s">
        <v>18</v>
      </c>
      <c r="B12" s="7" t="s">
        <v>9</v>
      </c>
      <c r="C12" s="7"/>
      <c r="D12" s="8"/>
      <c r="E12" s="8">
        <v>36</v>
      </c>
      <c r="F12" s="8">
        <v>36</v>
      </c>
      <c r="G12" s="8"/>
      <c r="H12" s="19">
        <v>0.25</v>
      </c>
      <c r="I12" s="2">
        <f>VLOOKUP(A12,[1]Бердянск!$A:$B,2,0)</f>
        <v>39</v>
      </c>
      <c r="J12" s="2">
        <f t="shared" si="2"/>
        <v>-3</v>
      </c>
      <c r="M12" s="2">
        <f t="shared" si="3"/>
        <v>7.2</v>
      </c>
      <c r="N12" s="26">
        <f>9*M12-G12</f>
        <v>64.8</v>
      </c>
      <c r="O12" s="22"/>
      <c r="Q12" s="2">
        <f t="shared" si="5"/>
        <v>9</v>
      </c>
      <c r="R12" s="2">
        <f t="shared" si="6"/>
        <v>0</v>
      </c>
      <c r="S12" s="2">
        <v>0</v>
      </c>
      <c r="T12" s="2">
        <v>0</v>
      </c>
      <c r="U12" s="2">
        <v>0</v>
      </c>
      <c r="W12" s="2">
        <f t="shared" si="7"/>
        <v>16.2</v>
      </c>
      <c r="X12" s="19">
        <v>0</v>
      </c>
      <c r="Y12" s="20">
        <v>0</v>
      </c>
      <c r="Z12" s="2">
        <f t="shared" si="8"/>
        <v>0</v>
      </c>
    </row>
    <row r="13" spans="1:26" ht="11.1" customHeight="1" outlineLevel="2" x14ac:dyDescent="0.2">
      <c r="A13" s="7" t="s">
        <v>19</v>
      </c>
      <c r="B13" s="7" t="s">
        <v>16</v>
      </c>
      <c r="C13" s="7"/>
      <c r="D13" s="8">
        <v>6</v>
      </c>
      <c r="E13" s="8">
        <v>36</v>
      </c>
      <c r="F13" s="8">
        <v>6</v>
      </c>
      <c r="G13" s="8">
        <v>36</v>
      </c>
      <c r="H13" s="19">
        <f>VLOOKUP(A13,[2]TDSheet!$A:$H,8,0)</f>
        <v>1</v>
      </c>
      <c r="I13" s="2">
        <f>VLOOKUP(A13,[1]Бердянск!$A:$B,2,0)</f>
        <v>6</v>
      </c>
      <c r="J13" s="2">
        <f t="shared" si="2"/>
        <v>0</v>
      </c>
      <c r="M13" s="2">
        <f t="shared" si="3"/>
        <v>1.2</v>
      </c>
      <c r="N13" s="26"/>
      <c r="O13" s="22"/>
      <c r="Q13" s="2">
        <f t="shared" si="5"/>
        <v>30</v>
      </c>
      <c r="R13" s="2">
        <f t="shared" si="6"/>
        <v>30</v>
      </c>
      <c r="S13" s="2">
        <f>VLOOKUP(A13,[2]TDSheet!$A:$T,20,0)</f>
        <v>0</v>
      </c>
      <c r="T13" s="2">
        <f>VLOOKUP(A13,[2]TDSheet!$A:$U,21,0)</f>
        <v>0</v>
      </c>
      <c r="U13" s="2">
        <f>VLOOKUP(A13,[2]TDSheet!$A:$M,13,0)</f>
        <v>0.6</v>
      </c>
      <c r="W13" s="2">
        <f t="shared" si="7"/>
        <v>0</v>
      </c>
      <c r="X13" s="19">
        <f>VLOOKUP(A13,[2]TDSheet!$A:$X,24,0)</f>
        <v>3</v>
      </c>
      <c r="Y13" s="20">
        <f t="shared" si="9"/>
        <v>0</v>
      </c>
      <c r="Z13" s="2">
        <f t="shared" si="8"/>
        <v>0</v>
      </c>
    </row>
    <row r="14" spans="1:26" ht="11.1" customHeight="1" outlineLevel="2" x14ac:dyDescent="0.2">
      <c r="A14" s="7" t="s">
        <v>20</v>
      </c>
      <c r="B14" s="7" t="s">
        <v>9</v>
      </c>
      <c r="C14" s="7"/>
      <c r="D14" s="8">
        <v>202</v>
      </c>
      <c r="E14" s="8">
        <v>744</v>
      </c>
      <c r="F14" s="8">
        <v>235</v>
      </c>
      <c r="G14" s="8">
        <v>633</v>
      </c>
      <c r="H14" s="19">
        <f>VLOOKUP(A14,[2]TDSheet!$A:$H,8,0)</f>
        <v>0.25</v>
      </c>
      <c r="I14" s="2">
        <f>VLOOKUP(A14,[1]Бердянск!$A:$B,2,0)</f>
        <v>246</v>
      </c>
      <c r="J14" s="2">
        <f t="shared" si="2"/>
        <v>-11</v>
      </c>
      <c r="M14" s="2">
        <f t="shared" si="3"/>
        <v>47</v>
      </c>
      <c r="N14" s="26">
        <f t="shared" ref="N14:N20" si="10">14*M14-G14</f>
        <v>25</v>
      </c>
      <c r="O14" s="22"/>
      <c r="Q14" s="2">
        <f t="shared" si="5"/>
        <v>14</v>
      </c>
      <c r="R14" s="2">
        <f t="shared" si="6"/>
        <v>13.468085106382979</v>
      </c>
      <c r="S14" s="2">
        <f>VLOOKUP(A14,[2]TDSheet!$A:$T,20,0)</f>
        <v>34.4</v>
      </c>
      <c r="T14" s="2">
        <f>VLOOKUP(A14,[2]TDSheet!$A:$U,21,0)</f>
        <v>40.799999999999997</v>
      </c>
      <c r="U14" s="2">
        <f>VLOOKUP(A14,[2]TDSheet!$A:$M,13,0)</f>
        <v>65.8</v>
      </c>
      <c r="W14" s="2">
        <f t="shared" si="7"/>
        <v>6.25</v>
      </c>
      <c r="X14" s="19">
        <f>VLOOKUP(A14,[2]TDSheet!$A:$X,24,0)</f>
        <v>12</v>
      </c>
      <c r="Y14" s="20">
        <v>2</v>
      </c>
      <c r="Z14" s="2">
        <f t="shared" si="8"/>
        <v>6</v>
      </c>
    </row>
    <row r="15" spans="1:26" ht="11.1" customHeight="1" outlineLevel="2" x14ac:dyDescent="0.2">
      <c r="A15" s="7" t="s">
        <v>21</v>
      </c>
      <c r="B15" s="7" t="s">
        <v>16</v>
      </c>
      <c r="C15" s="7"/>
      <c r="D15" s="8">
        <v>9</v>
      </c>
      <c r="E15" s="8"/>
      <c r="F15" s="8">
        <v>9</v>
      </c>
      <c r="G15" s="8"/>
      <c r="H15" s="19">
        <f>VLOOKUP(A15,[2]TDSheet!$A:$H,8,0)</f>
        <v>1</v>
      </c>
      <c r="I15" s="2">
        <f>VLOOKUP(A15,[1]Бердянск!$A:$B,2,0)</f>
        <v>9</v>
      </c>
      <c r="J15" s="2">
        <f t="shared" si="2"/>
        <v>0</v>
      </c>
      <c r="M15" s="2">
        <f t="shared" si="3"/>
        <v>1.8</v>
      </c>
      <c r="N15" s="26">
        <f>9*M15-G15</f>
        <v>16.2</v>
      </c>
      <c r="O15" s="22"/>
      <c r="Q15" s="2">
        <f t="shared" si="5"/>
        <v>9</v>
      </c>
      <c r="R15" s="2">
        <f t="shared" si="6"/>
        <v>0</v>
      </c>
      <c r="S15" s="2">
        <f>VLOOKUP(A15,[2]TDSheet!$A:$T,20,0)</f>
        <v>0</v>
      </c>
      <c r="T15" s="2">
        <f>VLOOKUP(A15,[2]TDSheet!$A:$U,21,0)</f>
        <v>0</v>
      </c>
      <c r="U15" s="2">
        <f>VLOOKUP(A15,[2]TDSheet!$A:$M,13,0)</f>
        <v>0</v>
      </c>
      <c r="W15" s="2">
        <f t="shared" si="7"/>
        <v>16.2</v>
      </c>
      <c r="X15" s="19">
        <f>VLOOKUP(A15,[2]TDSheet!$A:$X,24,0)</f>
        <v>3</v>
      </c>
      <c r="Y15" s="20">
        <v>5</v>
      </c>
      <c r="Z15" s="2">
        <f t="shared" si="8"/>
        <v>15</v>
      </c>
    </row>
    <row r="16" spans="1:26" ht="11.1" customHeight="1" outlineLevel="2" x14ac:dyDescent="0.2">
      <c r="A16" s="7" t="s">
        <v>22</v>
      </c>
      <c r="B16" s="7" t="s">
        <v>16</v>
      </c>
      <c r="C16" s="7"/>
      <c r="D16" s="8">
        <v>68.400000000000006</v>
      </c>
      <c r="E16" s="8"/>
      <c r="F16" s="8">
        <v>7.3</v>
      </c>
      <c r="G16" s="8">
        <v>61.1</v>
      </c>
      <c r="H16" s="19">
        <f>VLOOKUP(A16,[2]TDSheet!$A:$H,8,0)</f>
        <v>1</v>
      </c>
      <c r="I16" s="2">
        <f>VLOOKUP(A16,[1]Бердянск!$A:$B,2,0)</f>
        <v>7.3</v>
      </c>
      <c r="J16" s="2">
        <f t="shared" si="2"/>
        <v>0</v>
      </c>
      <c r="M16" s="2">
        <f t="shared" si="3"/>
        <v>1.46</v>
      </c>
      <c r="N16" s="26"/>
      <c r="O16" s="22"/>
      <c r="Q16" s="2">
        <f t="shared" si="5"/>
        <v>41.849315068493155</v>
      </c>
      <c r="R16" s="2">
        <f t="shared" si="6"/>
        <v>41.849315068493155</v>
      </c>
      <c r="S16" s="2">
        <f>VLOOKUP(A16,[2]TDSheet!$A:$T,20,0)</f>
        <v>7.58</v>
      </c>
      <c r="T16" s="2">
        <f>VLOOKUP(A16,[2]TDSheet!$A:$U,21,0)</f>
        <v>0</v>
      </c>
      <c r="U16" s="2">
        <f>VLOOKUP(A16,[2]TDSheet!$A:$M,13,0)</f>
        <v>0.36</v>
      </c>
      <c r="W16" s="2">
        <f t="shared" si="7"/>
        <v>0</v>
      </c>
      <c r="X16" s="19">
        <f>VLOOKUP(A16,[2]TDSheet!$A:$X,24,0)</f>
        <v>1.8</v>
      </c>
      <c r="Y16" s="20">
        <f t="shared" si="9"/>
        <v>0</v>
      </c>
      <c r="Z16" s="2">
        <f t="shared" si="8"/>
        <v>0</v>
      </c>
    </row>
    <row r="17" spans="1:26" ht="11.1" customHeight="1" outlineLevel="2" x14ac:dyDescent="0.2">
      <c r="A17" s="7" t="s">
        <v>23</v>
      </c>
      <c r="B17" s="7" t="s">
        <v>16</v>
      </c>
      <c r="C17" s="7"/>
      <c r="D17" s="8">
        <v>155.4</v>
      </c>
      <c r="E17" s="8">
        <v>403.3</v>
      </c>
      <c r="F17" s="8">
        <v>122.1</v>
      </c>
      <c r="G17" s="8">
        <v>377.4</v>
      </c>
      <c r="H17" s="19">
        <f>VLOOKUP(A17,[2]TDSheet!$A:$H,8,0)</f>
        <v>1</v>
      </c>
      <c r="I17" s="2">
        <f>VLOOKUP(A17,[1]Бердянск!$A:$B,2,0)</f>
        <v>114.7</v>
      </c>
      <c r="J17" s="2">
        <f t="shared" si="2"/>
        <v>7.3999999999999915</v>
      </c>
      <c r="M17" s="2">
        <f t="shared" si="3"/>
        <v>24.419999999999998</v>
      </c>
      <c r="N17" s="26"/>
      <c r="O17" s="22"/>
      <c r="Q17" s="2">
        <f t="shared" si="5"/>
        <v>15.454545454545455</v>
      </c>
      <c r="R17" s="2">
        <f t="shared" si="6"/>
        <v>15.454545454545455</v>
      </c>
      <c r="S17" s="2">
        <f>VLOOKUP(A17,[2]TDSheet!$A:$T,20,0)</f>
        <v>11.1</v>
      </c>
      <c r="T17" s="2">
        <f>VLOOKUP(A17,[2]TDSheet!$A:$U,21,0)</f>
        <v>32.56</v>
      </c>
      <c r="U17" s="2">
        <f>VLOOKUP(A17,[2]TDSheet!$A:$M,13,0)</f>
        <v>37</v>
      </c>
      <c r="W17" s="2">
        <f t="shared" si="7"/>
        <v>0</v>
      </c>
      <c r="X17" s="19">
        <f>VLOOKUP(A17,[2]TDSheet!$A:$X,24,0)</f>
        <v>3.7</v>
      </c>
      <c r="Y17" s="20">
        <f t="shared" si="9"/>
        <v>0</v>
      </c>
      <c r="Z17" s="2">
        <f t="shared" si="8"/>
        <v>0</v>
      </c>
    </row>
    <row r="18" spans="1:26" ht="11.1" customHeight="1" outlineLevel="2" x14ac:dyDescent="0.2">
      <c r="A18" s="7" t="s">
        <v>24</v>
      </c>
      <c r="B18" s="7" t="s">
        <v>9</v>
      </c>
      <c r="C18" s="7"/>
      <c r="D18" s="8">
        <v>210</v>
      </c>
      <c r="E18" s="8">
        <v>1380</v>
      </c>
      <c r="F18" s="8">
        <v>333</v>
      </c>
      <c r="G18" s="8">
        <v>1090</v>
      </c>
      <c r="H18" s="19">
        <f>VLOOKUP(A18,[2]TDSheet!$A:$H,8,0)</f>
        <v>0.25</v>
      </c>
      <c r="I18" s="2">
        <f>VLOOKUP(A18,[1]Бердянск!$A:$B,2,0)</f>
        <v>347</v>
      </c>
      <c r="J18" s="2">
        <f t="shared" si="2"/>
        <v>-14</v>
      </c>
      <c r="M18" s="2">
        <f t="shared" si="3"/>
        <v>66.599999999999994</v>
      </c>
      <c r="N18" s="26"/>
      <c r="O18" s="22"/>
      <c r="Q18" s="2">
        <f t="shared" si="5"/>
        <v>16.366366366366368</v>
      </c>
      <c r="R18" s="2">
        <f t="shared" si="6"/>
        <v>16.366366366366368</v>
      </c>
      <c r="S18" s="2">
        <f>VLOOKUP(A18,[2]TDSheet!$A:$T,20,0)</f>
        <v>66.400000000000006</v>
      </c>
      <c r="T18" s="2">
        <f>VLOOKUP(A18,[2]TDSheet!$A:$U,21,0)</f>
        <v>73</v>
      </c>
      <c r="U18" s="2">
        <f>VLOOKUP(A18,[2]TDSheet!$A:$M,13,0)</f>
        <v>105.6</v>
      </c>
      <c r="W18" s="2">
        <f t="shared" si="7"/>
        <v>0</v>
      </c>
      <c r="X18" s="19">
        <f>VLOOKUP(A18,[2]TDSheet!$A:$X,24,0)</f>
        <v>12</v>
      </c>
      <c r="Y18" s="20">
        <f t="shared" si="9"/>
        <v>0</v>
      </c>
      <c r="Z18" s="2">
        <f t="shared" si="8"/>
        <v>0</v>
      </c>
    </row>
    <row r="19" spans="1:26" ht="21.95" customHeight="1" outlineLevel="2" x14ac:dyDescent="0.2">
      <c r="A19" s="7" t="s">
        <v>25</v>
      </c>
      <c r="B19" s="7" t="s">
        <v>9</v>
      </c>
      <c r="C19" s="7"/>
      <c r="D19" s="8">
        <v>4</v>
      </c>
      <c r="E19" s="8">
        <v>48</v>
      </c>
      <c r="F19" s="8">
        <v>40</v>
      </c>
      <c r="G19" s="8">
        <v>10</v>
      </c>
      <c r="H19" s="19">
        <f>VLOOKUP(A19,[2]TDSheet!$A:$H,8,0)</f>
        <v>0.25</v>
      </c>
      <c r="I19" s="2">
        <f>VLOOKUP(A19,[1]Бердянск!$A:$B,2,0)</f>
        <v>44</v>
      </c>
      <c r="J19" s="2">
        <f t="shared" si="2"/>
        <v>-4</v>
      </c>
      <c r="M19" s="2">
        <f t="shared" si="3"/>
        <v>8</v>
      </c>
      <c r="N19" s="26">
        <f>10*M19-G19</f>
        <v>70</v>
      </c>
      <c r="O19" s="22"/>
      <c r="Q19" s="2">
        <f t="shared" si="5"/>
        <v>10</v>
      </c>
      <c r="R19" s="2">
        <f t="shared" si="6"/>
        <v>1.25</v>
      </c>
      <c r="S19" s="2">
        <f>VLOOKUP(A19,[2]TDSheet!$A:$T,20,0)</f>
        <v>0</v>
      </c>
      <c r="T19" s="2">
        <f>VLOOKUP(A19,[2]TDSheet!$A:$U,21,0)</f>
        <v>0</v>
      </c>
      <c r="U19" s="2">
        <f>VLOOKUP(A19,[2]TDSheet!$A:$M,13,0)</f>
        <v>14</v>
      </c>
      <c r="W19" s="2">
        <f t="shared" si="7"/>
        <v>17.5</v>
      </c>
      <c r="X19" s="19">
        <f>VLOOKUP(A19,[2]TDSheet!$A:$X,24,0)</f>
        <v>6</v>
      </c>
      <c r="Y19" s="20">
        <v>12</v>
      </c>
      <c r="Z19" s="2">
        <f t="shared" si="8"/>
        <v>18</v>
      </c>
    </row>
    <row r="20" spans="1:26" ht="11.1" customHeight="1" outlineLevel="2" x14ac:dyDescent="0.2">
      <c r="A20" s="7" t="s">
        <v>26</v>
      </c>
      <c r="B20" s="7" t="s">
        <v>9</v>
      </c>
      <c r="C20" s="23" t="str">
        <f>VLOOKUP(A20,[2]TDSheet!$A:$C,3,0)</f>
        <v>Нояб</v>
      </c>
      <c r="D20" s="8">
        <v>9</v>
      </c>
      <c r="E20" s="8">
        <v>582</v>
      </c>
      <c r="F20" s="8">
        <v>228</v>
      </c>
      <c r="G20" s="8">
        <v>363</v>
      </c>
      <c r="H20" s="19">
        <f>VLOOKUP(A20,[2]TDSheet!$A:$H,8,0)</f>
        <v>0.25</v>
      </c>
      <c r="I20" s="2">
        <f>VLOOKUP(A20,[1]Бердянск!$A:$B,2,0)</f>
        <v>243</v>
      </c>
      <c r="J20" s="2">
        <f t="shared" si="2"/>
        <v>-15</v>
      </c>
      <c r="M20" s="2">
        <f t="shared" si="3"/>
        <v>45.6</v>
      </c>
      <c r="N20" s="26">
        <f t="shared" si="10"/>
        <v>275.39999999999998</v>
      </c>
      <c r="O20" s="22"/>
      <c r="Q20" s="2">
        <f t="shared" si="5"/>
        <v>13.999999999999998</v>
      </c>
      <c r="R20" s="2">
        <f t="shared" si="6"/>
        <v>7.9605263157894735</v>
      </c>
      <c r="S20" s="2">
        <f>VLOOKUP(A20,[2]TDSheet!$A:$T,20,0)</f>
        <v>34.6</v>
      </c>
      <c r="T20" s="2">
        <f>VLOOKUP(A20,[2]TDSheet!$A:$U,21,0)</f>
        <v>57.6</v>
      </c>
      <c r="U20" s="2">
        <f>VLOOKUP(A20,[2]TDSheet!$A:$M,13,0)</f>
        <v>39.6</v>
      </c>
      <c r="W20" s="2">
        <f t="shared" si="7"/>
        <v>68.849999999999994</v>
      </c>
      <c r="X20" s="19">
        <f>VLOOKUP(A20,[2]TDSheet!$A:$X,24,0)</f>
        <v>6</v>
      </c>
      <c r="Y20" s="20">
        <v>46</v>
      </c>
      <c r="Z20" s="2">
        <f t="shared" si="8"/>
        <v>69</v>
      </c>
    </row>
    <row r="21" spans="1:26" ht="11.1" customHeight="1" outlineLevel="2" x14ac:dyDescent="0.2">
      <c r="A21" s="7" t="s">
        <v>27</v>
      </c>
      <c r="B21" s="7" t="s">
        <v>9</v>
      </c>
      <c r="C21" s="7"/>
      <c r="D21" s="8">
        <v>22</v>
      </c>
      <c r="E21" s="8">
        <v>984</v>
      </c>
      <c r="F21" s="8">
        <v>230</v>
      </c>
      <c r="G21" s="8">
        <v>757</v>
      </c>
      <c r="H21" s="19">
        <f>VLOOKUP(A21,[2]TDSheet!$A:$H,8,0)</f>
        <v>0.25</v>
      </c>
      <c r="I21" s="2">
        <f>VLOOKUP(A21,[1]Бердянск!$A:$B,2,0)</f>
        <v>254</v>
      </c>
      <c r="J21" s="2">
        <f t="shared" si="2"/>
        <v>-24</v>
      </c>
      <c r="M21" s="2">
        <f t="shared" si="3"/>
        <v>46</v>
      </c>
      <c r="N21" s="26"/>
      <c r="O21" s="22"/>
      <c r="Q21" s="2">
        <f t="shared" si="5"/>
        <v>16.456521739130434</v>
      </c>
      <c r="R21" s="2">
        <f t="shared" si="6"/>
        <v>16.456521739130434</v>
      </c>
      <c r="S21" s="2">
        <f>VLOOKUP(A21,[2]TDSheet!$A:$T,20,0)</f>
        <v>52.6</v>
      </c>
      <c r="T21" s="2">
        <f>VLOOKUP(A21,[2]TDSheet!$A:$U,21,0)</f>
        <v>67.2</v>
      </c>
      <c r="U21" s="2">
        <f>VLOOKUP(A21,[2]TDSheet!$A:$M,13,0)</f>
        <v>72</v>
      </c>
      <c r="W21" s="2">
        <f t="shared" si="7"/>
        <v>0</v>
      </c>
      <c r="X21" s="19">
        <f>VLOOKUP(A21,[2]TDSheet!$A:$X,24,0)</f>
        <v>12</v>
      </c>
      <c r="Y21" s="20">
        <f t="shared" si="9"/>
        <v>0</v>
      </c>
      <c r="Z21" s="2">
        <f t="shared" si="8"/>
        <v>0</v>
      </c>
    </row>
    <row r="22" spans="1:26" ht="11.1" customHeight="1" outlineLevel="2" x14ac:dyDescent="0.2">
      <c r="A22" s="7" t="s">
        <v>28</v>
      </c>
      <c r="B22" s="7" t="s">
        <v>16</v>
      </c>
      <c r="C22" s="7"/>
      <c r="D22" s="8"/>
      <c r="E22" s="8">
        <v>402</v>
      </c>
      <c r="F22" s="8">
        <v>162</v>
      </c>
      <c r="G22" s="8">
        <v>240</v>
      </c>
      <c r="H22" s="19">
        <v>0</v>
      </c>
      <c r="I22" s="2">
        <f>VLOOKUP(A22,[1]Бердянск!$A:$B,2,0)</f>
        <v>156</v>
      </c>
      <c r="J22" s="2">
        <f t="shared" si="2"/>
        <v>6</v>
      </c>
      <c r="M22" s="2">
        <f t="shared" si="3"/>
        <v>32.4</v>
      </c>
      <c r="N22" s="22"/>
      <c r="O22" s="22"/>
      <c r="Q22" s="2">
        <f t="shared" si="5"/>
        <v>7.4074074074074074</v>
      </c>
      <c r="R22" s="2">
        <f t="shared" si="6"/>
        <v>7.4074074074074074</v>
      </c>
      <c r="S22" s="2">
        <v>0</v>
      </c>
      <c r="T22" s="2">
        <v>0</v>
      </c>
      <c r="U22" s="2">
        <v>0</v>
      </c>
      <c r="W22" s="2">
        <f t="shared" si="7"/>
        <v>0</v>
      </c>
      <c r="X22" s="19">
        <v>0</v>
      </c>
      <c r="Y22" s="20">
        <v>0</v>
      </c>
      <c r="Z22" s="2">
        <f t="shared" si="8"/>
        <v>0</v>
      </c>
    </row>
    <row r="23" spans="1:26" ht="11.1" customHeight="1" outlineLevel="2" x14ac:dyDescent="0.2">
      <c r="A23" s="7" t="s">
        <v>29</v>
      </c>
      <c r="B23" s="7" t="s">
        <v>16</v>
      </c>
      <c r="C23" s="7"/>
      <c r="D23" s="8">
        <v>24</v>
      </c>
      <c r="E23" s="8">
        <v>150</v>
      </c>
      <c r="F23" s="8">
        <v>7</v>
      </c>
      <c r="G23" s="8">
        <v>150</v>
      </c>
      <c r="H23" s="19">
        <f>VLOOKUP(A23,[2]TDSheet!$A:$H,8,0)</f>
        <v>1</v>
      </c>
      <c r="I23" s="2">
        <f>VLOOKUP(A23,[1]Бердянск!$A:$B,2,0)</f>
        <v>7</v>
      </c>
      <c r="J23" s="2">
        <f t="shared" si="2"/>
        <v>0</v>
      </c>
      <c r="M23" s="2">
        <f t="shared" si="3"/>
        <v>1.4</v>
      </c>
      <c r="N23" s="26"/>
      <c r="O23" s="22"/>
      <c r="Q23" s="2">
        <f t="shared" si="5"/>
        <v>107.14285714285715</v>
      </c>
      <c r="R23" s="2">
        <f t="shared" si="6"/>
        <v>107.14285714285715</v>
      </c>
      <c r="S23" s="2">
        <f>VLOOKUP(A23,[2]TDSheet!$A:$T,20,0)</f>
        <v>0</v>
      </c>
      <c r="T23" s="2">
        <f>VLOOKUP(A23,[2]TDSheet!$A:$U,21,0)</f>
        <v>39.6</v>
      </c>
      <c r="U23" s="2">
        <f>VLOOKUP(A23,[2]TDSheet!$A:$M,13,0)</f>
        <v>40.6</v>
      </c>
      <c r="W23" s="2">
        <f t="shared" si="7"/>
        <v>0</v>
      </c>
      <c r="X23" s="19">
        <f>VLOOKUP(A23,[2]TDSheet!$A:$X,24,0)</f>
        <v>6</v>
      </c>
      <c r="Y23" s="20">
        <f t="shared" si="9"/>
        <v>0</v>
      </c>
      <c r="Z23" s="2">
        <f t="shared" si="8"/>
        <v>0</v>
      </c>
    </row>
    <row r="24" spans="1:26" ht="11.1" customHeight="1" outlineLevel="2" x14ac:dyDescent="0.2">
      <c r="A24" s="7" t="s">
        <v>30</v>
      </c>
      <c r="B24" s="7" t="s">
        <v>9</v>
      </c>
      <c r="C24" s="7"/>
      <c r="D24" s="8">
        <v>28</v>
      </c>
      <c r="E24" s="8">
        <v>264</v>
      </c>
      <c r="F24" s="8">
        <v>4</v>
      </c>
      <c r="G24" s="8">
        <v>264</v>
      </c>
      <c r="H24" s="19">
        <f>VLOOKUP(A24,[2]TDSheet!$A:$H,8,0)</f>
        <v>0.75</v>
      </c>
      <c r="I24" s="2">
        <f>VLOOKUP(A24,[1]Бердянск!$A:$B,2,0)</f>
        <v>14</v>
      </c>
      <c r="J24" s="2">
        <f t="shared" si="2"/>
        <v>-10</v>
      </c>
      <c r="M24" s="2">
        <f t="shared" si="3"/>
        <v>0.8</v>
      </c>
      <c r="N24" s="26"/>
      <c r="O24" s="22"/>
      <c r="Q24" s="2">
        <f t="shared" si="5"/>
        <v>330</v>
      </c>
      <c r="R24" s="2">
        <f t="shared" si="6"/>
        <v>330</v>
      </c>
      <c r="S24" s="2">
        <f>VLOOKUP(A24,[2]TDSheet!$A:$T,20,0)</f>
        <v>12.8</v>
      </c>
      <c r="T24" s="2">
        <f>VLOOKUP(A24,[2]TDSheet!$A:$U,21,0)</f>
        <v>8.6</v>
      </c>
      <c r="U24" s="2">
        <f>VLOOKUP(A24,[2]TDSheet!$A:$M,13,0)</f>
        <v>31.4</v>
      </c>
      <c r="W24" s="2">
        <f t="shared" si="7"/>
        <v>0</v>
      </c>
      <c r="X24" s="19">
        <f>VLOOKUP(A24,[2]TDSheet!$A:$X,24,0)</f>
        <v>8</v>
      </c>
      <c r="Y24" s="20">
        <f t="shared" si="9"/>
        <v>0</v>
      </c>
      <c r="Z24" s="2">
        <f t="shared" si="8"/>
        <v>0</v>
      </c>
    </row>
    <row r="25" spans="1:26" ht="11.1" customHeight="1" outlineLevel="2" x14ac:dyDescent="0.2">
      <c r="A25" s="7" t="s">
        <v>31</v>
      </c>
      <c r="B25" s="7" t="s">
        <v>9</v>
      </c>
      <c r="C25" s="23" t="str">
        <f>VLOOKUP(A25,[2]TDSheet!$A:$C,3,0)</f>
        <v>Нояб</v>
      </c>
      <c r="D25" s="8">
        <v>164</v>
      </c>
      <c r="E25" s="8">
        <v>624</v>
      </c>
      <c r="F25" s="8">
        <v>119</v>
      </c>
      <c r="G25" s="8">
        <v>616</v>
      </c>
      <c r="H25" s="19">
        <f>VLOOKUP(A25,[2]TDSheet!$A:$H,8,0)</f>
        <v>0.9</v>
      </c>
      <c r="I25" s="2">
        <f>VLOOKUP(A25,[1]Бердянск!$A:$B,2,0)</f>
        <v>138</v>
      </c>
      <c r="J25" s="2">
        <f t="shared" si="2"/>
        <v>-19</v>
      </c>
      <c r="M25" s="2">
        <f t="shared" si="3"/>
        <v>23.8</v>
      </c>
      <c r="N25" s="26"/>
      <c r="O25" s="22"/>
      <c r="Q25" s="2">
        <f t="shared" si="5"/>
        <v>25.882352941176471</v>
      </c>
      <c r="R25" s="2">
        <f t="shared" si="6"/>
        <v>25.882352941176471</v>
      </c>
      <c r="S25" s="2">
        <f>VLOOKUP(A25,[2]TDSheet!$A:$T,20,0)</f>
        <v>42.2</v>
      </c>
      <c r="T25" s="2">
        <f>VLOOKUP(A25,[2]TDSheet!$A:$U,21,0)</f>
        <v>20.6</v>
      </c>
      <c r="U25" s="2">
        <f>VLOOKUP(A25,[2]TDSheet!$A:$M,13,0)</f>
        <v>75.2</v>
      </c>
      <c r="W25" s="2">
        <f t="shared" si="7"/>
        <v>0</v>
      </c>
      <c r="X25" s="19">
        <f>VLOOKUP(A25,[2]TDSheet!$A:$X,24,0)</f>
        <v>8</v>
      </c>
      <c r="Y25" s="20">
        <f t="shared" si="9"/>
        <v>0</v>
      </c>
      <c r="Z25" s="2">
        <f t="shared" si="8"/>
        <v>0</v>
      </c>
    </row>
    <row r="26" spans="1:26" ht="11.1" customHeight="1" outlineLevel="2" x14ac:dyDescent="0.2">
      <c r="A26" s="7" t="s">
        <v>32</v>
      </c>
      <c r="B26" s="7" t="s">
        <v>9</v>
      </c>
      <c r="C26" s="23" t="str">
        <f>VLOOKUP(A26,[2]TDSheet!$A:$C,3,0)</f>
        <v>Нояб</v>
      </c>
      <c r="D26" s="8">
        <v>270</v>
      </c>
      <c r="E26" s="8">
        <v>1456</v>
      </c>
      <c r="F26" s="8">
        <v>387</v>
      </c>
      <c r="G26" s="8">
        <v>1199</v>
      </c>
      <c r="H26" s="19">
        <f>VLOOKUP(A26,[2]TDSheet!$A:$H,8,0)</f>
        <v>0.9</v>
      </c>
      <c r="I26" s="2">
        <f>VLOOKUP(A26,[1]Бердянск!$A:$B,2,0)</f>
        <v>385</v>
      </c>
      <c r="J26" s="2">
        <f t="shared" si="2"/>
        <v>2</v>
      </c>
      <c r="M26" s="2">
        <f t="shared" si="3"/>
        <v>77.400000000000006</v>
      </c>
      <c r="N26" s="26"/>
      <c r="O26" s="22"/>
      <c r="Q26" s="2">
        <f t="shared" si="5"/>
        <v>15.49095607235142</v>
      </c>
      <c r="R26" s="2">
        <f t="shared" si="6"/>
        <v>15.49095607235142</v>
      </c>
      <c r="S26" s="2">
        <f>VLOOKUP(A26,[2]TDSheet!$A:$T,20,0)</f>
        <v>91</v>
      </c>
      <c r="T26" s="2">
        <f>VLOOKUP(A26,[2]TDSheet!$A:$U,21,0)</f>
        <v>77.8</v>
      </c>
      <c r="U26" s="2">
        <f>VLOOKUP(A26,[2]TDSheet!$A:$M,13,0)</f>
        <v>140.80000000000001</v>
      </c>
      <c r="W26" s="2">
        <f t="shared" si="7"/>
        <v>0</v>
      </c>
      <c r="X26" s="19">
        <f>VLOOKUP(A26,[2]TDSheet!$A:$X,24,0)</f>
        <v>8</v>
      </c>
      <c r="Y26" s="20">
        <f t="shared" si="9"/>
        <v>0</v>
      </c>
      <c r="Z26" s="2">
        <f t="shared" si="8"/>
        <v>0</v>
      </c>
    </row>
    <row r="27" spans="1:26" ht="11.1" customHeight="1" outlineLevel="2" x14ac:dyDescent="0.2">
      <c r="A27" s="7" t="s">
        <v>33</v>
      </c>
      <c r="B27" s="7" t="s">
        <v>9</v>
      </c>
      <c r="C27" s="7"/>
      <c r="D27" s="8">
        <v>70</v>
      </c>
      <c r="E27" s="8">
        <v>192</v>
      </c>
      <c r="F27" s="8">
        <v>76</v>
      </c>
      <c r="G27" s="8">
        <v>178</v>
      </c>
      <c r="H27" s="19">
        <f>VLOOKUP(A27,[2]TDSheet!$A:$H,8,0)</f>
        <v>0.43</v>
      </c>
      <c r="I27" s="2">
        <f>VLOOKUP(A27,[1]Бердянск!$A:$B,2,0)</f>
        <v>102</v>
      </c>
      <c r="J27" s="2">
        <f t="shared" si="2"/>
        <v>-26</v>
      </c>
      <c r="M27" s="2">
        <f t="shared" si="3"/>
        <v>15.2</v>
      </c>
      <c r="N27" s="26">
        <f t="shared" ref="N27:N43" si="11">14*M27-G27</f>
        <v>34.799999999999983</v>
      </c>
      <c r="O27" s="22"/>
      <c r="Q27" s="2">
        <f t="shared" si="5"/>
        <v>14</v>
      </c>
      <c r="R27" s="2">
        <f t="shared" si="6"/>
        <v>11.710526315789474</v>
      </c>
      <c r="S27" s="2">
        <f>VLOOKUP(A27,[2]TDSheet!$A:$T,20,0)</f>
        <v>18.399999999999999</v>
      </c>
      <c r="T27" s="2">
        <f>VLOOKUP(A27,[2]TDSheet!$A:$U,21,0)</f>
        <v>13.4</v>
      </c>
      <c r="U27" s="2">
        <f>VLOOKUP(A27,[2]TDSheet!$A:$M,13,0)</f>
        <v>22.8</v>
      </c>
      <c r="W27" s="2">
        <f t="shared" si="7"/>
        <v>14.963999999999993</v>
      </c>
      <c r="X27" s="19">
        <f>VLOOKUP(A27,[2]TDSheet!$A:$X,24,0)</f>
        <v>16</v>
      </c>
      <c r="Y27" s="20">
        <v>2</v>
      </c>
      <c r="Z27" s="2">
        <f t="shared" si="8"/>
        <v>13.76</v>
      </c>
    </row>
    <row r="28" spans="1:26" ht="21.95" customHeight="1" outlineLevel="2" x14ac:dyDescent="0.2">
      <c r="A28" s="7" t="s">
        <v>34</v>
      </c>
      <c r="B28" s="7" t="s">
        <v>16</v>
      </c>
      <c r="C28" s="7"/>
      <c r="D28" s="8">
        <v>485</v>
      </c>
      <c r="E28" s="8">
        <v>2250</v>
      </c>
      <c r="F28" s="8">
        <v>910</v>
      </c>
      <c r="G28" s="8">
        <v>1630</v>
      </c>
      <c r="H28" s="19">
        <f>VLOOKUP(A28,[2]TDSheet!$A:$H,8,0)</f>
        <v>1</v>
      </c>
      <c r="I28" s="2">
        <f>VLOOKUP(A28,[1]Бердянск!$A:$B,2,0)</f>
        <v>910</v>
      </c>
      <c r="J28" s="2">
        <f t="shared" si="2"/>
        <v>0</v>
      </c>
      <c r="M28" s="2">
        <f t="shared" si="3"/>
        <v>182</v>
      </c>
      <c r="N28" s="26">
        <f t="shared" si="11"/>
        <v>918</v>
      </c>
      <c r="O28" s="22"/>
      <c r="Q28" s="2">
        <f t="shared" si="5"/>
        <v>14</v>
      </c>
      <c r="R28" s="2">
        <f t="shared" si="6"/>
        <v>8.9560439560439562</v>
      </c>
      <c r="S28" s="2">
        <f>VLOOKUP(A28,[2]TDSheet!$A:$T,20,0)</f>
        <v>145</v>
      </c>
      <c r="T28" s="2">
        <f>VLOOKUP(A28,[2]TDSheet!$A:$U,21,0)</f>
        <v>159</v>
      </c>
      <c r="U28" s="2">
        <f>VLOOKUP(A28,[2]TDSheet!$A:$M,13,0)</f>
        <v>186</v>
      </c>
      <c r="W28" s="2">
        <f t="shared" si="7"/>
        <v>918</v>
      </c>
      <c r="X28" s="19">
        <f>VLOOKUP(A28,[2]TDSheet!$A:$X,24,0)</f>
        <v>5</v>
      </c>
      <c r="Y28" s="20">
        <v>184</v>
      </c>
      <c r="Z28" s="2">
        <f t="shared" si="8"/>
        <v>920</v>
      </c>
    </row>
    <row r="29" spans="1:26" ht="11.1" customHeight="1" outlineLevel="2" x14ac:dyDescent="0.2">
      <c r="A29" s="7" t="s">
        <v>35</v>
      </c>
      <c r="B29" s="7" t="s">
        <v>9</v>
      </c>
      <c r="C29" s="23" t="str">
        <f>VLOOKUP(A29,[2]TDSheet!$A:$C,3,0)</f>
        <v>Нояб</v>
      </c>
      <c r="D29" s="8">
        <v>770</v>
      </c>
      <c r="E29" s="8">
        <v>3208</v>
      </c>
      <c r="F29" s="25">
        <f>925+F47</f>
        <v>1110</v>
      </c>
      <c r="G29" s="25">
        <f>2629+G47</f>
        <v>2627</v>
      </c>
      <c r="H29" s="19">
        <f>VLOOKUP(A29,[2]TDSheet!$A:$H,8,0)</f>
        <v>0.9</v>
      </c>
      <c r="I29" s="2">
        <f>VLOOKUP(A29,[1]Бердянск!$A:$B,2,0)</f>
        <v>901</v>
      </c>
      <c r="J29" s="2">
        <f t="shared" si="2"/>
        <v>209</v>
      </c>
      <c r="M29" s="2">
        <f t="shared" si="3"/>
        <v>222</v>
      </c>
      <c r="N29" s="26">
        <f t="shared" si="11"/>
        <v>481</v>
      </c>
      <c r="O29" s="22"/>
      <c r="Q29" s="2">
        <f t="shared" si="5"/>
        <v>14</v>
      </c>
      <c r="R29" s="2">
        <f t="shared" si="6"/>
        <v>11.833333333333334</v>
      </c>
      <c r="S29" s="2">
        <f>VLOOKUP(A29,[2]TDSheet!$A:$T,20,0)</f>
        <v>177.8</v>
      </c>
      <c r="T29" s="2">
        <f>VLOOKUP(A29,[2]TDSheet!$A:$U,21,0)</f>
        <v>165.6</v>
      </c>
      <c r="U29" s="2">
        <f>VLOOKUP(A29,[2]TDSheet!$A:$M,13,0)</f>
        <v>275.8</v>
      </c>
      <c r="W29" s="2">
        <f t="shared" si="7"/>
        <v>432.90000000000003</v>
      </c>
      <c r="X29" s="19">
        <f>VLOOKUP(A29,[2]TDSheet!$A:$X,24,0)</f>
        <v>8</v>
      </c>
      <c r="Y29" s="20">
        <v>60</v>
      </c>
      <c r="Z29" s="2">
        <f t="shared" si="8"/>
        <v>432</v>
      </c>
    </row>
    <row r="30" spans="1:26" ht="11.1" customHeight="1" outlineLevel="2" x14ac:dyDescent="0.2">
      <c r="A30" s="7" t="s">
        <v>36</v>
      </c>
      <c r="B30" s="7" t="s">
        <v>9</v>
      </c>
      <c r="C30" s="7"/>
      <c r="D30" s="8">
        <v>3</v>
      </c>
      <c r="E30" s="8">
        <v>288</v>
      </c>
      <c r="F30" s="8">
        <v>118</v>
      </c>
      <c r="G30" s="8">
        <v>173</v>
      </c>
      <c r="H30" s="19">
        <f>VLOOKUP(A30,[2]TDSheet!$A:$H,8,0)</f>
        <v>0.43</v>
      </c>
      <c r="I30" s="2">
        <f>VLOOKUP(A30,[1]Бердянск!$A:$B,2,0)</f>
        <v>166</v>
      </c>
      <c r="J30" s="2">
        <f t="shared" si="2"/>
        <v>-48</v>
      </c>
      <c r="M30" s="2">
        <f t="shared" si="3"/>
        <v>23.6</v>
      </c>
      <c r="N30" s="26">
        <f t="shared" si="11"/>
        <v>157.40000000000003</v>
      </c>
      <c r="O30" s="22"/>
      <c r="Q30" s="2">
        <f t="shared" si="5"/>
        <v>14</v>
      </c>
      <c r="R30" s="2">
        <f t="shared" si="6"/>
        <v>7.3305084745762707</v>
      </c>
      <c r="S30" s="2">
        <f>VLOOKUP(A30,[2]TDSheet!$A:$T,20,0)</f>
        <v>17</v>
      </c>
      <c r="T30" s="2">
        <f>VLOOKUP(A30,[2]TDSheet!$A:$U,21,0)</f>
        <v>30.8</v>
      </c>
      <c r="U30" s="2">
        <f>VLOOKUP(A30,[2]TDSheet!$A:$M,13,0)</f>
        <v>21</v>
      </c>
      <c r="W30" s="2">
        <f t="shared" si="7"/>
        <v>67.682000000000016</v>
      </c>
      <c r="X30" s="19">
        <f>VLOOKUP(A30,[2]TDSheet!$A:$X,24,0)</f>
        <v>16</v>
      </c>
      <c r="Y30" s="20">
        <v>10</v>
      </c>
      <c r="Z30" s="2">
        <f t="shared" si="8"/>
        <v>68.8</v>
      </c>
    </row>
    <row r="31" spans="1:26" ht="11.1" customHeight="1" outlineLevel="2" x14ac:dyDescent="0.2">
      <c r="A31" s="7" t="s">
        <v>37</v>
      </c>
      <c r="B31" s="7" t="s">
        <v>9</v>
      </c>
      <c r="C31" s="23" t="str">
        <f>VLOOKUP(A31,[2]TDSheet!$A:$C,3,0)</f>
        <v>Нояб</v>
      </c>
      <c r="D31" s="8">
        <v>255</v>
      </c>
      <c r="E31" s="8">
        <v>536</v>
      </c>
      <c r="F31" s="8">
        <v>255</v>
      </c>
      <c r="G31" s="8">
        <v>421</v>
      </c>
      <c r="H31" s="19">
        <f>VLOOKUP(A31,[2]TDSheet!$A:$H,8,0)</f>
        <v>0.7</v>
      </c>
      <c r="I31" s="2">
        <f>VLOOKUP(A31,[1]Бердянск!$A:$B,2,0)</f>
        <v>267</v>
      </c>
      <c r="J31" s="2">
        <f t="shared" si="2"/>
        <v>-12</v>
      </c>
      <c r="M31" s="2">
        <f t="shared" si="3"/>
        <v>51</v>
      </c>
      <c r="N31" s="26">
        <f t="shared" si="11"/>
        <v>293</v>
      </c>
      <c r="O31" s="22"/>
      <c r="Q31" s="2">
        <f t="shared" si="5"/>
        <v>14</v>
      </c>
      <c r="R31" s="2">
        <f t="shared" si="6"/>
        <v>8.2549019607843146</v>
      </c>
      <c r="S31" s="2">
        <f>VLOOKUP(A31,[2]TDSheet!$A:$T,20,0)</f>
        <v>42.6</v>
      </c>
      <c r="T31" s="2">
        <f>VLOOKUP(A31,[2]TDSheet!$A:$U,21,0)</f>
        <v>35.6</v>
      </c>
      <c r="U31" s="2">
        <f>VLOOKUP(A31,[2]TDSheet!$A:$M,13,0)</f>
        <v>59.2</v>
      </c>
      <c r="W31" s="2">
        <f t="shared" si="7"/>
        <v>205.1</v>
      </c>
      <c r="X31" s="19">
        <f>VLOOKUP(A31,[2]TDSheet!$A:$X,24,0)</f>
        <v>8</v>
      </c>
      <c r="Y31" s="20">
        <v>37</v>
      </c>
      <c r="Z31" s="2">
        <f t="shared" si="8"/>
        <v>207.2</v>
      </c>
    </row>
    <row r="32" spans="1:26" ht="21.95" customHeight="1" outlineLevel="2" x14ac:dyDescent="0.2">
      <c r="A32" s="7" t="s">
        <v>38</v>
      </c>
      <c r="B32" s="7" t="s">
        <v>9</v>
      </c>
      <c r="C32" s="23" t="str">
        <f>VLOOKUP(A32,[2]TDSheet!$A:$C,3,0)</f>
        <v>Нояб</v>
      </c>
      <c r="D32" s="8">
        <v>59</v>
      </c>
      <c r="E32" s="8">
        <v>128</v>
      </c>
      <c r="F32" s="8">
        <v>30</v>
      </c>
      <c r="G32" s="8">
        <v>141</v>
      </c>
      <c r="H32" s="19">
        <f>VLOOKUP(A32,[2]TDSheet!$A:$H,8,0)</f>
        <v>0.9</v>
      </c>
      <c r="I32" s="2">
        <f>VLOOKUP(A32,[1]Бердянск!$A:$B,2,0)</f>
        <v>30</v>
      </c>
      <c r="J32" s="2">
        <f t="shared" si="2"/>
        <v>0</v>
      </c>
      <c r="M32" s="2">
        <f t="shared" si="3"/>
        <v>6</v>
      </c>
      <c r="N32" s="26"/>
      <c r="O32" s="22"/>
      <c r="Q32" s="2">
        <f t="shared" si="5"/>
        <v>23.5</v>
      </c>
      <c r="R32" s="2">
        <f t="shared" si="6"/>
        <v>23.5</v>
      </c>
      <c r="S32" s="2">
        <f>VLOOKUP(A32,[2]TDSheet!$A:$T,20,0)</f>
        <v>8.8000000000000007</v>
      </c>
      <c r="T32" s="2">
        <f>VLOOKUP(A32,[2]TDSheet!$A:$U,21,0)</f>
        <v>5.4</v>
      </c>
      <c r="U32" s="2">
        <f>VLOOKUP(A32,[2]TDSheet!$A:$M,13,0)</f>
        <v>17.399999999999999</v>
      </c>
      <c r="W32" s="2">
        <f t="shared" si="7"/>
        <v>0</v>
      </c>
      <c r="X32" s="19">
        <f>VLOOKUP(A32,[2]TDSheet!$A:$X,24,0)</f>
        <v>8</v>
      </c>
      <c r="Y32" s="20">
        <f t="shared" si="9"/>
        <v>0</v>
      </c>
      <c r="Z32" s="2">
        <f t="shared" si="8"/>
        <v>0</v>
      </c>
    </row>
    <row r="33" spans="1:26" ht="21.95" customHeight="1" outlineLevel="2" x14ac:dyDescent="0.2">
      <c r="A33" s="7" t="s">
        <v>39</v>
      </c>
      <c r="B33" s="7" t="s">
        <v>9</v>
      </c>
      <c r="C33" s="7"/>
      <c r="D33" s="8">
        <v>514</v>
      </c>
      <c r="E33" s="8"/>
      <c r="F33" s="8">
        <v>129</v>
      </c>
      <c r="G33" s="8">
        <v>340</v>
      </c>
      <c r="H33" s="19">
        <f>VLOOKUP(A33,[2]TDSheet!$A:$H,8,0)</f>
        <v>0.9</v>
      </c>
      <c r="I33" s="2">
        <f>VLOOKUP(A33,[1]Бердянск!$A:$B,2,0)</f>
        <v>129</v>
      </c>
      <c r="J33" s="2">
        <f t="shared" si="2"/>
        <v>0</v>
      </c>
      <c r="M33" s="2">
        <f t="shared" si="3"/>
        <v>25.8</v>
      </c>
      <c r="N33" s="26">
        <f t="shared" si="11"/>
        <v>21.199999999999989</v>
      </c>
      <c r="O33" s="22"/>
      <c r="Q33" s="2">
        <f t="shared" si="5"/>
        <v>14</v>
      </c>
      <c r="R33" s="2">
        <f t="shared" si="6"/>
        <v>13.178294573643411</v>
      </c>
      <c r="S33" s="2">
        <f>VLOOKUP(A33,[2]TDSheet!$A:$T,20,0)</f>
        <v>11.8</v>
      </c>
      <c r="T33" s="2">
        <f>VLOOKUP(A33,[2]TDSheet!$A:$U,21,0)</f>
        <v>4</v>
      </c>
      <c r="U33" s="2">
        <f>VLOOKUP(A33,[2]TDSheet!$A:$M,13,0)</f>
        <v>22</v>
      </c>
      <c r="W33" s="2">
        <f t="shared" si="7"/>
        <v>19.079999999999991</v>
      </c>
      <c r="X33" s="19">
        <f>VLOOKUP(A33,[2]TDSheet!$A:$X,24,0)</f>
        <v>8</v>
      </c>
      <c r="Y33" s="20">
        <v>3</v>
      </c>
      <c r="Z33" s="2">
        <f t="shared" si="8"/>
        <v>21.6</v>
      </c>
    </row>
    <row r="34" spans="1:26" ht="11.1" customHeight="1" outlineLevel="2" x14ac:dyDescent="0.2">
      <c r="A34" s="7" t="s">
        <v>40</v>
      </c>
      <c r="B34" s="7" t="s">
        <v>16</v>
      </c>
      <c r="C34" s="7"/>
      <c r="D34" s="8">
        <v>865</v>
      </c>
      <c r="E34" s="8">
        <v>2700</v>
      </c>
      <c r="F34" s="8">
        <v>1150</v>
      </c>
      <c r="G34" s="8">
        <v>2155</v>
      </c>
      <c r="H34" s="19">
        <f>VLOOKUP(A34,[2]TDSheet!$A:$H,8,0)</f>
        <v>1</v>
      </c>
      <c r="I34" s="2">
        <f>VLOOKUP(A34,[1]Бердянск!$A:$B,2,0)</f>
        <v>1146</v>
      </c>
      <c r="J34" s="2">
        <f t="shared" si="2"/>
        <v>4</v>
      </c>
      <c r="M34" s="2">
        <f t="shared" si="3"/>
        <v>230</v>
      </c>
      <c r="N34" s="26">
        <f t="shared" si="11"/>
        <v>1065</v>
      </c>
      <c r="O34" s="22"/>
      <c r="Q34" s="2">
        <f t="shared" si="5"/>
        <v>14</v>
      </c>
      <c r="R34" s="2">
        <f t="shared" si="6"/>
        <v>9.3695652173913047</v>
      </c>
      <c r="S34" s="2">
        <f>VLOOKUP(A34,[2]TDSheet!$A:$T,20,0)</f>
        <v>178</v>
      </c>
      <c r="T34" s="2">
        <f>VLOOKUP(A34,[2]TDSheet!$A:$U,21,0)</f>
        <v>213</v>
      </c>
      <c r="U34" s="2">
        <f>VLOOKUP(A34,[2]TDSheet!$A:$M,13,0)</f>
        <v>245</v>
      </c>
      <c r="W34" s="2">
        <f t="shared" si="7"/>
        <v>1065</v>
      </c>
      <c r="X34" s="19">
        <f>VLOOKUP(A34,[2]TDSheet!$A:$X,24,0)</f>
        <v>5</v>
      </c>
      <c r="Y34" s="20">
        <v>213</v>
      </c>
      <c r="Z34" s="2">
        <f t="shared" si="8"/>
        <v>1065</v>
      </c>
    </row>
    <row r="35" spans="1:26" ht="11.1" customHeight="1" outlineLevel="2" x14ac:dyDescent="0.2">
      <c r="A35" s="7" t="s">
        <v>41</v>
      </c>
      <c r="B35" s="7" t="s">
        <v>9</v>
      </c>
      <c r="C35" s="7"/>
      <c r="D35" s="8">
        <v>152</v>
      </c>
      <c r="E35" s="8">
        <v>870</v>
      </c>
      <c r="F35" s="8">
        <v>319</v>
      </c>
      <c r="G35" s="8">
        <v>665</v>
      </c>
      <c r="H35" s="19">
        <f>VLOOKUP(A35,[2]TDSheet!$A:$H,8,0)</f>
        <v>1</v>
      </c>
      <c r="I35" s="2">
        <f>VLOOKUP(A35,[1]Бердянск!$A:$B,2,0)</f>
        <v>305</v>
      </c>
      <c r="J35" s="2">
        <f t="shared" si="2"/>
        <v>14</v>
      </c>
      <c r="M35" s="2">
        <f t="shared" si="3"/>
        <v>63.8</v>
      </c>
      <c r="N35" s="26">
        <f t="shared" si="11"/>
        <v>228.19999999999993</v>
      </c>
      <c r="O35" s="22"/>
      <c r="Q35" s="2">
        <f t="shared" si="5"/>
        <v>14</v>
      </c>
      <c r="R35" s="2">
        <f t="shared" si="6"/>
        <v>10.423197492163009</v>
      </c>
      <c r="S35" s="2">
        <f>VLOOKUP(A35,[2]TDSheet!$A:$T,20,0)</f>
        <v>40</v>
      </c>
      <c r="T35" s="2">
        <f>VLOOKUP(A35,[2]TDSheet!$A:$U,21,0)</f>
        <v>52.4</v>
      </c>
      <c r="U35" s="2">
        <f>VLOOKUP(A35,[2]TDSheet!$A:$M,13,0)</f>
        <v>73.2</v>
      </c>
      <c r="W35" s="2">
        <f t="shared" si="7"/>
        <v>228.19999999999993</v>
      </c>
      <c r="X35" s="19">
        <f>VLOOKUP(A35,[2]TDSheet!$A:$X,24,0)</f>
        <v>5</v>
      </c>
      <c r="Y35" s="20">
        <v>46</v>
      </c>
      <c r="Z35" s="2">
        <f t="shared" si="8"/>
        <v>230</v>
      </c>
    </row>
    <row r="36" spans="1:26" ht="11.1" customHeight="1" outlineLevel="2" x14ac:dyDescent="0.2">
      <c r="A36" s="7" t="s">
        <v>42</v>
      </c>
      <c r="B36" s="7" t="s">
        <v>9</v>
      </c>
      <c r="C36" s="7"/>
      <c r="D36" s="8">
        <v>36</v>
      </c>
      <c r="E36" s="8"/>
      <c r="F36" s="8"/>
      <c r="G36" s="8">
        <v>36</v>
      </c>
      <c r="H36" s="19">
        <f>VLOOKUP(A36,[2]TDSheet!$A:$H,8,0)</f>
        <v>0.33</v>
      </c>
      <c r="J36" s="2">
        <f t="shared" si="2"/>
        <v>0</v>
      </c>
      <c r="M36" s="2">
        <f t="shared" si="3"/>
        <v>0</v>
      </c>
      <c r="N36" s="26"/>
      <c r="O36" s="22"/>
      <c r="Q36" s="2" t="e">
        <f t="shared" si="5"/>
        <v>#DIV/0!</v>
      </c>
      <c r="R36" s="2" t="e">
        <f t="shared" si="6"/>
        <v>#DIV/0!</v>
      </c>
      <c r="S36" s="2">
        <f>VLOOKUP(A36,[2]TDSheet!$A:$T,20,0)</f>
        <v>0</v>
      </c>
      <c r="T36" s="2">
        <f>VLOOKUP(A36,[2]TDSheet!$A:$U,21,0)</f>
        <v>0</v>
      </c>
      <c r="U36" s="2">
        <f>VLOOKUP(A36,[2]TDSheet!$A:$M,13,0)</f>
        <v>0</v>
      </c>
      <c r="W36" s="2">
        <f t="shared" si="7"/>
        <v>0</v>
      </c>
      <c r="X36" s="19">
        <f>VLOOKUP(A36,[2]TDSheet!$A:$X,24,0)</f>
        <v>6</v>
      </c>
      <c r="Y36" s="20">
        <f t="shared" si="9"/>
        <v>0</v>
      </c>
      <c r="Z36" s="2">
        <f t="shared" si="8"/>
        <v>0</v>
      </c>
    </row>
    <row r="37" spans="1:26" ht="11.1" customHeight="1" outlineLevel="2" x14ac:dyDescent="0.2">
      <c r="A37" s="7" t="s">
        <v>43</v>
      </c>
      <c r="B37" s="7" t="s">
        <v>16</v>
      </c>
      <c r="C37" s="7"/>
      <c r="D37" s="8"/>
      <c r="E37" s="8">
        <v>102</v>
      </c>
      <c r="F37" s="8">
        <v>12</v>
      </c>
      <c r="G37" s="8">
        <v>90</v>
      </c>
      <c r="H37" s="19">
        <v>1</v>
      </c>
      <c r="I37" s="2">
        <f>VLOOKUP(A37,[1]Бердянск!$A:$B,2,0)</f>
        <v>13.2</v>
      </c>
      <c r="J37" s="2">
        <f t="shared" si="2"/>
        <v>-1.1999999999999993</v>
      </c>
      <c r="M37" s="2">
        <f t="shared" si="3"/>
        <v>2.4</v>
      </c>
      <c r="N37" s="26"/>
      <c r="O37" s="22"/>
      <c r="Q37" s="2">
        <f t="shared" si="5"/>
        <v>37.5</v>
      </c>
      <c r="R37" s="2">
        <f t="shared" si="6"/>
        <v>37.5</v>
      </c>
      <c r="S37" s="2">
        <v>0</v>
      </c>
      <c r="T37" s="2">
        <v>0</v>
      </c>
      <c r="U37" s="2">
        <v>0</v>
      </c>
      <c r="W37" s="2">
        <f t="shared" si="7"/>
        <v>0</v>
      </c>
      <c r="X37" s="19">
        <v>3</v>
      </c>
      <c r="Y37" s="20">
        <f t="shared" si="9"/>
        <v>0</v>
      </c>
      <c r="Z37" s="2">
        <f t="shared" si="8"/>
        <v>0</v>
      </c>
    </row>
    <row r="38" spans="1:26" ht="11.1" customHeight="1" outlineLevel="2" x14ac:dyDescent="0.2">
      <c r="A38" s="7" t="s">
        <v>44</v>
      </c>
      <c r="B38" s="7" t="s">
        <v>9</v>
      </c>
      <c r="C38" s="7"/>
      <c r="D38" s="8">
        <v>186</v>
      </c>
      <c r="E38" s="8">
        <v>960</v>
      </c>
      <c r="F38" s="8">
        <v>331</v>
      </c>
      <c r="G38" s="8">
        <v>712</v>
      </c>
      <c r="H38" s="19">
        <f>VLOOKUP(A38,[2]TDSheet!$A:$H,8,0)</f>
        <v>0.25</v>
      </c>
      <c r="I38" s="2">
        <f>VLOOKUP(A38,[1]Бердянск!$A:$B,2,0)</f>
        <v>340</v>
      </c>
      <c r="J38" s="2">
        <f t="shared" si="2"/>
        <v>-9</v>
      </c>
      <c r="M38" s="2">
        <f t="shared" si="3"/>
        <v>66.2</v>
      </c>
      <c r="N38" s="26">
        <f t="shared" si="11"/>
        <v>214.80000000000007</v>
      </c>
      <c r="O38" s="22"/>
      <c r="Q38" s="2">
        <f t="shared" si="5"/>
        <v>14</v>
      </c>
      <c r="R38" s="2">
        <f t="shared" si="6"/>
        <v>10.755287009063444</v>
      </c>
      <c r="S38" s="2">
        <f>VLOOKUP(A38,[2]TDSheet!$A:$T,20,0)</f>
        <v>47.2</v>
      </c>
      <c r="T38" s="2">
        <f>VLOOKUP(A38,[2]TDSheet!$A:$U,21,0)</f>
        <v>57.6</v>
      </c>
      <c r="U38" s="2">
        <f>VLOOKUP(A38,[2]TDSheet!$A:$M,13,0)</f>
        <v>79.400000000000006</v>
      </c>
      <c r="W38" s="2">
        <f t="shared" si="7"/>
        <v>53.700000000000017</v>
      </c>
      <c r="X38" s="19">
        <f>VLOOKUP(A38,[2]TDSheet!$A:$X,24,0)</f>
        <v>12</v>
      </c>
      <c r="Y38" s="20">
        <v>18</v>
      </c>
      <c r="Z38" s="2">
        <f t="shared" si="8"/>
        <v>54</v>
      </c>
    </row>
    <row r="39" spans="1:26" ht="11.1" customHeight="1" outlineLevel="2" x14ac:dyDescent="0.2">
      <c r="A39" s="7" t="s">
        <v>45</v>
      </c>
      <c r="B39" s="7" t="s">
        <v>16</v>
      </c>
      <c r="C39" s="7"/>
      <c r="D39" s="8">
        <v>95.4</v>
      </c>
      <c r="E39" s="8"/>
      <c r="F39" s="8">
        <v>51.4</v>
      </c>
      <c r="G39" s="8">
        <v>31.4</v>
      </c>
      <c r="H39" s="19">
        <f>VLOOKUP(A39,[2]TDSheet!$A:$H,8,0)</f>
        <v>1</v>
      </c>
      <c r="I39" s="2">
        <f>VLOOKUP(A39,[1]Бердянск!$A:$B,2,0)</f>
        <v>51.3</v>
      </c>
      <c r="J39" s="2">
        <f t="shared" si="2"/>
        <v>0.10000000000000142</v>
      </c>
      <c r="M39" s="2">
        <f t="shared" si="3"/>
        <v>10.28</v>
      </c>
      <c r="N39" s="26">
        <f>12*M39-G39</f>
        <v>91.95999999999998</v>
      </c>
      <c r="O39" s="22"/>
      <c r="Q39" s="2">
        <f t="shared" si="5"/>
        <v>12</v>
      </c>
      <c r="R39" s="2">
        <f t="shared" si="6"/>
        <v>3.0544747081712065</v>
      </c>
      <c r="S39" s="2">
        <f>VLOOKUP(A39,[2]TDSheet!$A:$T,20,0)</f>
        <v>10.08</v>
      </c>
      <c r="T39" s="2">
        <f>VLOOKUP(A39,[2]TDSheet!$A:$U,21,0)</f>
        <v>7.92</v>
      </c>
      <c r="U39" s="2">
        <f>VLOOKUP(A39,[2]TDSheet!$A:$M,13,0)</f>
        <v>5.4</v>
      </c>
      <c r="W39" s="2">
        <f t="shared" si="7"/>
        <v>91.95999999999998</v>
      </c>
      <c r="X39" s="19">
        <f>VLOOKUP(A39,[2]TDSheet!$A:$X,24,0)</f>
        <v>1.8</v>
      </c>
      <c r="Y39" s="20">
        <v>51</v>
      </c>
      <c r="Z39" s="2">
        <f t="shared" si="8"/>
        <v>91.8</v>
      </c>
    </row>
    <row r="40" spans="1:26" ht="11.1" customHeight="1" outlineLevel="2" x14ac:dyDescent="0.2">
      <c r="A40" s="7" t="s">
        <v>46</v>
      </c>
      <c r="B40" s="7" t="s">
        <v>9</v>
      </c>
      <c r="C40" s="7"/>
      <c r="D40" s="8">
        <v>19</v>
      </c>
      <c r="E40" s="8">
        <v>48</v>
      </c>
      <c r="F40" s="8">
        <v>35</v>
      </c>
      <c r="G40" s="8">
        <v>31</v>
      </c>
      <c r="H40" s="19">
        <f>VLOOKUP(A40,[2]TDSheet!$A:$H,8,0)</f>
        <v>0.2</v>
      </c>
      <c r="I40" s="2">
        <f>VLOOKUP(A40,[1]Бердянск!$A:$B,2,0)</f>
        <v>32</v>
      </c>
      <c r="J40" s="2">
        <f t="shared" si="2"/>
        <v>3</v>
      </c>
      <c r="M40" s="2">
        <f t="shared" si="3"/>
        <v>7</v>
      </c>
      <c r="N40" s="26">
        <f>13*M40-G40</f>
        <v>60</v>
      </c>
      <c r="O40" s="22"/>
      <c r="Q40" s="2">
        <f t="shared" si="5"/>
        <v>13</v>
      </c>
      <c r="R40" s="2">
        <f t="shared" si="6"/>
        <v>4.4285714285714288</v>
      </c>
      <c r="S40" s="2">
        <f>VLOOKUP(A40,[2]TDSheet!$A:$T,20,0)</f>
        <v>0</v>
      </c>
      <c r="T40" s="2">
        <f>VLOOKUP(A40,[2]TDSheet!$A:$U,21,0)</f>
        <v>0</v>
      </c>
      <c r="U40" s="2">
        <f>VLOOKUP(A40,[2]TDSheet!$A:$M,13,0)</f>
        <v>3.6</v>
      </c>
      <c r="W40" s="2">
        <f t="shared" si="7"/>
        <v>12</v>
      </c>
      <c r="X40" s="19">
        <f>VLOOKUP(A40,[2]TDSheet!$A:$X,24,0)</f>
        <v>6</v>
      </c>
      <c r="Y40" s="20">
        <v>10</v>
      </c>
      <c r="Z40" s="2">
        <f t="shared" si="8"/>
        <v>12</v>
      </c>
    </row>
    <row r="41" spans="1:26" ht="11.1" customHeight="1" outlineLevel="2" x14ac:dyDescent="0.2">
      <c r="A41" s="7" t="s">
        <v>47</v>
      </c>
      <c r="B41" s="7" t="s">
        <v>9</v>
      </c>
      <c r="C41" s="7"/>
      <c r="D41" s="8">
        <v>19</v>
      </c>
      <c r="E41" s="8">
        <v>48</v>
      </c>
      <c r="F41" s="8">
        <v>50</v>
      </c>
      <c r="G41" s="8">
        <v>16</v>
      </c>
      <c r="H41" s="19">
        <f>VLOOKUP(A41,[2]TDSheet!$A:$H,8,0)</f>
        <v>0.2</v>
      </c>
      <c r="I41" s="2">
        <f>VLOOKUP(A41,[1]Бердянск!$A:$B,2,0)</f>
        <v>47</v>
      </c>
      <c r="J41" s="2">
        <f t="shared" si="2"/>
        <v>3</v>
      </c>
      <c r="M41" s="2">
        <f t="shared" si="3"/>
        <v>10</v>
      </c>
      <c r="N41" s="26">
        <f>11*M41-G41</f>
        <v>94</v>
      </c>
      <c r="O41" s="22"/>
      <c r="Q41" s="2">
        <f t="shared" si="5"/>
        <v>11</v>
      </c>
      <c r="R41" s="2">
        <f t="shared" si="6"/>
        <v>1.6</v>
      </c>
      <c r="S41" s="2">
        <f>VLOOKUP(A41,[2]TDSheet!$A:$T,20,0)</f>
        <v>0</v>
      </c>
      <c r="T41" s="2">
        <f>VLOOKUP(A41,[2]TDSheet!$A:$U,21,0)</f>
        <v>0</v>
      </c>
      <c r="U41" s="2">
        <f>VLOOKUP(A41,[2]TDSheet!$A:$M,13,0)</f>
        <v>3.6</v>
      </c>
      <c r="W41" s="2">
        <f t="shared" si="7"/>
        <v>18.8</v>
      </c>
      <c r="X41" s="19">
        <f>VLOOKUP(A41,[2]TDSheet!$A:$X,24,0)</f>
        <v>6</v>
      </c>
      <c r="Y41" s="20">
        <v>16</v>
      </c>
      <c r="Z41" s="2">
        <f t="shared" si="8"/>
        <v>19.200000000000003</v>
      </c>
    </row>
    <row r="42" spans="1:26" ht="21.95" customHeight="1" outlineLevel="2" x14ac:dyDescent="0.2">
      <c r="A42" s="7" t="s">
        <v>48</v>
      </c>
      <c r="B42" s="7" t="s">
        <v>9</v>
      </c>
      <c r="C42" s="7"/>
      <c r="D42" s="8">
        <v>56</v>
      </c>
      <c r="E42" s="8">
        <v>32</v>
      </c>
      <c r="F42" s="8">
        <v>88</v>
      </c>
      <c r="G42" s="8"/>
      <c r="H42" s="19">
        <f>VLOOKUP(A42,[2]TDSheet!$A:$H,8,0)</f>
        <v>0.48</v>
      </c>
      <c r="I42" s="2">
        <f>VLOOKUP(A42,[1]Бердянск!$A:$B,2,0)</f>
        <v>95</v>
      </c>
      <c r="J42" s="2">
        <f t="shared" si="2"/>
        <v>-7</v>
      </c>
      <c r="M42" s="2">
        <f t="shared" si="3"/>
        <v>17.600000000000001</v>
      </c>
      <c r="N42" s="26">
        <f>9*M42-G42</f>
        <v>158.4</v>
      </c>
      <c r="O42" s="22"/>
      <c r="Q42" s="2">
        <f t="shared" si="5"/>
        <v>9</v>
      </c>
      <c r="R42" s="2">
        <f t="shared" si="6"/>
        <v>0</v>
      </c>
      <c r="S42" s="2">
        <f>VLOOKUP(A42,[2]TDSheet!$A:$T,20,0)</f>
        <v>0</v>
      </c>
      <c r="T42" s="2">
        <f>VLOOKUP(A42,[2]TDSheet!$A:$U,21,0)</f>
        <v>0</v>
      </c>
      <c r="U42" s="2">
        <f>VLOOKUP(A42,[2]TDSheet!$A:$M,13,0)</f>
        <v>1.6</v>
      </c>
      <c r="W42" s="2">
        <f t="shared" si="7"/>
        <v>76.031999999999996</v>
      </c>
      <c r="X42" s="19">
        <f>VLOOKUP(A42,[2]TDSheet!$A:$X,24,0)</f>
        <v>8</v>
      </c>
      <c r="Y42" s="20">
        <v>20</v>
      </c>
      <c r="Z42" s="2">
        <f t="shared" si="8"/>
        <v>76.8</v>
      </c>
    </row>
    <row r="43" spans="1:26" ht="11.1" customHeight="1" outlineLevel="2" x14ac:dyDescent="0.2">
      <c r="A43" s="7" t="s">
        <v>49</v>
      </c>
      <c r="B43" s="7" t="s">
        <v>9</v>
      </c>
      <c r="C43" s="23" t="str">
        <f>VLOOKUP(A43,[2]TDSheet!$A:$C,3,0)</f>
        <v>Нояб</v>
      </c>
      <c r="D43" s="8">
        <v>275</v>
      </c>
      <c r="E43" s="8">
        <v>1452</v>
      </c>
      <c r="F43" s="8">
        <v>433</v>
      </c>
      <c r="G43" s="8">
        <v>1169</v>
      </c>
      <c r="H43" s="19">
        <f>VLOOKUP(A43,[2]TDSheet!$A:$H,8,0)</f>
        <v>0.25</v>
      </c>
      <c r="I43" s="2">
        <f>VLOOKUP(A43,[1]Бердянск!$A:$B,2,0)</f>
        <v>420</v>
      </c>
      <c r="J43" s="2">
        <f t="shared" si="2"/>
        <v>13</v>
      </c>
      <c r="M43" s="2">
        <f t="shared" si="3"/>
        <v>86.6</v>
      </c>
      <c r="N43" s="26">
        <f t="shared" si="11"/>
        <v>43.399999999999864</v>
      </c>
      <c r="O43" s="22"/>
      <c r="Q43" s="2">
        <f t="shared" si="5"/>
        <v>14</v>
      </c>
      <c r="R43" s="2">
        <f t="shared" si="6"/>
        <v>13.498845265588916</v>
      </c>
      <c r="S43" s="2">
        <f>VLOOKUP(A43,[2]TDSheet!$A:$T,20,0)</f>
        <v>81</v>
      </c>
      <c r="T43" s="2">
        <f>VLOOKUP(A43,[2]TDSheet!$A:$U,21,0)</f>
        <v>80.8</v>
      </c>
      <c r="U43" s="2">
        <f>VLOOKUP(A43,[2]TDSheet!$A:$M,13,0)</f>
        <v>118.4</v>
      </c>
      <c r="W43" s="2">
        <f t="shared" si="7"/>
        <v>10.849999999999966</v>
      </c>
      <c r="X43" s="19">
        <f>VLOOKUP(A43,[2]TDSheet!$A:$X,24,0)</f>
        <v>12</v>
      </c>
      <c r="Y43" s="20">
        <v>4</v>
      </c>
      <c r="Z43" s="2">
        <f t="shared" si="8"/>
        <v>12</v>
      </c>
    </row>
    <row r="44" spans="1:26" ht="11.1" customHeight="1" outlineLevel="2" x14ac:dyDescent="0.2">
      <c r="A44" s="7" t="s">
        <v>50</v>
      </c>
      <c r="B44" s="7" t="s">
        <v>9</v>
      </c>
      <c r="C44" s="23" t="str">
        <f>VLOOKUP(A44,[2]TDSheet!$A:$C,3,0)</f>
        <v>Нояб</v>
      </c>
      <c r="D44" s="8">
        <v>138</v>
      </c>
      <c r="E44" s="8">
        <v>1416</v>
      </c>
      <c r="F44" s="8">
        <v>336</v>
      </c>
      <c r="G44" s="8">
        <v>1094</v>
      </c>
      <c r="H44" s="19">
        <f>VLOOKUP(A44,[2]TDSheet!$A:$H,8,0)</f>
        <v>0.25</v>
      </c>
      <c r="I44" s="2">
        <f>VLOOKUP(A44,[1]Бердянск!$A:$B,2,0)</f>
        <v>351</v>
      </c>
      <c r="J44" s="2">
        <f t="shared" si="2"/>
        <v>-15</v>
      </c>
      <c r="M44" s="2">
        <f t="shared" si="3"/>
        <v>67.2</v>
      </c>
      <c r="N44" s="26"/>
      <c r="O44" s="22"/>
      <c r="Q44" s="2">
        <f t="shared" si="5"/>
        <v>16.279761904761905</v>
      </c>
      <c r="R44" s="2">
        <f t="shared" si="6"/>
        <v>16.279761904761905</v>
      </c>
      <c r="S44" s="2">
        <f>VLOOKUP(A44,[2]TDSheet!$A:$T,20,0)</f>
        <v>73.599999999999994</v>
      </c>
      <c r="T44" s="2">
        <f>VLOOKUP(A44,[2]TDSheet!$A:$U,21,0)</f>
        <v>73</v>
      </c>
      <c r="U44" s="2">
        <f>VLOOKUP(A44,[2]TDSheet!$A:$M,13,0)</f>
        <v>115.8</v>
      </c>
      <c r="W44" s="2">
        <f t="shared" si="7"/>
        <v>0</v>
      </c>
      <c r="X44" s="19">
        <f>VLOOKUP(A44,[2]TDSheet!$A:$X,24,0)</f>
        <v>12</v>
      </c>
      <c r="Y44" s="20">
        <f t="shared" si="9"/>
        <v>0</v>
      </c>
      <c r="Z44" s="2">
        <f t="shared" si="8"/>
        <v>0</v>
      </c>
    </row>
    <row r="45" spans="1:26" ht="11.1" customHeight="1" outlineLevel="2" x14ac:dyDescent="0.2">
      <c r="A45" s="7" t="s">
        <v>51</v>
      </c>
      <c r="B45" s="7" t="s">
        <v>16</v>
      </c>
      <c r="C45" s="7"/>
      <c r="D45" s="8">
        <v>1495</v>
      </c>
      <c r="E45" s="8"/>
      <c r="F45" s="8">
        <v>750</v>
      </c>
      <c r="G45" s="8">
        <v>520</v>
      </c>
      <c r="H45" s="19">
        <f>VLOOKUP(A45,[2]TDSheet!$A:$H,8,0)</f>
        <v>1</v>
      </c>
      <c r="I45" s="2">
        <f>VLOOKUP(A45,[1]Бердянск!$A:$B,2,0)</f>
        <v>750</v>
      </c>
      <c r="J45" s="2">
        <f t="shared" si="2"/>
        <v>0</v>
      </c>
      <c r="M45" s="2">
        <f t="shared" si="3"/>
        <v>150</v>
      </c>
      <c r="N45" s="26">
        <f>12*M45-G45</f>
        <v>1280</v>
      </c>
      <c r="O45" s="22"/>
      <c r="Q45" s="2">
        <f t="shared" si="5"/>
        <v>12</v>
      </c>
      <c r="R45" s="2">
        <f t="shared" si="6"/>
        <v>3.4666666666666668</v>
      </c>
      <c r="S45" s="2">
        <f>VLOOKUP(A45,[2]TDSheet!$A:$T,20,0)</f>
        <v>10</v>
      </c>
      <c r="T45" s="2">
        <f>VLOOKUP(A45,[2]TDSheet!$A:$U,21,0)</f>
        <v>12</v>
      </c>
      <c r="U45" s="2">
        <f>VLOOKUP(A45,[2]TDSheet!$A:$M,13,0)</f>
        <v>234</v>
      </c>
      <c r="W45" s="2">
        <f t="shared" si="7"/>
        <v>1280</v>
      </c>
      <c r="X45" s="19">
        <f>VLOOKUP(A45,[2]TDSheet!$A:$X,24,0)</f>
        <v>5</v>
      </c>
      <c r="Y45" s="20">
        <v>300</v>
      </c>
      <c r="Z45" s="2">
        <f t="shared" si="8"/>
        <v>1500</v>
      </c>
    </row>
    <row r="46" spans="1:26" ht="11.1" customHeight="1" outlineLevel="2" x14ac:dyDescent="0.2">
      <c r="A46" s="24" t="s">
        <v>8</v>
      </c>
      <c r="B46" s="7" t="s">
        <v>9</v>
      </c>
      <c r="C46" s="7"/>
      <c r="D46" s="8">
        <v>18</v>
      </c>
      <c r="E46" s="8">
        <v>132</v>
      </c>
      <c r="F46" s="25">
        <v>113</v>
      </c>
      <c r="G46" s="25">
        <v>37</v>
      </c>
      <c r="H46" s="19">
        <f>VLOOKUP(A46,[2]TDSheet!$A:$H,8,0)</f>
        <v>0</v>
      </c>
      <c r="I46" s="2">
        <f>VLOOKUP(A46,[1]Бердянск!$A:$B,2,0)</f>
        <v>134</v>
      </c>
      <c r="J46" s="2">
        <f t="shared" si="2"/>
        <v>-21</v>
      </c>
      <c r="M46" s="2">
        <f t="shared" si="3"/>
        <v>22.6</v>
      </c>
      <c r="N46" s="22"/>
      <c r="O46" s="22"/>
      <c r="Q46" s="2">
        <f t="shared" si="5"/>
        <v>1.6371681415929202</v>
      </c>
      <c r="R46" s="2">
        <f t="shared" si="6"/>
        <v>1.6371681415929202</v>
      </c>
      <c r="S46" s="2">
        <f>VLOOKUP(A46,[2]TDSheet!$A:$T,20,0)</f>
        <v>11.8</v>
      </c>
      <c r="T46" s="2">
        <f>VLOOKUP(A46,[2]TDSheet!$A:$U,21,0)</f>
        <v>26.4</v>
      </c>
      <c r="U46" s="2">
        <f>VLOOKUP(A46,[2]TDSheet!$A:$M,13,0)</f>
        <v>18.399999999999999</v>
      </c>
      <c r="W46" s="2">
        <f t="shared" si="7"/>
        <v>0</v>
      </c>
      <c r="X46" s="19">
        <f>VLOOKUP(A46,[2]TDSheet!$A:$X,24,0)</f>
        <v>0</v>
      </c>
      <c r="Y46" s="20">
        <v>0</v>
      </c>
      <c r="Z46" s="2">
        <f t="shared" si="8"/>
        <v>0</v>
      </c>
    </row>
    <row r="47" spans="1:26" ht="11.1" customHeight="1" outlineLevel="2" x14ac:dyDescent="0.2">
      <c r="A47" s="24" t="s">
        <v>10</v>
      </c>
      <c r="B47" s="7" t="s">
        <v>9</v>
      </c>
      <c r="C47" s="7"/>
      <c r="D47" s="8">
        <v>78</v>
      </c>
      <c r="E47" s="8">
        <v>184</v>
      </c>
      <c r="F47" s="25">
        <v>185</v>
      </c>
      <c r="G47" s="25">
        <v>-2</v>
      </c>
      <c r="H47" s="19">
        <f>VLOOKUP(A47,[2]TDSheet!$A:$H,8,0)</f>
        <v>0</v>
      </c>
      <c r="I47" s="2">
        <f>VLOOKUP(A47,[1]Бердянск!$A:$B,2,0)</f>
        <v>185</v>
      </c>
      <c r="J47" s="2">
        <f t="shared" si="2"/>
        <v>0</v>
      </c>
      <c r="M47" s="2">
        <f t="shared" si="3"/>
        <v>37</v>
      </c>
      <c r="N47" s="22"/>
      <c r="O47" s="22"/>
      <c r="Q47" s="2">
        <f t="shared" si="5"/>
        <v>-5.4054054054054057E-2</v>
      </c>
      <c r="R47" s="2">
        <f t="shared" si="6"/>
        <v>-5.4054054054054057E-2</v>
      </c>
      <c r="S47" s="2">
        <f>VLOOKUP(A47,[2]TDSheet!$A:$T,20,0)</f>
        <v>18</v>
      </c>
      <c r="T47" s="2">
        <f>VLOOKUP(A47,[2]TDSheet!$A:$U,21,0)</f>
        <v>8.4</v>
      </c>
      <c r="U47" s="2">
        <f>VLOOKUP(A47,[2]TDSheet!$A:$M,13,0)</f>
        <v>60.2</v>
      </c>
      <c r="W47" s="2">
        <f t="shared" si="7"/>
        <v>0</v>
      </c>
      <c r="X47" s="19">
        <f>VLOOKUP(A47,[2]TDSheet!$A:$X,24,0)</f>
        <v>0</v>
      </c>
      <c r="Y47" s="20">
        <v>0</v>
      </c>
      <c r="Z47" s="2">
        <f t="shared" si="8"/>
        <v>0</v>
      </c>
    </row>
  </sheetData>
  <autoFilter ref="A3:Z47" xr:uid="{0467E833-BEDE-48EB-857D-8BDEEB8E3DE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2023-11-24T09:20:56Z</dcterms:modified>
</cp:coreProperties>
</file>