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85391FD-5FDB-496F-83AE-0D6153428D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8" i="1" s="1"/>
  <c r="N177" i="1"/>
  <c r="V173" i="1"/>
  <c r="V172" i="1"/>
  <c r="X171" i="1"/>
  <c r="X172" i="1" s="1"/>
  <c r="W171" i="1"/>
  <c r="W172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5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0" i="1" s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V255" i="1" l="1"/>
  <c r="X92" i="1"/>
  <c r="X131" i="1"/>
  <c r="W136" i="1"/>
  <c r="W142" i="1"/>
  <c r="X150" i="1"/>
  <c r="W150" i="1"/>
  <c r="W155" i="1"/>
  <c r="W163" i="1"/>
  <c r="W191" i="1"/>
  <c r="W196" i="1"/>
  <c r="X202" i="1"/>
  <c r="W203" i="1"/>
  <c r="V251" i="1"/>
  <c r="X32" i="1"/>
  <c r="X40" i="1"/>
  <c r="W40" i="1"/>
  <c r="W46" i="1"/>
  <c r="W47" i="1"/>
  <c r="X57" i="1"/>
  <c r="W58" i="1"/>
  <c r="W74" i="1"/>
  <c r="W75" i="1"/>
  <c r="W85" i="1"/>
  <c r="X85" i="1"/>
  <c r="W93" i="1"/>
  <c r="W101" i="1"/>
  <c r="X107" i="1"/>
  <c r="W108" i="1"/>
  <c r="W132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W253" i="1"/>
  <c r="W252" i="1"/>
  <c r="W23" i="1"/>
  <c r="F10" i="1"/>
  <c r="J9" i="1"/>
  <c r="F9" i="1"/>
  <c r="A10" i="1"/>
  <c r="X256" i="1"/>
  <c r="W24" i="1"/>
  <c r="W32" i="1"/>
  <c r="W57" i="1"/>
  <c r="W86" i="1"/>
  <c r="W107" i="1"/>
  <c r="W113" i="1"/>
  <c r="W121" i="1"/>
  <c r="W126" i="1"/>
  <c r="W131" i="1"/>
  <c r="W162" i="1"/>
  <c r="W173" i="1"/>
  <c r="W179" i="1"/>
  <c r="W209" i="1"/>
  <c r="W226" i="1"/>
  <c r="W237" i="1"/>
  <c r="W254" i="1" l="1"/>
  <c r="W251" i="1"/>
  <c r="C264" i="1" s="1"/>
  <c r="W255" i="1"/>
  <c r="B264" i="1" l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<sst xmlns="http://schemas.openxmlformats.org/spreadsheetml/2006/main" count="920" uniqueCount="362">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</sst>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4"/>
  <sheetViews>
    <sheetView showGridLines="0" tabSelected="1" topLeftCell="A238" zoomScaleNormal="100" zoomScaleSheetLayoutView="100" workbookViewId="0">
      <selection activeCell="Z255" sqref="Z255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45247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13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221</v>
      </c>
      <c r="W30" s="158">
        <f>IFERROR(IF(V30="","",V30),"")</f>
        <v>221</v>
      </c>
      <c r="X30" s="36">
        <f>IFERROR(IF(V30="","",V30*0.00936),"")</f>
        <v>2.0685600000000002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221</v>
      </c>
      <c r="W32" s="159">
        <f>IFERROR(SUM(W28:W31),"0")</f>
        <v>221</v>
      </c>
      <c r="X32" s="159">
        <f>IFERROR(IF(X28="",0,X28),"0")+IFERROR(IF(X29="",0,X29),"0")+IFERROR(IF(X30="",0,X30),"0")+IFERROR(IF(X31="",0,X31),"0")</f>
        <v>2.0685600000000002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331.5</v>
      </c>
      <c r="W33" s="159">
        <f>IFERROR(SUMPRODUCT(W28:W31*H28:H31),"0")</f>
        <v>331.5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53</v>
      </c>
      <c r="W56" s="158">
        <f t="shared" si="0"/>
        <v>53</v>
      </c>
      <c r="X56" s="36">
        <f t="shared" si="1"/>
        <v>0.82150000000000001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53</v>
      </c>
      <c r="W57" s="159">
        <f>IFERROR(SUM(W50:W56),"0")</f>
        <v>53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0.82150000000000001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381.6</v>
      </c>
      <c r="W58" s="159">
        <f>IFERROR(SUMPRODUCT(W50:W56*H50:H56),"0")</f>
        <v>381.6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295</v>
      </c>
      <c r="W62" s="158">
        <f>IFERROR(IF(V62="","",V62),"")</f>
        <v>295</v>
      </c>
      <c r="X62" s="36">
        <f>IFERROR(IF(V62="","",V62*0.00866),"")</f>
        <v>2.5547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295</v>
      </c>
      <c r="W63" s="159">
        <f>IFERROR(SUM(W61:W62),"0")</f>
        <v>295</v>
      </c>
      <c r="X63" s="159">
        <f>IFERROR(IF(X61="",0,X61),"0")+IFERROR(IF(X62="",0,X62),"0")</f>
        <v>2.5547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1475</v>
      </c>
      <c r="W64" s="159">
        <f>IFERROR(SUMPRODUCT(W61:W62*H61:H62),"0")</f>
        <v>1475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58</v>
      </c>
      <c r="W84" s="158">
        <f t="shared" si="2"/>
        <v>58</v>
      </c>
      <c r="X84" s="36">
        <f t="shared" si="3"/>
        <v>1.03704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58</v>
      </c>
      <c r="W85" s="159">
        <f>IFERROR(SUM(W78:W84),"0")</f>
        <v>58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1.03704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208.8</v>
      </c>
      <c r="W86" s="159">
        <f>IFERROR(SUMPRODUCT(W78:W84*H78:H84),"0")</f>
        <v>208.8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8</v>
      </c>
      <c r="W96" s="158">
        <f>IFERROR(IF(V96="","",V96),"")</f>
        <v>8</v>
      </c>
      <c r="X96" s="36">
        <f>IFERROR(IF(V96="","",V96*0.0155),"")</f>
        <v>0.124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75</v>
      </c>
      <c r="W99" s="158">
        <f>IFERROR(IF(V99="","",V99),"")</f>
        <v>75</v>
      </c>
      <c r="X99" s="36">
        <f>IFERROR(IF(V99="","",V99*0.0155),"")</f>
        <v>1.1625000000000001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83</v>
      </c>
      <c r="W101" s="159">
        <f>IFERROR(SUM(W96:W100),"0")</f>
        <v>83</v>
      </c>
      <c r="X101" s="159">
        <f>IFERROR(IF(X96="",0,X96),"0")+IFERROR(IF(X97="",0,X97),"0")+IFERROR(IF(X98="",0,X98),"0")+IFERROR(IF(X99="",0,X99),"0")+IFERROR(IF(X100="",0,X100),"0")</f>
        <v>1.2865000000000002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595.04</v>
      </c>
      <c r="W102" s="159">
        <f>IFERROR(SUMPRODUCT(W96:W100*H96:H100),"0")</f>
        <v>595.04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50</v>
      </c>
      <c r="W105" s="158">
        <f>IFERROR(IF(V105="","",V105),"")</f>
        <v>50</v>
      </c>
      <c r="X105" s="36">
        <f>IFERROR(IF(V105="","",V105*0.01788),"")</f>
        <v>0.89400000000000002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0</v>
      </c>
      <c r="W106" s="158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50</v>
      </c>
      <c r="W107" s="159">
        <f>IFERROR(SUM(W105:W106),"0")</f>
        <v>50</v>
      </c>
      <c r="X107" s="159">
        <f>IFERROR(IF(X105="",0,X105),"0")+IFERROR(IF(X106="",0,X106),"0")</f>
        <v>0.89400000000000002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150</v>
      </c>
      <c r="W108" s="159">
        <f>IFERROR(SUMPRODUCT(W105:W106*H105:H106),"0")</f>
        <v>150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0</v>
      </c>
      <c r="W120" s="159">
        <f>IFERROR(SUM(W116:W119),"0")</f>
        <v>0</v>
      </c>
      <c r="X120" s="159">
        <f>IFERROR(IF(X116="",0,X116),"0")+IFERROR(IF(X117="",0,X117),"0")+IFERROR(IF(X118="",0,X118),"0")+IFERROR(IF(X119="",0,X119),"0")</f>
        <v>0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0</v>
      </c>
      <c r="W121" s="159">
        <f>IFERROR(SUMPRODUCT(W116:W119*H116:H119),"0")</f>
        <v>0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253</v>
      </c>
      <c r="W148" s="158">
        <f>IFERROR(IF(V148="","",V148),"")</f>
        <v>253</v>
      </c>
      <c r="X148" s="36">
        <f>IFERROR(IF(V148="","",V148*0.00866),"")</f>
        <v>2.1909799999999997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253</v>
      </c>
      <c r="W150" s="159">
        <f>IFERROR(SUM(W146:W149),"0")</f>
        <v>253</v>
      </c>
      <c r="X150" s="159">
        <f>IFERROR(IF(X146="",0,X146),"0")+IFERROR(IF(X147="",0,X147),"0")+IFERROR(IF(X148="",0,X148),"0")+IFERROR(IF(X149="",0,X149),"0")</f>
        <v>2.1909799999999997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1265</v>
      </c>
      <c r="W151" s="159">
        <f>IFERROR(SUMPRODUCT(W146:W149*H146:H149),"0")</f>
        <v>1265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33</v>
      </c>
      <c r="W160" s="158">
        <f>IFERROR(IF(V160="","",V160),"")</f>
        <v>33</v>
      </c>
      <c r="X160" s="36">
        <f>IFERROR(IF(V160="","",V160*0.01788),"")</f>
        <v>0.59004000000000001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33</v>
      </c>
      <c r="W162" s="159">
        <f>IFERROR(SUM(W160:W161),"0")</f>
        <v>33</v>
      </c>
      <c r="X162" s="159">
        <f>IFERROR(IF(X160="",0,X160),"0")+IFERROR(IF(X161="",0,X161),"0")</f>
        <v>0.59004000000000001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99</v>
      </c>
      <c r="W163" s="159">
        <f>IFERROR(SUMPRODUCT(W160:W161*H160:H161),"0")</f>
        <v>99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25</v>
      </c>
      <c r="W177" s="158">
        <f>IFERROR(IF(V177="","",V177),"")</f>
        <v>25</v>
      </c>
      <c r="X177" s="36">
        <f>IFERROR(IF(V177="","",V177*0.0155),"")</f>
        <v>0.38750000000000001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25</v>
      </c>
      <c r="W178" s="159">
        <f>IFERROR(SUM(W177:W177),"0")</f>
        <v>25</v>
      </c>
      <c r="X178" s="159">
        <f>IFERROR(IF(X177="",0,X177),"0")</f>
        <v>0.38750000000000001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140</v>
      </c>
      <c r="W179" s="159">
        <f>IFERROR(SUMPRODUCT(W177:W177*H177:H177),"0")</f>
        <v>140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5</v>
      </c>
      <c r="W188" s="158">
        <f>IFERROR(IF(V188="","",V188),"")</f>
        <v>5</v>
      </c>
      <c r="X188" s="36">
        <f>IFERROR(IF(V188="","",V188*0.0155),"")</f>
        <v>7.7499999999999999E-2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5</v>
      </c>
      <c r="W191" s="159">
        <f>IFERROR(SUM(W187:W190),"0")</f>
        <v>5</v>
      </c>
      <c r="X191" s="159">
        <f>IFERROR(IF(X187="",0,X187),"0")+IFERROR(IF(X188="",0,X188),"0")+IFERROR(IF(X189="",0,X189),"0")+IFERROR(IF(X190="",0,X190),"0")</f>
        <v>7.7499999999999999E-2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36</v>
      </c>
      <c r="W192" s="159">
        <f>IFERROR(SUMPRODUCT(W187:W190*H187:H190),"0")</f>
        <v>36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32</v>
      </c>
      <c r="W213" s="158">
        <f>IFERROR(IF(V213="","",V213),"")</f>
        <v>32</v>
      </c>
      <c r="X213" s="36">
        <f>IFERROR(IF(V213="","",V213*0.0155),"")</f>
        <v>0.496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32</v>
      </c>
      <c r="W214" s="159">
        <f>IFERROR(SUM(W213:W213),"0")</f>
        <v>32</v>
      </c>
      <c r="X214" s="159">
        <f>IFERROR(IF(X213="",0,X213),"0")</f>
        <v>0.496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160</v>
      </c>
      <c r="W215" s="159">
        <f>IFERROR(SUMPRODUCT(W213:W213*H213:H213),"0")</f>
        <v>160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440</v>
      </c>
      <c r="W234" s="158">
        <f>IFERROR(IF(V234="","",V234),"")</f>
        <v>440</v>
      </c>
      <c r="X234" s="36">
        <f>IFERROR(IF(V234="","",V234*0.0155),"")</f>
        <v>6.82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477</v>
      </c>
      <c r="W236" s="159">
        <f>IFERROR(SUM(W232:W235),"0")</f>
        <v>477</v>
      </c>
      <c r="X236" s="159">
        <f>IFERROR(IF(X232="",0,X232),"0")+IFERROR(IF(X233="",0,X233),"0")+IFERROR(IF(X234="",0,X234),"0")+IFERROR(IF(X235="",0,X235),"0")</f>
        <v>7.1663200000000007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2299.9</v>
      </c>
      <c r="W237" s="159">
        <f>IFERROR(SUMPRODUCT(W232:W235*H232:H235),"0")</f>
        <v>2299.9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27</v>
      </c>
      <c r="W240" s="158">
        <f t="shared" si="4"/>
        <v>27</v>
      </c>
      <c r="X240" s="36">
        <f t="shared" si="5"/>
        <v>0.25272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0</v>
      </c>
      <c r="W244" s="158">
        <f t="shared" si="4"/>
        <v>0</v>
      </c>
      <c r="X244" s="36">
        <f t="shared" si="5"/>
        <v>0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106</v>
      </c>
      <c r="W245" s="158">
        <f t="shared" si="4"/>
        <v>106</v>
      </c>
      <c r="X245" s="36">
        <f>IFERROR(IF(V245="","",V245*0.0155),"")</f>
        <v>1.643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57</v>
      </c>
      <c r="W248" s="158">
        <f t="shared" si="4"/>
        <v>57</v>
      </c>
      <c r="X248" s="36">
        <f>IFERROR(IF(V248="","",V248*0.00936),"")</f>
        <v>0.53351999999999999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190</v>
      </c>
      <c r="W249" s="159">
        <f>IFERROR(SUM(W239:W248),"0")</f>
        <v>190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2.4292400000000001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853.9</v>
      </c>
      <c r="W250" s="159">
        <f>IFERROR(SUMPRODUCT(W239:W248*H239:H248),"0")</f>
        <v>853.9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7995.74</v>
      </c>
      <c r="W251" s="159">
        <f>IFERROR(W24+W33+W41+W47+W58+W64+W69+W75+W86+W93+W102+W108+W113+W121+W126+W132+W137+W143+W151+W156+W163+W168+W173+W179+W184+W192+W197+W203+W209+W215+W220+W226+W230+W237+W250,"0")</f>
        <v>7995.74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8515.0815999999995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8515.0815999999995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18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18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8965.0815999999995</v>
      </c>
      <c r="W254" s="159">
        <f>GrossWeightTotalR+PalletQtyTotalR*25</f>
        <v>8965.0815999999995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1775</v>
      </c>
      <c r="W255" s="159">
        <f>IFERROR(W23+W32+W40+W46+W57+W63+W68+W74+W85+W92+W101+W107+W112+W120+W125+W131+W136+W142+W150+W155+W162+W167+W172+W178+W183+W191+W196+W202+W208+W214+W219+W225+W229+W236+W249,"0")</f>
        <v>1775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21.999880000000001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331.5</v>
      </c>
      <c r="D261" s="46">
        <f>IFERROR(V36*H36,"0")+IFERROR(V37*H37,"0")+IFERROR(V38*H38,"0")+IFERROR(V39*H39,"0")</f>
        <v>0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381.6</v>
      </c>
      <c r="G261" s="46">
        <f>IFERROR(V61*H61,"0")+IFERROR(V62*H62,"0")</f>
        <v>1475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208.8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595.04</v>
      </c>
      <c r="N261" s="46">
        <f>IFERROR(V105*H105,"0")+IFERROR(V106*H106,"0")</f>
        <v>150</v>
      </c>
      <c r="O261" s="46">
        <f>IFERROR(V111*H111,"0")</f>
        <v>0</v>
      </c>
      <c r="P261" s="46">
        <f>IFERROR(V116*H116,"0")+IFERROR(V117*H117,"0")+IFERROR(V118*H118,"0")+IFERROR(V119*H119,"0")</f>
        <v>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1265</v>
      </c>
      <c r="V261" s="46">
        <f>IFERROR(V160*H160,"0")+IFERROR(V161*H161,"0")</f>
        <v>99</v>
      </c>
      <c r="W261" s="46">
        <f>IFERROR(V166*H166,"0")</f>
        <v>0</v>
      </c>
      <c r="X261" s="46">
        <f>IFERROR(V171*H171,"0")</f>
        <v>0</v>
      </c>
      <c r="Y261" s="46">
        <f>IFERROR(V177*H177,"0")</f>
        <v>140</v>
      </c>
      <c r="Z261" s="46">
        <f>IFERROR(V182*H182,"0")</f>
        <v>0</v>
      </c>
      <c r="AA261" s="46">
        <f>IFERROR(V187*H187,"0")+IFERROR(V188*H188,"0")+IFERROR(V189*H189,"0")+IFERROR(V190*H190,"0")</f>
        <v>36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160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3153.8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4052.64</v>
      </c>
      <c r="B264" s="60">
        <f>SUMPRODUCT(--(BA:BA="ПГП"),--(U:U="кор"),H:H,W:W)+SUMPRODUCT(--(BA:BA="ПГП"),--(U:U="кг"),W:W)</f>
        <v>3943.1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2023-11-24T10:14:59Z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