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3 Пушкарный\3 машина\"/>
    </mc:Choice>
  </mc:AlternateContent>
  <xr:revisionPtr revIDLastSave="0" documentId="13_ncr:1_{77CEA8D3-6C58-43AE-BB97-3EC796993FD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N454" i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6" i="1"/>
  <c r="V435" i="1"/>
  <c r="W434" i="1"/>
  <c r="X434" i="1" s="1"/>
  <c r="W433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X421" i="1"/>
  <c r="W421" i="1"/>
  <c r="X420" i="1"/>
  <c r="W420" i="1"/>
  <c r="X419" i="1"/>
  <c r="W419" i="1"/>
  <c r="N419" i="1"/>
  <c r="W418" i="1"/>
  <c r="N418" i="1"/>
  <c r="W417" i="1"/>
  <c r="X417" i="1" s="1"/>
  <c r="N417" i="1"/>
  <c r="V415" i="1"/>
  <c r="V414" i="1"/>
  <c r="W413" i="1"/>
  <c r="X413" i="1" s="1"/>
  <c r="N413" i="1"/>
  <c r="W412" i="1"/>
  <c r="W414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6" i="1"/>
  <c r="V395" i="1"/>
  <c r="W394" i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6" i="1"/>
  <c r="V375" i="1"/>
  <c r="W374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4" i="1" s="1"/>
  <c r="N342" i="1"/>
  <c r="V338" i="1"/>
  <c r="V337" i="1"/>
  <c r="W336" i="1"/>
  <c r="N336" i="1"/>
  <c r="V334" i="1"/>
  <c r="V333" i="1"/>
  <c r="W332" i="1"/>
  <c r="X332" i="1" s="1"/>
  <c r="N332" i="1"/>
  <c r="X331" i="1"/>
  <c r="W331" i="1"/>
  <c r="N331" i="1"/>
  <c r="W330" i="1"/>
  <c r="N330" i="1"/>
  <c r="W329" i="1"/>
  <c r="X329" i="1" s="1"/>
  <c r="N329" i="1"/>
  <c r="V327" i="1"/>
  <c r="V326" i="1"/>
  <c r="W325" i="1"/>
  <c r="X325" i="1" s="1"/>
  <c r="N325" i="1"/>
  <c r="W324" i="1"/>
  <c r="W326" i="1" s="1"/>
  <c r="N324" i="1"/>
  <c r="V322" i="1"/>
  <c r="V321" i="1"/>
  <c r="W320" i="1"/>
  <c r="X320" i="1" s="1"/>
  <c r="N320" i="1"/>
  <c r="W319" i="1"/>
  <c r="X319" i="1" s="1"/>
  <c r="N319" i="1"/>
  <c r="W318" i="1"/>
  <c r="N318" i="1"/>
  <c r="W317" i="1"/>
  <c r="X317" i="1" s="1"/>
  <c r="N317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X265" i="1" s="1"/>
  <c r="X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W242" i="1"/>
  <c r="X242" i="1" s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X163" i="1" s="1"/>
  <c r="N163" i="1"/>
  <c r="V161" i="1"/>
  <c r="V160" i="1"/>
  <c r="W159" i="1"/>
  <c r="X159" i="1" s="1"/>
  <c r="N159" i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N134" i="1"/>
  <c r="V130" i="1"/>
  <c r="V129" i="1"/>
  <c r="W128" i="1"/>
  <c r="X128" i="1" s="1"/>
  <c r="N128" i="1"/>
  <c r="W127" i="1"/>
  <c r="X127" i="1" s="1"/>
  <c r="N127" i="1"/>
  <c r="W126" i="1"/>
  <c r="F467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X101" i="1"/>
  <c r="W101" i="1"/>
  <c r="X100" i="1"/>
  <c r="W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X82" i="1" s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X55" i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F10" i="1"/>
  <c r="J9" i="1"/>
  <c r="F9" i="1"/>
  <c r="A9" i="1"/>
  <c r="A10" i="1" s="1"/>
  <c r="D7" i="1"/>
  <c r="O6" i="1"/>
  <c r="N2" i="1"/>
  <c r="X89" i="1" l="1"/>
  <c r="X214" i="1"/>
  <c r="X215" i="1" s="1"/>
  <c r="W215" i="1"/>
  <c r="X370" i="1"/>
  <c r="X371" i="1" s="1"/>
  <c r="W371" i="1"/>
  <c r="X149" i="1"/>
  <c r="X360" i="1"/>
  <c r="W436" i="1"/>
  <c r="X137" i="1"/>
  <c r="X222" i="1"/>
  <c r="X59" i="1"/>
  <c r="W129" i="1"/>
  <c r="X167" i="1"/>
  <c r="X245" i="1"/>
  <c r="V461" i="1"/>
  <c r="W89" i="1"/>
  <c r="W123" i="1"/>
  <c r="X126" i="1"/>
  <c r="X129" i="1" s="1"/>
  <c r="W149" i="1"/>
  <c r="J467" i="1"/>
  <c r="X281" i="1"/>
  <c r="X282" i="1" s="1"/>
  <c r="W282" i="1"/>
  <c r="X285" i="1"/>
  <c r="X286" i="1" s="1"/>
  <c r="W286" i="1"/>
  <c r="X308" i="1"/>
  <c r="X309" i="1" s="1"/>
  <c r="W309" i="1"/>
  <c r="X312" i="1"/>
  <c r="X313" i="1" s="1"/>
  <c r="W313" i="1"/>
  <c r="W391" i="1"/>
  <c r="X426" i="1"/>
  <c r="X428" i="1" s="1"/>
  <c r="X433" i="1"/>
  <c r="X435" i="1" s="1"/>
  <c r="W435" i="1"/>
  <c r="W32" i="1"/>
  <c r="W52" i="1"/>
  <c r="W150" i="1"/>
  <c r="I467" i="1"/>
  <c r="W156" i="1"/>
  <c r="X153" i="1"/>
  <c r="X155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W272" i="1"/>
  <c r="X271" i="1"/>
  <c r="X272" i="1" s="1"/>
  <c r="W273" i="1"/>
  <c r="W279" i="1"/>
  <c r="X275" i="1"/>
  <c r="X278" i="1" s="1"/>
  <c r="W299" i="1"/>
  <c r="W306" i="1"/>
  <c r="X302" i="1"/>
  <c r="X305" i="1" s="1"/>
  <c r="X418" i="1"/>
  <c r="X423" i="1" s="1"/>
  <c r="W423" i="1"/>
  <c r="H467" i="1"/>
  <c r="Q467" i="1"/>
  <c r="H9" i="1"/>
  <c r="B467" i="1"/>
  <c r="W23" i="1"/>
  <c r="X22" i="1"/>
  <c r="X23" i="1" s="1"/>
  <c r="W24" i="1"/>
  <c r="W33" i="1"/>
  <c r="X26" i="1"/>
  <c r="X32" i="1" s="1"/>
  <c r="W60" i="1"/>
  <c r="W59" i="1"/>
  <c r="E467" i="1"/>
  <c r="W79" i="1"/>
  <c r="X63" i="1"/>
  <c r="X79" i="1" s="1"/>
  <c r="W80" i="1"/>
  <c r="W90" i="1"/>
  <c r="W103" i="1"/>
  <c r="X92" i="1"/>
  <c r="X102" i="1" s="1"/>
  <c r="W102" i="1"/>
  <c r="W115" i="1"/>
  <c r="X105" i="1"/>
  <c r="X114" i="1" s="1"/>
  <c r="W114" i="1"/>
  <c r="X122" i="1"/>
  <c r="W122" i="1"/>
  <c r="W137" i="1"/>
  <c r="W155" i="1"/>
  <c r="W161" i="1"/>
  <c r="X158" i="1"/>
  <c r="X160" i="1" s="1"/>
  <c r="W167" i="1"/>
  <c r="W168" i="1"/>
  <c r="W187" i="1"/>
  <c r="X170" i="1"/>
  <c r="X187" i="1" s="1"/>
  <c r="W192" i="1"/>
  <c r="X211" i="1"/>
  <c r="W222" i="1"/>
  <c r="W223" i="1"/>
  <c r="W233" i="1"/>
  <c r="X225" i="1"/>
  <c r="X233" i="1" s="1"/>
  <c r="W234" i="1"/>
  <c r="W239" i="1"/>
  <c r="X236" i="1"/>
  <c r="X239" i="1" s="1"/>
  <c r="W245" i="1"/>
  <c r="W252" i="1"/>
  <c r="L467" i="1"/>
  <c r="W263" i="1"/>
  <c r="X255" i="1"/>
  <c r="X262" i="1" s="1"/>
  <c r="W267" i="1"/>
  <c r="W278" i="1"/>
  <c r="X299" i="1"/>
  <c r="W305" i="1"/>
  <c r="X318" i="1"/>
  <c r="X321" i="1" s="1"/>
  <c r="O467" i="1"/>
  <c r="W322" i="1"/>
  <c r="X330" i="1"/>
  <c r="X333" i="1" s="1"/>
  <c r="W334" i="1"/>
  <c r="W361" i="1"/>
  <c r="W368" i="1"/>
  <c r="X363" i="1"/>
  <c r="X367" i="1" s="1"/>
  <c r="W367" i="1"/>
  <c r="W375" i="1"/>
  <c r="X374" i="1"/>
  <c r="X375" i="1" s="1"/>
  <c r="W376" i="1"/>
  <c r="W382" i="1"/>
  <c r="X379" i="1"/>
  <c r="X381" i="1" s="1"/>
  <c r="W381" i="1"/>
  <c r="X391" i="1"/>
  <c r="W441" i="1"/>
  <c r="W450" i="1"/>
  <c r="X448" i="1"/>
  <c r="X450" i="1" s="1"/>
  <c r="W451" i="1"/>
  <c r="W458" i="1"/>
  <c r="W459" i="1"/>
  <c r="D467" i="1"/>
  <c r="M467" i="1"/>
  <c r="V457" i="1"/>
  <c r="C467" i="1"/>
  <c r="W51" i="1"/>
  <c r="W130" i="1"/>
  <c r="G467" i="1"/>
  <c r="W138" i="1"/>
  <c r="W212" i="1"/>
  <c r="N467" i="1"/>
  <c r="W300" i="1"/>
  <c r="W321" i="1"/>
  <c r="W327" i="1"/>
  <c r="X324" i="1"/>
  <c r="X326" i="1" s="1"/>
  <c r="W333" i="1"/>
  <c r="W337" i="1"/>
  <c r="X336" i="1"/>
  <c r="X337" i="1" s="1"/>
  <c r="W338" i="1"/>
  <c r="P467" i="1"/>
  <c r="W345" i="1"/>
  <c r="X342" i="1"/>
  <c r="X344" i="1" s="1"/>
  <c r="W360" i="1"/>
  <c r="W392" i="1"/>
  <c r="W395" i="1"/>
  <c r="X394" i="1"/>
  <c r="X395" i="1" s="1"/>
  <c r="W396" i="1"/>
  <c r="R467" i="1"/>
  <c r="W409" i="1"/>
  <c r="X400" i="1"/>
  <c r="X409" i="1" s="1"/>
  <c r="W410" i="1"/>
  <c r="W415" i="1"/>
  <c r="X412" i="1"/>
  <c r="X414" i="1" s="1"/>
  <c r="W424" i="1"/>
  <c r="W429" i="1"/>
  <c r="W440" i="1"/>
  <c r="X438" i="1"/>
  <c r="X440" i="1" s="1"/>
  <c r="T467" i="1"/>
  <c r="W455" i="1"/>
  <c r="X454" i="1"/>
  <c r="X455" i="1" s="1"/>
  <c r="W456" i="1"/>
  <c r="S467" i="1"/>
  <c r="W460" i="1" l="1"/>
  <c r="X462" i="1"/>
  <c r="W457" i="1"/>
  <c r="W461" i="1"/>
</calcChain>
</file>

<file path=xl/sharedStrings.xml><?xml version="1.0" encoding="utf-8"?>
<sst xmlns="http://schemas.openxmlformats.org/spreadsheetml/2006/main" count="1918" uniqueCount="651">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</sst>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7"/>
  <sheetViews>
    <sheetView showGridLines="0" tabSelected="1" zoomScaleNormal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59" customFormat="1" ht="45" customHeight="1" x14ac:dyDescent="0.2">
      <c r="A1" s="6"/>
      <c r="B1" s="6"/>
      <c r="C1" s="6"/>
      <c r="D1" s="118" t="s">
        <v>0</v>
      </c>
      <c r="E1" s="119"/>
      <c r="F1" s="119"/>
      <c r="G1" s="7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59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4"/>
      <c r="W2" s="14"/>
      <c r="X2" s="14"/>
      <c r="Y2" s="14"/>
      <c r="Z2" s="15"/>
      <c r="AA2" s="15"/>
      <c r="AB2" s="15"/>
    </row>
    <row r="3" spans="1:29" s="59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80"/>
      <c r="O3" s="80"/>
      <c r="P3" s="80"/>
      <c r="Q3" s="80"/>
      <c r="R3" s="80"/>
      <c r="S3" s="80"/>
      <c r="T3" s="80"/>
      <c r="U3" s="80"/>
      <c r="V3" s="14"/>
      <c r="W3" s="14"/>
      <c r="X3" s="14"/>
      <c r="Y3" s="14"/>
      <c r="Z3" s="15"/>
      <c r="AA3" s="15"/>
      <c r="AB3" s="15"/>
    </row>
    <row r="4" spans="1:29" s="59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59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/>
      <c r="I5" s="89"/>
      <c r="J5" s="89"/>
      <c r="K5" s="89"/>
      <c r="L5" s="90"/>
      <c r="N5" s="25" t="s">
        <v>10</v>
      </c>
      <c r="O5" s="144">
        <v>45249</v>
      </c>
      <c r="P5" s="114"/>
      <c r="R5" s="158" t="s">
        <v>11</v>
      </c>
      <c r="S5" s="104"/>
      <c r="T5" s="134" t="s">
        <v>12</v>
      </c>
      <c r="U5" s="114"/>
      <c r="Z5" s="15"/>
      <c r="AA5" s="15"/>
      <c r="AB5" s="15"/>
    </row>
    <row r="6" spans="1:29" s="59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5" t="s">
        <v>15</v>
      </c>
      <c r="O6" s="125" t="str">
        <f>IF(O5=0," ",CHOOSE(WEEKDAY(O5,2),"Понедельник","Вторник","Среда","Четверг","Пятница","Суббота","Воскресенье"))</f>
        <v>Воскресенье</v>
      </c>
      <c r="P6" s="73"/>
      <c r="R6" s="103" t="s">
        <v>16</v>
      </c>
      <c r="S6" s="104"/>
      <c r="T6" s="135" t="s">
        <v>17</v>
      </c>
      <c r="U6" s="94"/>
      <c r="Z6" s="15"/>
      <c r="AA6" s="15"/>
      <c r="AB6" s="15"/>
    </row>
    <row r="7" spans="1:29" s="59" customFormat="1" ht="21.75" hidden="1" customHeight="1" x14ac:dyDescent="0.2">
      <c r="A7" s="26"/>
      <c r="B7" s="26"/>
      <c r="C7" s="26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5"/>
      <c r="O7" s="27"/>
      <c r="P7" s="27"/>
      <c r="R7" s="80"/>
      <c r="S7" s="104"/>
      <c r="T7" s="136"/>
      <c r="U7" s="137"/>
      <c r="Z7" s="15"/>
      <c r="AA7" s="15"/>
      <c r="AB7" s="15"/>
    </row>
    <row r="8" spans="1:29" s="59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5" t="s">
        <v>19</v>
      </c>
      <c r="O8" s="113">
        <v>0.33333333333333331</v>
      </c>
      <c r="P8" s="114"/>
      <c r="R8" s="80"/>
      <c r="S8" s="104"/>
      <c r="T8" s="136"/>
      <c r="U8" s="137"/>
      <c r="Z8" s="15"/>
      <c r="AA8" s="15"/>
      <c r="AB8" s="15"/>
    </row>
    <row r="9" spans="1:29" s="59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8" t="s">
        <v>20</v>
      </c>
      <c r="O9" s="144"/>
      <c r="P9" s="114"/>
      <c r="R9" s="80"/>
      <c r="S9" s="104"/>
      <c r="T9" s="138"/>
      <c r="U9" s="139"/>
      <c r="V9" s="29"/>
      <c r="W9" s="29"/>
      <c r="X9" s="29"/>
      <c r="Y9" s="29"/>
      <c r="Z9" s="15"/>
      <c r="AA9" s="15"/>
      <c r="AB9" s="15"/>
    </row>
    <row r="10" spans="1:29" s="59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8" t="s">
        <v>21</v>
      </c>
      <c r="O10" s="113"/>
      <c r="P10" s="114"/>
      <c r="S10" s="25" t="s">
        <v>22</v>
      </c>
      <c r="T10" s="93" t="s">
        <v>23</v>
      </c>
      <c r="U10" s="94"/>
      <c r="V10" s="30"/>
      <c r="W10" s="30"/>
      <c r="X10" s="30"/>
      <c r="Y10" s="30"/>
      <c r="Z10" s="15"/>
      <c r="AA10" s="15"/>
      <c r="AB10" s="15"/>
    </row>
    <row r="11" spans="1:29" s="59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3"/>
      <c r="P11" s="114"/>
      <c r="S11" s="25" t="s">
        <v>26</v>
      </c>
      <c r="T11" s="150" t="s">
        <v>27</v>
      </c>
      <c r="U11" s="151"/>
      <c r="V11" s="64"/>
      <c r="W11" s="64"/>
      <c r="X11" s="64"/>
      <c r="Y11" s="64"/>
      <c r="Z11" s="15"/>
      <c r="AA11" s="15"/>
      <c r="AB11" s="15"/>
    </row>
    <row r="12" spans="1:29" s="59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5" t="s">
        <v>29</v>
      </c>
      <c r="O12" s="147"/>
      <c r="P12" s="142"/>
      <c r="Q12" s="33"/>
      <c r="S12" s="25"/>
      <c r="T12" s="119"/>
      <c r="U12" s="80"/>
      <c r="Z12" s="15"/>
      <c r="AA12" s="15"/>
      <c r="AB12" s="15"/>
    </row>
    <row r="13" spans="1:29" s="59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8"/>
      <c r="N13" s="28" t="s">
        <v>31</v>
      </c>
      <c r="O13" s="150"/>
      <c r="P13" s="151"/>
      <c r="Q13" s="33"/>
      <c r="V13" s="34"/>
      <c r="W13" s="34"/>
      <c r="X13" s="34"/>
      <c r="Y13" s="34"/>
      <c r="Z13" s="15"/>
      <c r="AA13" s="15"/>
      <c r="AB13" s="15"/>
    </row>
    <row r="14" spans="1:29" s="59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5"/>
      <c r="AA14" s="15"/>
      <c r="AB14" s="15"/>
    </row>
    <row r="15" spans="1:29" s="59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2" t="s">
        <v>57</v>
      </c>
      <c r="T18" s="62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0"/>
      <c r="Z19" s="40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0"/>
      <c r="Z20" s="60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5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5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5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5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5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5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5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5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5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5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0"/>
      <c r="Z46" s="40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0"/>
      <c r="Z47" s="60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5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5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0"/>
      <c r="Z53" s="60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5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74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5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5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5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74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0"/>
      <c r="Z61" s="60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5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74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150</v>
      </c>
      <c r="W63" s="68">
        <f t="shared" ref="W63:W78" si="2">IFERROR(IF(V63="",0,CEILING((V63/$H63),1)*$H63),"")</f>
        <v>156.79999999999998</v>
      </c>
      <c r="X63" s="47">
        <f>IFERROR(IF(W63=0,"",ROUNDUP(W63/H63,0)*0.02175),"")</f>
        <v>0.30449999999999999</v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5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5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5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5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30</v>
      </c>
      <c r="W67" s="68">
        <f t="shared" si="2"/>
        <v>30</v>
      </c>
      <c r="X67" s="47">
        <f>IFERROR(IF(W67=0,"",ROUNDUP(W67/H67,0)*0.00753),"")</f>
        <v>7.5300000000000006E-2</v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5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4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5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80</v>
      </c>
      <c r="W69" s="68">
        <f t="shared" si="2"/>
        <v>80</v>
      </c>
      <c r="X69" s="47">
        <f t="shared" si="3"/>
        <v>0.18740000000000001</v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5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5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5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5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90</v>
      </c>
      <c r="W73" s="68">
        <f t="shared" si="2"/>
        <v>90</v>
      </c>
      <c r="X73" s="47">
        <f t="shared" si="3"/>
        <v>0.18740000000000001</v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4301011432</v>
      </c>
      <c r="D74" s="75">
        <v>4680115882720</v>
      </c>
      <c r="E74" s="73"/>
      <c r="F74" s="66">
        <v>0.45</v>
      </c>
      <c r="G74" s="43">
        <v>10</v>
      </c>
      <c r="H74" s="66">
        <v>4.5</v>
      </c>
      <c r="I74" s="66">
        <v>4.74</v>
      </c>
      <c r="J74" s="43">
        <v>120</v>
      </c>
      <c r="K74" s="43" t="s">
        <v>63</v>
      </c>
      <c r="L74" s="44" t="s">
        <v>99</v>
      </c>
      <c r="M74" s="43">
        <v>90</v>
      </c>
      <c r="N74" s="74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 t="shared" si="3"/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4301011352</v>
      </c>
      <c r="D75" s="75">
        <v>4607091388466</v>
      </c>
      <c r="E75" s="73"/>
      <c r="F75" s="66">
        <v>0.45</v>
      </c>
      <c r="G75" s="43">
        <v>6</v>
      </c>
      <c r="H75" s="66">
        <v>2.7</v>
      </c>
      <c r="I75" s="66">
        <v>2.9</v>
      </c>
      <c r="J75" s="43">
        <v>156</v>
      </c>
      <c r="K75" s="43" t="s">
        <v>63</v>
      </c>
      <c r="L75" s="44" t="s">
        <v>128</v>
      </c>
      <c r="M75" s="43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IFERROR(IF(W75=0,"",ROUNDUP(W75/H75,0)*0.00753),"")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144</v>
      </c>
      <c r="B76" s="41" t="s">
        <v>145</v>
      </c>
      <c r="C76" s="42">
        <v>4301011417</v>
      </c>
      <c r="D76" s="75">
        <v>4680115880269</v>
      </c>
      <c r="E76" s="73"/>
      <c r="F76" s="66">
        <v>0.375</v>
      </c>
      <c r="G76" s="43">
        <v>10</v>
      </c>
      <c r="H76" s="66">
        <v>3.75</v>
      </c>
      <c r="I76" s="66">
        <v>3.99</v>
      </c>
      <c r="J76" s="43">
        <v>120</v>
      </c>
      <c r="K76" s="43" t="s">
        <v>63</v>
      </c>
      <c r="L76" s="44" t="s">
        <v>128</v>
      </c>
      <c r="M76" s="43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IFERROR(IF(W76=0,"",ROUNDUP(W76/H76,0)*0.00937),"")</f>
        <v/>
      </c>
      <c r="Y76" s="48"/>
      <c r="Z76" s="49"/>
      <c r="AD76" s="50"/>
      <c r="BA76" s="51" t="s">
        <v>1</v>
      </c>
    </row>
    <row r="77" spans="1:53" ht="16.5" customHeight="1" x14ac:dyDescent="0.25">
      <c r="A77" s="41" t="s">
        <v>146</v>
      </c>
      <c r="B77" s="41" t="s">
        <v>147</v>
      </c>
      <c r="C77" s="42">
        <v>4301011415</v>
      </c>
      <c r="D77" s="75">
        <v>4680115880429</v>
      </c>
      <c r="E77" s="73"/>
      <c r="F77" s="66">
        <v>0.45</v>
      </c>
      <c r="G77" s="43">
        <v>10</v>
      </c>
      <c r="H77" s="66">
        <v>4.5</v>
      </c>
      <c r="I77" s="66">
        <v>4.74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148</v>
      </c>
      <c r="B78" s="41" t="s">
        <v>149</v>
      </c>
      <c r="C78" s="42">
        <v>4301011462</v>
      </c>
      <c r="D78" s="75">
        <v>4680115881457</v>
      </c>
      <c r="E78" s="73"/>
      <c r="F78" s="66">
        <v>0.75</v>
      </c>
      <c r="G78" s="43">
        <v>6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2" t="s">
        <v>67</v>
      </c>
      <c r="V79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63.392857142857146</v>
      </c>
      <c r="W79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64</v>
      </c>
      <c r="X79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0.75460000000000005</v>
      </c>
      <c r="Y79" s="70"/>
      <c r="Z79" s="70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2" t="s">
        <v>65</v>
      </c>
      <c r="V80" s="69">
        <f>IFERROR(SUM(V63:V78),"0")</f>
        <v>350</v>
      </c>
      <c r="W80" s="69">
        <f>IFERROR(SUM(W63:W78),"0")</f>
        <v>356.79999999999995</v>
      </c>
      <c r="X80" s="52"/>
      <c r="Y80" s="70"/>
      <c r="Z80" s="70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1"/>
      <c r="Z81" s="61"/>
    </row>
    <row r="82" spans="1:53" ht="27" customHeight="1" x14ac:dyDescent="0.25">
      <c r="A82" s="41" t="s">
        <v>150</v>
      </c>
      <c r="B82" s="41" t="s">
        <v>151</v>
      </c>
      <c r="C82" s="42">
        <v>4301020189</v>
      </c>
      <c r="D82" s="75">
        <v>4607091384789</v>
      </c>
      <c r="E82" s="73"/>
      <c r="F82" s="66">
        <v>1</v>
      </c>
      <c r="G82" s="43">
        <v>6</v>
      </c>
      <c r="H82" s="66">
        <v>6</v>
      </c>
      <c r="I82" s="66">
        <v>6.36</v>
      </c>
      <c r="J82" s="43">
        <v>104</v>
      </c>
      <c r="K82" s="43" t="s">
        <v>98</v>
      </c>
      <c r="L82" s="44" t="s">
        <v>99</v>
      </c>
      <c r="M82" s="43">
        <v>45</v>
      </c>
      <c r="N82" s="74" t="s">
        <v>152</v>
      </c>
      <c r="O82" s="72"/>
      <c r="P82" s="72"/>
      <c r="Q82" s="72"/>
      <c r="R82" s="73"/>
      <c r="S82" s="45"/>
      <c r="T82" s="45"/>
      <c r="U82" s="46" t="s">
        <v>65</v>
      </c>
      <c r="V82" s="67">
        <v>0</v>
      </c>
      <c r="W82" s="68">
        <f t="shared" ref="W82:W88" si="4">IFERROR(IF(V82="",0,CEILING((V82/$H82),1)*$H82),"")</f>
        <v>0</v>
      </c>
      <c r="X82" s="47" t="str">
        <f>IFERROR(IF(W82=0,"",ROUNDUP(W82/H82,0)*0.01196),"")</f>
        <v/>
      </c>
      <c r="Y82" s="48"/>
      <c r="Z82" s="49"/>
      <c r="AD82" s="50"/>
      <c r="BA82" s="51" t="s">
        <v>1</v>
      </c>
    </row>
    <row r="83" spans="1:53" ht="16.5" customHeight="1" x14ac:dyDescent="0.25">
      <c r="A83" s="41" t="s">
        <v>153</v>
      </c>
      <c r="B83" s="41" t="s">
        <v>154</v>
      </c>
      <c r="C83" s="42">
        <v>4301020235</v>
      </c>
      <c r="D83" s="75">
        <v>4680115881488</v>
      </c>
      <c r="E83" s="73"/>
      <c r="F83" s="66">
        <v>1.35</v>
      </c>
      <c r="G83" s="43">
        <v>8</v>
      </c>
      <c r="H83" s="66">
        <v>10.8</v>
      </c>
      <c r="I83" s="66">
        <v>11.28</v>
      </c>
      <c r="J83" s="43">
        <v>48</v>
      </c>
      <c r="K83" s="43" t="s">
        <v>98</v>
      </c>
      <c r="L83" s="44" t="s">
        <v>99</v>
      </c>
      <c r="M83" s="43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5"/>
      <c r="T83" s="45"/>
      <c r="U83" s="46" t="s">
        <v>65</v>
      </c>
      <c r="V83" s="67">
        <v>0</v>
      </c>
      <c r="W83" s="68">
        <f t="shared" si="4"/>
        <v>0</v>
      </c>
      <c r="X83" s="47" t="str">
        <f>IFERROR(IF(W83=0,"",ROUNDUP(W83/H83,0)*0.02175),"")</f>
        <v/>
      </c>
      <c r="Y83" s="48"/>
      <c r="Z83" s="49"/>
      <c r="AD83" s="50"/>
      <c r="BA83" s="51" t="s">
        <v>1</v>
      </c>
    </row>
    <row r="84" spans="1:53" ht="27" customHeight="1" x14ac:dyDescent="0.25">
      <c r="A84" s="41" t="s">
        <v>155</v>
      </c>
      <c r="B84" s="41" t="s">
        <v>156</v>
      </c>
      <c r="C84" s="42">
        <v>4301020183</v>
      </c>
      <c r="D84" s="75">
        <v>4607091384765</v>
      </c>
      <c r="E84" s="73"/>
      <c r="F84" s="66">
        <v>0.42</v>
      </c>
      <c r="G84" s="43">
        <v>6</v>
      </c>
      <c r="H84" s="66">
        <v>2.52</v>
      </c>
      <c r="I84" s="66">
        <v>2.72</v>
      </c>
      <c r="J84" s="43">
        <v>156</v>
      </c>
      <c r="K84" s="43" t="s">
        <v>63</v>
      </c>
      <c r="L84" s="44" t="s">
        <v>99</v>
      </c>
      <c r="M84" s="43">
        <v>45</v>
      </c>
      <c r="N84" s="74" t="s">
        <v>157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IFERROR(IF(W84=0,"",ROUNDUP(W84/H84,0)*0.00753),"")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4301020228</v>
      </c>
      <c r="D85" s="75">
        <v>4680115882751</v>
      </c>
      <c r="E85" s="73"/>
      <c r="F85" s="66">
        <v>0.45</v>
      </c>
      <c r="G85" s="43">
        <v>10</v>
      </c>
      <c r="H85" s="66">
        <v>4.5</v>
      </c>
      <c r="I85" s="66">
        <v>4.74</v>
      </c>
      <c r="J85" s="43">
        <v>120</v>
      </c>
      <c r="K85" s="43" t="s">
        <v>63</v>
      </c>
      <c r="L85" s="44" t="s">
        <v>99</v>
      </c>
      <c r="M85" s="43">
        <v>90</v>
      </c>
      <c r="N85" s="74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IFERROR(IF(W85=0,"",ROUNDUP(W85/H85,0)*0.00937),"")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4301020258</v>
      </c>
      <c r="D86" s="75">
        <v>4680115882775</v>
      </c>
      <c r="E86" s="73"/>
      <c r="F86" s="66">
        <v>0.3</v>
      </c>
      <c r="G86" s="43">
        <v>8</v>
      </c>
      <c r="H86" s="66">
        <v>2.4</v>
      </c>
      <c r="I86" s="66">
        <v>2.5</v>
      </c>
      <c r="J86" s="43">
        <v>234</v>
      </c>
      <c r="K86" s="43" t="s">
        <v>163</v>
      </c>
      <c r="L86" s="44" t="s">
        <v>128</v>
      </c>
      <c r="M86" s="43">
        <v>50</v>
      </c>
      <c r="N86" s="74" t="s">
        <v>164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IFERROR(IF(W86=0,"",ROUNDUP(W86/H86,0)*0.00502),"")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165</v>
      </c>
      <c r="B87" s="41" t="s">
        <v>166</v>
      </c>
      <c r="C87" s="42">
        <v>4301020217</v>
      </c>
      <c r="D87" s="75">
        <v>4680115880658</v>
      </c>
      <c r="E87" s="73"/>
      <c r="F87" s="66">
        <v>0.4</v>
      </c>
      <c r="G87" s="43">
        <v>6</v>
      </c>
      <c r="H87" s="66">
        <v>2.4</v>
      </c>
      <c r="I87" s="66">
        <v>2.6</v>
      </c>
      <c r="J87" s="43">
        <v>156</v>
      </c>
      <c r="K87" s="43" t="s">
        <v>63</v>
      </c>
      <c r="L87" s="44" t="s">
        <v>99</v>
      </c>
      <c r="M87" s="43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IFERROR(IF(W87=0,"",ROUNDUP(W87/H87,0)*0.00753),"")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167</v>
      </c>
      <c r="B88" s="41" t="s">
        <v>168</v>
      </c>
      <c r="C88" s="42">
        <v>4301020223</v>
      </c>
      <c r="D88" s="75">
        <v>4607091381962</v>
      </c>
      <c r="E88" s="73"/>
      <c r="F88" s="66">
        <v>0.5</v>
      </c>
      <c r="G88" s="43">
        <v>6</v>
      </c>
      <c r="H88" s="66">
        <v>3</v>
      </c>
      <c r="I88" s="66">
        <v>3.2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150</v>
      </c>
      <c r="W88" s="68">
        <f t="shared" si="4"/>
        <v>150</v>
      </c>
      <c r="X88" s="47">
        <f>IFERROR(IF(W88=0,"",ROUNDUP(W88/H88,0)*0.00753),"")</f>
        <v>0.3765</v>
      </c>
      <c r="Y88" s="48"/>
      <c r="Z88" s="49"/>
      <c r="AD88" s="50"/>
      <c r="BA88" s="51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2" t="s">
        <v>67</v>
      </c>
      <c r="V89" s="69">
        <f>IFERROR(V82/H82,"0")+IFERROR(V83/H83,"0")+IFERROR(V84/H84,"0")+IFERROR(V85/H85,"0")+IFERROR(V86/H86,"0")+IFERROR(V87/H87,"0")+IFERROR(V88/H88,"0")</f>
        <v>50</v>
      </c>
      <c r="W89" s="69">
        <f>IFERROR(W82/H82,"0")+IFERROR(W83/H83,"0")+IFERROR(W84/H84,"0")+IFERROR(W85/H85,"0")+IFERROR(W86/H86,"0")+IFERROR(W87/H87,"0")+IFERROR(W88/H88,"0")</f>
        <v>50</v>
      </c>
      <c r="X89" s="69">
        <f>IFERROR(IF(X82="",0,X82),"0")+IFERROR(IF(X83="",0,X83),"0")+IFERROR(IF(X84="",0,X84),"0")+IFERROR(IF(X85="",0,X85),"0")+IFERROR(IF(X86="",0,X86),"0")+IFERROR(IF(X87="",0,X87),"0")+IFERROR(IF(X88="",0,X88),"0")</f>
        <v>0.3765</v>
      </c>
      <c r="Y89" s="70"/>
      <c r="Z89" s="70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2" t="s">
        <v>65</v>
      </c>
      <c r="V90" s="69">
        <f>IFERROR(SUM(V82:V88),"0")</f>
        <v>150</v>
      </c>
      <c r="W90" s="69">
        <f>IFERROR(SUM(W82:W88),"0")</f>
        <v>150</v>
      </c>
      <c r="X90" s="52"/>
      <c r="Y90" s="70"/>
      <c r="Z90" s="70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1"/>
      <c r="Z91" s="61"/>
    </row>
    <row r="92" spans="1:53" ht="16.5" customHeight="1" x14ac:dyDescent="0.25">
      <c r="A92" s="41" t="s">
        <v>169</v>
      </c>
      <c r="B92" s="41" t="s">
        <v>170</v>
      </c>
      <c r="C92" s="42">
        <v>4301030895</v>
      </c>
      <c r="D92" s="75">
        <v>4607091387667</v>
      </c>
      <c r="E92" s="73"/>
      <c r="F92" s="66">
        <v>0.9</v>
      </c>
      <c r="G92" s="43">
        <v>10</v>
      </c>
      <c r="H92" s="66">
        <v>9</v>
      </c>
      <c r="I92" s="66">
        <v>9.6300000000000008</v>
      </c>
      <c r="J92" s="43">
        <v>56</v>
      </c>
      <c r="K92" s="43" t="s">
        <v>98</v>
      </c>
      <c r="L92" s="44" t="s">
        <v>99</v>
      </c>
      <c r="M92" s="43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5"/>
      <c r="T92" s="45"/>
      <c r="U92" s="46" t="s">
        <v>65</v>
      </c>
      <c r="V92" s="67">
        <v>0</v>
      </c>
      <c r="W92" s="68">
        <f t="shared" ref="W92:W101" si="5">IFERROR(IF(V92="",0,CEILING((V92/$H92),1)*$H92),"")</f>
        <v>0</v>
      </c>
      <c r="X92" s="47" t="str">
        <f>IFERROR(IF(W92=0,"",ROUNDUP(W92/H92,0)*0.02175),"")</f>
        <v/>
      </c>
      <c r="Y92" s="48"/>
      <c r="Z92" s="49"/>
      <c r="AD92" s="50"/>
      <c r="BA92" s="51" t="s">
        <v>1</v>
      </c>
    </row>
    <row r="93" spans="1:53" ht="27" customHeight="1" x14ac:dyDescent="0.25">
      <c r="A93" s="41" t="s">
        <v>171</v>
      </c>
      <c r="B93" s="41" t="s">
        <v>172</v>
      </c>
      <c r="C93" s="42">
        <v>4301030961</v>
      </c>
      <c r="D93" s="75">
        <v>4607091387636</v>
      </c>
      <c r="E93" s="73"/>
      <c r="F93" s="66">
        <v>0.7</v>
      </c>
      <c r="G93" s="43">
        <v>6</v>
      </c>
      <c r="H93" s="66">
        <v>4.2</v>
      </c>
      <c r="I93" s="66">
        <v>4.5</v>
      </c>
      <c r="J93" s="43">
        <v>120</v>
      </c>
      <c r="K93" s="43" t="s">
        <v>63</v>
      </c>
      <c r="L93" s="44" t="s">
        <v>64</v>
      </c>
      <c r="M93" s="43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42</v>
      </c>
      <c r="W93" s="68">
        <f t="shared" si="5"/>
        <v>42</v>
      </c>
      <c r="X93" s="47">
        <f>IFERROR(IF(W93=0,"",ROUNDUP(W93/H93,0)*0.00937),"")</f>
        <v>9.3700000000000006E-2</v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173</v>
      </c>
      <c r="B94" s="41" t="s">
        <v>174</v>
      </c>
      <c r="C94" s="42">
        <v>4301031078</v>
      </c>
      <c r="D94" s="75">
        <v>4607091384727</v>
      </c>
      <c r="E94" s="73"/>
      <c r="F94" s="66">
        <v>0.8</v>
      </c>
      <c r="G94" s="43">
        <v>6</v>
      </c>
      <c r="H94" s="66">
        <v>4.8</v>
      </c>
      <c r="I94" s="66">
        <v>5.16</v>
      </c>
      <c r="J94" s="43">
        <v>104</v>
      </c>
      <c r="K94" s="43" t="s">
        <v>98</v>
      </c>
      <c r="L94" s="44" t="s">
        <v>64</v>
      </c>
      <c r="M94" s="43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IFERROR(IF(W94=0,"",ROUNDUP(W94/H94,0)*0.01196),"")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175</v>
      </c>
      <c r="B95" s="41" t="s">
        <v>176</v>
      </c>
      <c r="C95" s="42">
        <v>4301031080</v>
      </c>
      <c r="D95" s="75">
        <v>4607091386745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16.5" customHeight="1" x14ac:dyDescent="0.25">
      <c r="A96" s="41" t="s">
        <v>177</v>
      </c>
      <c r="B96" s="41" t="s">
        <v>178</v>
      </c>
      <c r="C96" s="42">
        <v>4301030963</v>
      </c>
      <c r="D96" s="75">
        <v>4607091382426</v>
      </c>
      <c r="E96" s="73"/>
      <c r="F96" s="66">
        <v>0.9</v>
      </c>
      <c r="G96" s="43">
        <v>10</v>
      </c>
      <c r="H96" s="66">
        <v>9</v>
      </c>
      <c r="I96" s="66">
        <v>9.6300000000000008</v>
      </c>
      <c r="J96" s="43">
        <v>56</v>
      </c>
      <c r="K96" s="43" t="s">
        <v>98</v>
      </c>
      <c r="L96" s="44" t="s">
        <v>64</v>
      </c>
      <c r="M96" s="43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200</v>
      </c>
      <c r="W96" s="68">
        <f t="shared" si="5"/>
        <v>207</v>
      </c>
      <c r="X96" s="47">
        <f>IFERROR(IF(W96=0,"",ROUNDUP(W96/H96,0)*0.02175),"")</f>
        <v>0.50024999999999997</v>
      </c>
      <c r="Y96" s="48"/>
      <c r="Z96" s="49"/>
      <c r="AD96" s="50"/>
      <c r="BA96" s="51" t="s">
        <v>1</v>
      </c>
    </row>
    <row r="97" spans="1:53" ht="27" customHeight="1" x14ac:dyDescent="0.25">
      <c r="A97" s="41" t="s">
        <v>179</v>
      </c>
      <c r="B97" s="41" t="s">
        <v>180</v>
      </c>
      <c r="C97" s="42">
        <v>4301030962</v>
      </c>
      <c r="D97" s="75">
        <v>4607091386547</v>
      </c>
      <c r="E97" s="73"/>
      <c r="F97" s="66">
        <v>0.35</v>
      </c>
      <c r="G97" s="43">
        <v>8</v>
      </c>
      <c r="H97" s="66">
        <v>2.8</v>
      </c>
      <c r="I97" s="66">
        <v>2.94</v>
      </c>
      <c r="J97" s="43">
        <v>234</v>
      </c>
      <c r="K97" s="43" t="s">
        <v>163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IFERROR(IF(W97=0,"",ROUNDUP(W97/H97,0)*0.00502),"")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181</v>
      </c>
      <c r="B98" s="41" t="s">
        <v>182</v>
      </c>
      <c r="C98" s="42">
        <v>4301031079</v>
      </c>
      <c r="D98" s="75">
        <v>4607091384734</v>
      </c>
      <c r="E98" s="73"/>
      <c r="F98" s="66">
        <v>0.35</v>
      </c>
      <c r="G98" s="43">
        <v>6</v>
      </c>
      <c r="H98" s="66">
        <v>2.1</v>
      </c>
      <c r="I98" s="66">
        <v>2.2000000000000002</v>
      </c>
      <c r="J98" s="43">
        <v>234</v>
      </c>
      <c r="K98" s="43" t="s">
        <v>163</v>
      </c>
      <c r="L98" s="44" t="s">
        <v>64</v>
      </c>
      <c r="M98" s="43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183</v>
      </c>
      <c r="B99" s="41" t="s">
        <v>184</v>
      </c>
      <c r="C99" s="42">
        <v>4301030964</v>
      </c>
      <c r="D99" s="75">
        <v>4607091382464</v>
      </c>
      <c r="E99" s="73"/>
      <c r="F99" s="66">
        <v>0.35</v>
      </c>
      <c r="G99" s="43">
        <v>8</v>
      </c>
      <c r="H99" s="66">
        <v>2.8</v>
      </c>
      <c r="I99" s="66">
        <v>2.964</v>
      </c>
      <c r="J99" s="43">
        <v>234</v>
      </c>
      <c r="K99" s="43" t="s">
        <v>163</v>
      </c>
      <c r="L99" s="44" t="s">
        <v>64</v>
      </c>
      <c r="M99" s="43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185</v>
      </c>
      <c r="B100" s="41" t="s">
        <v>186</v>
      </c>
      <c r="C100" s="42">
        <v>4301031234</v>
      </c>
      <c r="D100" s="75">
        <v>4680115883444</v>
      </c>
      <c r="E100" s="73"/>
      <c r="F100" s="66">
        <v>0.35</v>
      </c>
      <c r="G100" s="43">
        <v>8</v>
      </c>
      <c r="H100" s="66">
        <v>2.8</v>
      </c>
      <c r="I100" s="66">
        <v>3.0880000000000001</v>
      </c>
      <c r="J100" s="43">
        <v>156</v>
      </c>
      <c r="K100" s="43" t="s">
        <v>63</v>
      </c>
      <c r="L100" s="44" t="s">
        <v>84</v>
      </c>
      <c r="M100" s="43">
        <v>90</v>
      </c>
      <c r="N100" s="74" t="s">
        <v>187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IFERROR(IF(W100=0,"",ROUNDUP(W100/H100,0)*0.00753),"")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185</v>
      </c>
      <c r="B101" s="41" t="s">
        <v>188</v>
      </c>
      <c r="C101" s="42">
        <v>4301031235</v>
      </c>
      <c r="D101" s="75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74" t="s">
        <v>187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2" t="s">
        <v>67</v>
      </c>
      <c r="V102" s="69">
        <f>IFERROR(V92/H92,"0")+IFERROR(V93/H93,"0")+IFERROR(V94/H94,"0")+IFERROR(V95/H95,"0")+IFERROR(V96/H96,"0")+IFERROR(V97/H97,"0")+IFERROR(V98/H98,"0")+IFERROR(V99/H99,"0")+IFERROR(V100/H100,"0")+IFERROR(V101/H101,"0")</f>
        <v>32.222222222222221</v>
      </c>
      <c r="W102" s="69">
        <f>IFERROR(W92/H92,"0")+IFERROR(W93/H93,"0")+IFERROR(W94/H94,"0")+IFERROR(W95/H95,"0")+IFERROR(W96/H96,"0")+IFERROR(W97/H97,"0")+IFERROR(W98/H98,"0")+IFERROR(W99/H99,"0")+IFERROR(W100/H100,"0")+IFERROR(W101/H101,"0")</f>
        <v>33</v>
      </c>
      <c r="X102" s="69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0.59394999999999998</v>
      </c>
      <c r="Y102" s="70"/>
      <c r="Z102" s="70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2" t="s">
        <v>65</v>
      </c>
      <c r="V103" s="69">
        <f>IFERROR(SUM(V92:V101),"0")</f>
        <v>242</v>
      </c>
      <c r="W103" s="69">
        <f>IFERROR(SUM(W92:W101),"0")</f>
        <v>249</v>
      </c>
      <c r="X103" s="52"/>
      <c r="Y103" s="70"/>
      <c r="Z103" s="70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1"/>
      <c r="Z104" s="61"/>
    </row>
    <row r="105" spans="1:53" ht="27" customHeight="1" x14ac:dyDescent="0.25">
      <c r="A105" s="41" t="s">
        <v>189</v>
      </c>
      <c r="B105" s="41" t="s">
        <v>190</v>
      </c>
      <c r="C105" s="42">
        <v>4301051437</v>
      </c>
      <c r="D105" s="75">
        <v>4607091386967</v>
      </c>
      <c r="E105" s="73"/>
      <c r="F105" s="66">
        <v>1.35</v>
      </c>
      <c r="G105" s="43">
        <v>6</v>
      </c>
      <c r="H105" s="66">
        <v>8.1</v>
      </c>
      <c r="I105" s="66">
        <v>8.6639999999999997</v>
      </c>
      <c r="J105" s="43">
        <v>56</v>
      </c>
      <c r="K105" s="43" t="s">
        <v>98</v>
      </c>
      <c r="L105" s="44" t="s">
        <v>128</v>
      </c>
      <c r="M105" s="43">
        <v>45</v>
      </c>
      <c r="N105" s="74" t="s">
        <v>191</v>
      </c>
      <c r="O105" s="72"/>
      <c r="P105" s="72"/>
      <c r="Q105" s="72"/>
      <c r="R105" s="73"/>
      <c r="S105" s="45"/>
      <c r="T105" s="45"/>
      <c r="U105" s="46" t="s">
        <v>65</v>
      </c>
      <c r="V105" s="67">
        <v>0</v>
      </c>
      <c r="W105" s="68">
        <f t="shared" ref="W105:W113" si="6">IFERROR(IF(V105="",0,CEILING((V105/$H105),1)*$H105),"")</f>
        <v>0</v>
      </c>
      <c r="X105" s="47" t="str">
        <f>IFERROR(IF(W105=0,"",ROUNDUP(W105/H105,0)*0.02175),"")</f>
        <v/>
      </c>
      <c r="Y105" s="48"/>
      <c r="Z105" s="49"/>
      <c r="AD105" s="50"/>
      <c r="BA105" s="51" t="s">
        <v>1</v>
      </c>
    </row>
    <row r="106" spans="1:53" ht="27" customHeight="1" x14ac:dyDescent="0.25">
      <c r="A106" s="41" t="s">
        <v>189</v>
      </c>
      <c r="B106" s="41" t="s">
        <v>192</v>
      </c>
      <c r="C106" s="42">
        <v>4301051543</v>
      </c>
      <c r="D106" s="75">
        <v>4607091386967</v>
      </c>
      <c r="E106" s="73"/>
      <c r="F106" s="66">
        <v>1.4</v>
      </c>
      <c r="G106" s="43">
        <v>6</v>
      </c>
      <c r="H106" s="66">
        <v>8.4</v>
      </c>
      <c r="I106" s="66">
        <v>8.9640000000000004</v>
      </c>
      <c r="J106" s="43">
        <v>56</v>
      </c>
      <c r="K106" s="43" t="s">
        <v>98</v>
      </c>
      <c r="L106" s="44" t="s">
        <v>64</v>
      </c>
      <c r="M106" s="43">
        <v>45</v>
      </c>
      <c r="N106" s="74" t="s">
        <v>193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si="6"/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16.5" customHeight="1" x14ac:dyDescent="0.25">
      <c r="A107" s="41" t="s">
        <v>194</v>
      </c>
      <c r="B107" s="41" t="s">
        <v>195</v>
      </c>
      <c r="C107" s="42">
        <v>4301051311</v>
      </c>
      <c r="D107" s="75">
        <v>4607091385304</v>
      </c>
      <c r="E107" s="73"/>
      <c r="F107" s="66">
        <v>1.35</v>
      </c>
      <c r="G107" s="43">
        <v>6</v>
      </c>
      <c r="H107" s="66">
        <v>8.1</v>
      </c>
      <c r="I107" s="66">
        <v>8.6639999999999997</v>
      </c>
      <c r="J107" s="43">
        <v>56</v>
      </c>
      <c r="K107" s="43" t="s">
        <v>98</v>
      </c>
      <c r="L107" s="44" t="s">
        <v>64</v>
      </c>
      <c r="M107" s="43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5"/>
      <c r="T107" s="45"/>
      <c r="U107" s="46" t="s">
        <v>65</v>
      </c>
      <c r="V107" s="67">
        <v>200</v>
      </c>
      <c r="W107" s="68">
        <f t="shared" si="6"/>
        <v>202.5</v>
      </c>
      <c r="X107" s="47">
        <f>IFERROR(IF(W107=0,"",ROUNDUP(W107/H107,0)*0.02175),"")</f>
        <v>0.54374999999999996</v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196</v>
      </c>
      <c r="B108" s="41" t="s">
        <v>197</v>
      </c>
      <c r="C108" s="42">
        <v>4301051306</v>
      </c>
      <c r="D108" s="75">
        <v>4607091386264</v>
      </c>
      <c r="E108" s="73"/>
      <c r="F108" s="66">
        <v>0.5</v>
      </c>
      <c r="G108" s="43">
        <v>6</v>
      </c>
      <c r="H108" s="66">
        <v>3</v>
      </c>
      <c r="I108" s="66">
        <v>3.278</v>
      </c>
      <c r="J108" s="43">
        <v>156</v>
      </c>
      <c r="K108" s="43" t="s">
        <v>63</v>
      </c>
      <c r="L108" s="44" t="s">
        <v>64</v>
      </c>
      <c r="M108" s="43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60</v>
      </c>
      <c r="W108" s="68">
        <f t="shared" si="6"/>
        <v>60</v>
      </c>
      <c r="X108" s="47">
        <f>IFERROR(IF(W108=0,"",ROUNDUP(W108/H108,0)*0.00753),"")</f>
        <v>0.15060000000000001</v>
      </c>
      <c r="Y108" s="48"/>
      <c r="Z108" s="49"/>
      <c r="AD108" s="50"/>
      <c r="BA108" s="51" t="s">
        <v>1</v>
      </c>
    </row>
    <row r="109" spans="1:53" ht="27" customHeight="1" x14ac:dyDescent="0.25">
      <c r="A109" s="41" t="s">
        <v>198</v>
      </c>
      <c r="B109" s="41" t="s">
        <v>199</v>
      </c>
      <c r="C109" s="42">
        <v>4301051436</v>
      </c>
      <c r="D109" s="75">
        <v>4607091385731</v>
      </c>
      <c r="E109" s="73"/>
      <c r="F109" s="66">
        <v>0.45</v>
      </c>
      <c r="G109" s="43">
        <v>6</v>
      </c>
      <c r="H109" s="66">
        <v>2.7</v>
      </c>
      <c r="I109" s="66">
        <v>2.972</v>
      </c>
      <c r="J109" s="43">
        <v>156</v>
      </c>
      <c r="K109" s="43" t="s">
        <v>63</v>
      </c>
      <c r="L109" s="44" t="s">
        <v>128</v>
      </c>
      <c r="M109" s="43">
        <v>45</v>
      </c>
      <c r="N109" s="74" t="s">
        <v>200</v>
      </c>
      <c r="O109" s="72"/>
      <c r="P109" s="72"/>
      <c r="Q109" s="72"/>
      <c r="R109" s="73"/>
      <c r="S109" s="45"/>
      <c r="T109" s="45"/>
      <c r="U109" s="46" t="s">
        <v>65</v>
      </c>
      <c r="V109" s="67">
        <v>27</v>
      </c>
      <c r="W109" s="68">
        <f t="shared" si="6"/>
        <v>27</v>
      </c>
      <c r="X109" s="47">
        <f>IFERROR(IF(W109=0,"",ROUNDUP(W109/H109,0)*0.00753),"")</f>
        <v>7.5300000000000006E-2</v>
      </c>
      <c r="Y109" s="48"/>
      <c r="Z109" s="49"/>
      <c r="AD109" s="50"/>
      <c r="BA109" s="51" t="s">
        <v>1</v>
      </c>
    </row>
    <row r="110" spans="1:53" ht="27" customHeight="1" x14ac:dyDescent="0.25">
      <c r="A110" s="41" t="s">
        <v>201</v>
      </c>
      <c r="B110" s="41" t="s">
        <v>202</v>
      </c>
      <c r="C110" s="42">
        <v>4301051439</v>
      </c>
      <c r="D110" s="75">
        <v>4680115880214</v>
      </c>
      <c r="E110" s="73"/>
      <c r="F110" s="66">
        <v>0.45</v>
      </c>
      <c r="G110" s="43">
        <v>6</v>
      </c>
      <c r="H110" s="66">
        <v>2.7</v>
      </c>
      <c r="I110" s="66">
        <v>2.988</v>
      </c>
      <c r="J110" s="43">
        <v>120</v>
      </c>
      <c r="K110" s="43" t="s">
        <v>63</v>
      </c>
      <c r="L110" s="44" t="s">
        <v>128</v>
      </c>
      <c r="M110" s="43">
        <v>45</v>
      </c>
      <c r="N110" s="74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IFERROR(IF(W110=0,"",ROUNDUP(W110/H110,0)*0.00937),"")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4301051438</v>
      </c>
      <c r="D111" s="75">
        <v>4680115880894</v>
      </c>
      <c r="E111" s="73"/>
      <c r="F111" s="66">
        <v>0.33</v>
      </c>
      <c r="G111" s="43">
        <v>6</v>
      </c>
      <c r="H111" s="66">
        <v>1.98</v>
      </c>
      <c r="I111" s="66">
        <v>2.258</v>
      </c>
      <c r="J111" s="43">
        <v>156</v>
      </c>
      <c r="K111" s="43" t="s">
        <v>63</v>
      </c>
      <c r="L111" s="44" t="s">
        <v>128</v>
      </c>
      <c r="M111" s="43">
        <v>45</v>
      </c>
      <c r="N111" s="74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16.5" customHeight="1" x14ac:dyDescent="0.25">
      <c r="A112" s="41" t="s">
        <v>207</v>
      </c>
      <c r="B112" s="41" t="s">
        <v>208</v>
      </c>
      <c r="C112" s="42">
        <v>4301051313</v>
      </c>
      <c r="D112" s="75">
        <v>4607091385427</v>
      </c>
      <c r="E112" s="73"/>
      <c r="F112" s="66">
        <v>0.5</v>
      </c>
      <c r="G112" s="43">
        <v>6</v>
      </c>
      <c r="H112" s="66">
        <v>3</v>
      </c>
      <c r="I112" s="66">
        <v>3.2719999999999998</v>
      </c>
      <c r="J112" s="43">
        <v>156</v>
      </c>
      <c r="K112" s="43" t="s">
        <v>63</v>
      </c>
      <c r="L112" s="44" t="s">
        <v>64</v>
      </c>
      <c r="M112" s="43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IFERROR(IF(W112=0,"",ROUNDUP(W112/H112,0)*0.00753),"")</f>
        <v/>
      </c>
      <c r="Y112" s="48"/>
      <c r="Z112" s="49"/>
      <c r="AD112" s="50"/>
      <c r="BA112" s="51" t="s">
        <v>1</v>
      </c>
    </row>
    <row r="113" spans="1:53" ht="16.5" customHeight="1" x14ac:dyDescent="0.25">
      <c r="A113" s="41" t="s">
        <v>209</v>
      </c>
      <c r="B113" s="41" t="s">
        <v>210</v>
      </c>
      <c r="C113" s="42">
        <v>4301051480</v>
      </c>
      <c r="D113" s="75">
        <v>4680115882645</v>
      </c>
      <c r="E113" s="73"/>
      <c r="F113" s="66">
        <v>0.3</v>
      </c>
      <c r="G113" s="43">
        <v>6</v>
      </c>
      <c r="H113" s="66">
        <v>1.8</v>
      </c>
      <c r="I113" s="66">
        <v>2.66</v>
      </c>
      <c r="J113" s="43">
        <v>156</v>
      </c>
      <c r="K113" s="43" t="s">
        <v>63</v>
      </c>
      <c r="L113" s="44" t="s">
        <v>64</v>
      </c>
      <c r="M113" s="43">
        <v>40</v>
      </c>
      <c r="N113" s="74" t="s">
        <v>211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2" t="s">
        <v>67</v>
      </c>
      <c r="V114" s="69">
        <f>IFERROR(V105/H105,"0")+IFERROR(V106/H106,"0")+IFERROR(V107/H107,"0")+IFERROR(V108/H108,"0")+IFERROR(V109/H109,"0")+IFERROR(V110/H110,"0")+IFERROR(V111/H111,"0")+IFERROR(V112/H112,"0")+IFERROR(V113/H113,"0")</f>
        <v>54.691358024691354</v>
      </c>
      <c r="W114" s="69">
        <f>IFERROR(W105/H105,"0")+IFERROR(W106/H106,"0")+IFERROR(W107/H107,"0")+IFERROR(W108/H108,"0")+IFERROR(W109/H109,"0")+IFERROR(W110/H110,"0")+IFERROR(W111/H111,"0")+IFERROR(W112/H112,"0")+IFERROR(W113/H113,"0")</f>
        <v>55</v>
      </c>
      <c r="X114" s="69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0.76965000000000006</v>
      </c>
      <c r="Y114" s="70"/>
      <c r="Z114" s="70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2" t="s">
        <v>65</v>
      </c>
      <c r="V115" s="69">
        <f>IFERROR(SUM(V105:V113),"0")</f>
        <v>287</v>
      </c>
      <c r="W115" s="69">
        <f>IFERROR(SUM(W105:W113),"0")</f>
        <v>289.5</v>
      </c>
      <c r="X115" s="52"/>
      <c r="Y115" s="70"/>
      <c r="Z115" s="70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1"/>
      <c r="Z116" s="61"/>
    </row>
    <row r="117" spans="1:53" ht="27" customHeight="1" x14ac:dyDescent="0.25">
      <c r="A117" s="41" t="s">
        <v>213</v>
      </c>
      <c r="B117" s="41" t="s">
        <v>214</v>
      </c>
      <c r="C117" s="42">
        <v>4301060296</v>
      </c>
      <c r="D117" s="75">
        <v>4607091383065</v>
      </c>
      <c r="E117" s="73"/>
      <c r="F117" s="66">
        <v>0.83</v>
      </c>
      <c r="G117" s="43">
        <v>4</v>
      </c>
      <c r="H117" s="66">
        <v>3.32</v>
      </c>
      <c r="I117" s="66">
        <v>3.5819999999999999</v>
      </c>
      <c r="J117" s="43">
        <v>120</v>
      </c>
      <c r="K117" s="43" t="s">
        <v>63</v>
      </c>
      <c r="L117" s="44" t="s">
        <v>64</v>
      </c>
      <c r="M117" s="43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5"/>
      <c r="T117" s="45"/>
      <c r="U117" s="46" t="s">
        <v>65</v>
      </c>
      <c r="V117" s="67">
        <v>0</v>
      </c>
      <c r="W117" s="68">
        <f>IFERROR(IF(V117="",0,CEILING((V117/$H117),1)*$H117),"")</f>
        <v>0</v>
      </c>
      <c r="X117" s="47" t="str">
        <f>IFERROR(IF(W117=0,"",ROUNDUP(W117/H117,0)*0.00937),"")</f>
        <v/>
      </c>
      <c r="Y117" s="48"/>
      <c r="Z117" s="49"/>
      <c r="AD117" s="50"/>
      <c r="BA117" s="51" t="s">
        <v>1</v>
      </c>
    </row>
    <row r="118" spans="1:53" ht="27" customHeight="1" x14ac:dyDescent="0.25">
      <c r="A118" s="41" t="s">
        <v>215</v>
      </c>
      <c r="B118" s="41" t="s">
        <v>216</v>
      </c>
      <c r="C118" s="42">
        <v>4301060350</v>
      </c>
      <c r="D118" s="75">
        <v>4680115881532</v>
      </c>
      <c r="E118" s="73"/>
      <c r="F118" s="66">
        <v>1.35</v>
      </c>
      <c r="G118" s="43">
        <v>6</v>
      </c>
      <c r="H118" s="66">
        <v>8.1</v>
      </c>
      <c r="I118" s="66">
        <v>8.58</v>
      </c>
      <c r="J118" s="43">
        <v>56</v>
      </c>
      <c r="K118" s="43" t="s">
        <v>98</v>
      </c>
      <c r="L118" s="44" t="s">
        <v>128</v>
      </c>
      <c r="M118" s="43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5"/>
      <c r="T118" s="45"/>
      <c r="U118" s="46" t="s">
        <v>65</v>
      </c>
      <c r="V118" s="67">
        <v>0</v>
      </c>
      <c r="W118" s="68">
        <f>IFERROR(IF(V118="",0,CEILING((V118/$H118),1)*$H118),"")</f>
        <v>0</v>
      </c>
      <c r="X118" s="47" t="str">
        <f>IFERROR(IF(W118=0,"",ROUNDUP(W118/H118,0)*0.02175),"")</f>
        <v/>
      </c>
      <c r="Y118" s="48"/>
      <c r="Z118" s="49"/>
      <c r="AD118" s="50"/>
      <c r="BA118" s="51" t="s">
        <v>1</v>
      </c>
    </row>
    <row r="119" spans="1:53" ht="27" customHeight="1" x14ac:dyDescent="0.25">
      <c r="A119" s="41" t="s">
        <v>217</v>
      </c>
      <c r="B119" s="41" t="s">
        <v>218</v>
      </c>
      <c r="C119" s="42">
        <v>4301060356</v>
      </c>
      <c r="D119" s="75">
        <v>4680115882652</v>
      </c>
      <c r="E119" s="73"/>
      <c r="F119" s="66">
        <v>0.33</v>
      </c>
      <c r="G119" s="43">
        <v>6</v>
      </c>
      <c r="H119" s="66">
        <v>1.98</v>
      </c>
      <c r="I119" s="66">
        <v>2.84</v>
      </c>
      <c r="J119" s="43">
        <v>156</v>
      </c>
      <c r="K119" s="43" t="s">
        <v>63</v>
      </c>
      <c r="L119" s="44" t="s">
        <v>64</v>
      </c>
      <c r="M119" s="43">
        <v>40</v>
      </c>
      <c r="N119" s="74" t="s">
        <v>219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IFERROR(IF(W119=0,"",ROUNDUP(W119/H119,0)*0.00753),"")</f>
        <v/>
      </c>
      <c r="Y119" s="48"/>
      <c r="Z119" s="49"/>
      <c r="AD119" s="50"/>
      <c r="BA119" s="51" t="s">
        <v>1</v>
      </c>
    </row>
    <row r="120" spans="1:53" ht="16.5" customHeight="1" x14ac:dyDescent="0.25">
      <c r="A120" s="41" t="s">
        <v>220</v>
      </c>
      <c r="B120" s="41" t="s">
        <v>221</v>
      </c>
      <c r="C120" s="42">
        <v>4301060309</v>
      </c>
      <c r="D120" s="75">
        <v>4680115880238</v>
      </c>
      <c r="E120" s="73"/>
      <c r="F120" s="66">
        <v>0.33</v>
      </c>
      <c r="G120" s="43">
        <v>6</v>
      </c>
      <c r="H120" s="66">
        <v>1.98</v>
      </c>
      <c r="I120" s="66">
        <v>2.258</v>
      </c>
      <c r="J120" s="43">
        <v>156</v>
      </c>
      <c r="K120" s="43" t="s">
        <v>63</v>
      </c>
      <c r="L120" s="44" t="s">
        <v>64</v>
      </c>
      <c r="M120" s="43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IFERROR(IF(W120=0,"",ROUNDUP(W120/H120,0)*0.00753),"")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222</v>
      </c>
      <c r="B121" s="41" t="s">
        <v>223</v>
      </c>
      <c r="C121" s="42">
        <v>4301060351</v>
      </c>
      <c r="D121" s="75">
        <v>4680115881464</v>
      </c>
      <c r="E121" s="73"/>
      <c r="F121" s="66">
        <v>0.4</v>
      </c>
      <c r="G121" s="43">
        <v>6</v>
      </c>
      <c r="H121" s="66">
        <v>2.4</v>
      </c>
      <c r="I121" s="66">
        <v>2.6</v>
      </c>
      <c r="J121" s="43">
        <v>156</v>
      </c>
      <c r="K121" s="43" t="s">
        <v>63</v>
      </c>
      <c r="L121" s="44" t="s">
        <v>128</v>
      </c>
      <c r="M121" s="43">
        <v>30</v>
      </c>
      <c r="N121" s="74" t="s">
        <v>224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2" t="s">
        <v>67</v>
      </c>
      <c r="V122" s="69">
        <f>IFERROR(V117/H117,"0")+IFERROR(V118/H118,"0")+IFERROR(V119/H119,"0")+IFERROR(V120/H120,"0")+IFERROR(V121/H121,"0")</f>
        <v>0</v>
      </c>
      <c r="W122" s="69">
        <f>IFERROR(W117/H117,"0")+IFERROR(W118/H118,"0")+IFERROR(W119/H119,"0")+IFERROR(W120/H120,"0")+IFERROR(W121/H121,"0")</f>
        <v>0</v>
      </c>
      <c r="X122" s="69">
        <f>IFERROR(IF(X117="",0,X117),"0")+IFERROR(IF(X118="",0,X118),"0")+IFERROR(IF(X119="",0,X119),"0")+IFERROR(IF(X120="",0,X120),"0")+IFERROR(IF(X121="",0,X121),"0")</f>
        <v>0</v>
      </c>
      <c r="Y122" s="70"/>
      <c r="Z122" s="70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2" t="s">
        <v>65</v>
      </c>
      <c r="V123" s="69">
        <f>IFERROR(SUM(V117:V121),"0")</f>
        <v>0</v>
      </c>
      <c r="W123" s="69">
        <f>IFERROR(SUM(W117:W121),"0")</f>
        <v>0</v>
      </c>
      <c r="X123" s="52"/>
      <c r="Y123" s="70"/>
      <c r="Z123" s="70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0"/>
      <c r="Z124" s="60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1"/>
      <c r="Z125" s="61"/>
    </row>
    <row r="126" spans="1:53" ht="27" customHeight="1" x14ac:dyDescent="0.25">
      <c r="A126" s="41" t="s">
        <v>226</v>
      </c>
      <c r="B126" s="41" t="s">
        <v>227</v>
      </c>
      <c r="C126" s="42">
        <v>4301051360</v>
      </c>
      <c r="D126" s="75">
        <v>4607091385168</v>
      </c>
      <c r="E126" s="73"/>
      <c r="F126" s="66">
        <v>1.35</v>
      </c>
      <c r="G126" s="43">
        <v>6</v>
      </c>
      <c r="H126" s="66">
        <v>8.1</v>
      </c>
      <c r="I126" s="66">
        <v>8.6579999999999995</v>
      </c>
      <c r="J126" s="43">
        <v>56</v>
      </c>
      <c r="K126" s="43" t="s">
        <v>98</v>
      </c>
      <c r="L126" s="44" t="s">
        <v>128</v>
      </c>
      <c r="M126" s="43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5"/>
      <c r="T126" s="45"/>
      <c r="U126" s="46" t="s">
        <v>65</v>
      </c>
      <c r="V126" s="67">
        <v>0</v>
      </c>
      <c r="W126" s="68">
        <f>IFERROR(IF(V126="",0,CEILING((V126/$H126),1)*$H126),"")</f>
        <v>0</v>
      </c>
      <c r="X126" s="47" t="str">
        <f>IFERROR(IF(W126=0,"",ROUNDUP(W126/H126,0)*0.02175),"")</f>
        <v/>
      </c>
      <c r="Y126" s="48"/>
      <c r="Z126" s="49"/>
      <c r="AD126" s="50"/>
      <c r="BA126" s="51" t="s">
        <v>1</v>
      </c>
    </row>
    <row r="127" spans="1:53" ht="16.5" customHeight="1" x14ac:dyDescent="0.25">
      <c r="A127" s="41" t="s">
        <v>228</v>
      </c>
      <c r="B127" s="41" t="s">
        <v>229</v>
      </c>
      <c r="C127" s="42">
        <v>4301051362</v>
      </c>
      <c r="D127" s="75">
        <v>4607091383256</v>
      </c>
      <c r="E127" s="73"/>
      <c r="F127" s="66">
        <v>0.33</v>
      </c>
      <c r="G127" s="43">
        <v>6</v>
      </c>
      <c r="H127" s="66">
        <v>1.98</v>
      </c>
      <c r="I127" s="66">
        <v>2.246</v>
      </c>
      <c r="J127" s="43">
        <v>156</v>
      </c>
      <c r="K127" s="43" t="s">
        <v>63</v>
      </c>
      <c r="L127" s="44" t="s">
        <v>128</v>
      </c>
      <c r="M127" s="43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5"/>
      <c r="T127" s="45"/>
      <c r="U127" s="46" t="s">
        <v>65</v>
      </c>
      <c r="V127" s="67">
        <v>0</v>
      </c>
      <c r="W127" s="68">
        <f>IFERROR(IF(V127="",0,CEILING((V127/$H127),1)*$H127),"")</f>
        <v>0</v>
      </c>
      <c r="X127" s="47" t="str">
        <f>IFERROR(IF(W127=0,"",ROUNDUP(W127/H127,0)*0.00753),"")</f>
        <v/>
      </c>
      <c r="Y127" s="48"/>
      <c r="Z127" s="49"/>
      <c r="AD127" s="50"/>
      <c r="BA127" s="51" t="s">
        <v>1</v>
      </c>
    </row>
    <row r="128" spans="1:53" ht="16.5" customHeight="1" x14ac:dyDescent="0.25">
      <c r="A128" s="41" t="s">
        <v>230</v>
      </c>
      <c r="B128" s="41" t="s">
        <v>231</v>
      </c>
      <c r="C128" s="42">
        <v>4301051358</v>
      </c>
      <c r="D128" s="75">
        <v>4607091385748</v>
      </c>
      <c r="E128" s="73"/>
      <c r="F128" s="66">
        <v>0.45</v>
      </c>
      <c r="G128" s="43">
        <v>6</v>
      </c>
      <c r="H128" s="66">
        <v>2.7</v>
      </c>
      <c r="I128" s="66">
        <v>2.972</v>
      </c>
      <c r="J128" s="43">
        <v>156</v>
      </c>
      <c r="K128" s="43" t="s">
        <v>63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27</v>
      </c>
      <c r="W128" s="68">
        <f>IFERROR(IF(V128="",0,CEILING((V128/$H128),1)*$H128),"")</f>
        <v>27</v>
      </c>
      <c r="X128" s="47">
        <f>IFERROR(IF(W128=0,"",ROUNDUP(W128/H128,0)*0.00753),"")</f>
        <v>7.5300000000000006E-2</v>
      </c>
      <c r="Y128" s="48"/>
      <c r="Z128" s="49"/>
      <c r="AD128" s="50"/>
      <c r="BA128" s="51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2" t="s">
        <v>67</v>
      </c>
      <c r="V129" s="69">
        <f>IFERROR(V126/H126,"0")+IFERROR(V127/H127,"0")+IFERROR(V128/H128,"0")</f>
        <v>10</v>
      </c>
      <c r="W129" s="69">
        <f>IFERROR(W126/H126,"0")+IFERROR(W127/H127,"0")+IFERROR(W128/H128,"0")</f>
        <v>10</v>
      </c>
      <c r="X129" s="69">
        <f>IFERROR(IF(X126="",0,X126),"0")+IFERROR(IF(X127="",0,X127),"0")+IFERROR(IF(X128="",0,X128),"0")</f>
        <v>7.5300000000000006E-2</v>
      </c>
      <c r="Y129" s="70"/>
      <c r="Z129" s="70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2" t="s">
        <v>65</v>
      </c>
      <c r="V130" s="69">
        <f>IFERROR(SUM(V126:V128),"0")</f>
        <v>27</v>
      </c>
      <c r="W130" s="69">
        <f>IFERROR(SUM(W126:W128),"0")</f>
        <v>27</v>
      </c>
      <c r="X130" s="52"/>
      <c r="Y130" s="70"/>
      <c r="Z130" s="70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0"/>
      <c r="Z131" s="40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0"/>
      <c r="Z132" s="60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1"/>
      <c r="Z133" s="61"/>
    </row>
    <row r="134" spans="1:53" ht="27" customHeight="1" x14ac:dyDescent="0.25">
      <c r="A134" s="41" t="s">
        <v>234</v>
      </c>
      <c r="B134" s="41" t="s">
        <v>235</v>
      </c>
      <c r="C134" s="42">
        <v>4301011223</v>
      </c>
      <c r="D134" s="75">
        <v>4607091383423</v>
      </c>
      <c r="E134" s="73"/>
      <c r="F134" s="66">
        <v>1.35</v>
      </c>
      <c r="G134" s="43">
        <v>8</v>
      </c>
      <c r="H134" s="66">
        <v>10.8</v>
      </c>
      <c r="I134" s="66">
        <v>11.375999999999999</v>
      </c>
      <c r="J134" s="43">
        <v>56</v>
      </c>
      <c r="K134" s="43" t="s">
        <v>98</v>
      </c>
      <c r="L134" s="44" t="s">
        <v>128</v>
      </c>
      <c r="M134" s="43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5"/>
      <c r="T134" s="45"/>
      <c r="U134" s="46" t="s">
        <v>65</v>
      </c>
      <c r="V134" s="67">
        <v>0</v>
      </c>
      <c r="W134" s="68">
        <f>IFERROR(IF(V134="",0,CEILING((V134/$H134),1)*$H134),"")</f>
        <v>0</v>
      </c>
      <c r="X134" s="47" t="str">
        <f>IFERROR(IF(W134=0,"",ROUNDUP(W134/H134,0)*0.02175),"")</f>
        <v/>
      </c>
      <c r="Y134" s="48"/>
      <c r="Z134" s="49"/>
      <c r="AD134" s="50"/>
      <c r="BA134" s="51" t="s">
        <v>1</v>
      </c>
    </row>
    <row r="135" spans="1:53" ht="27" customHeight="1" x14ac:dyDescent="0.25">
      <c r="A135" s="41" t="s">
        <v>236</v>
      </c>
      <c r="B135" s="41" t="s">
        <v>237</v>
      </c>
      <c r="C135" s="42">
        <v>4301011338</v>
      </c>
      <c r="D135" s="75">
        <v>4607091381405</v>
      </c>
      <c r="E135" s="73"/>
      <c r="F135" s="66">
        <v>1.35</v>
      </c>
      <c r="G135" s="43">
        <v>8</v>
      </c>
      <c r="H135" s="66">
        <v>10.8</v>
      </c>
      <c r="I135" s="66">
        <v>11.375999999999999</v>
      </c>
      <c r="J135" s="43">
        <v>56</v>
      </c>
      <c r="K135" s="43" t="s">
        <v>98</v>
      </c>
      <c r="L135" s="44" t="s">
        <v>64</v>
      </c>
      <c r="M135" s="43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5"/>
      <c r="T135" s="45"/>
      <c r="U135" s="46" t="s">
        <v>65</v>
      </c>
      <c r="V135" s="67">
        <v>0</v>
      </c>
      <c r="W135" s="68">
        <f>IFERROR(IF(V135="",0,CEILING((V135/$H135),1)*$H135),"")</f>
        <v>0</v>
      </c>
      <c r="X135" s="47" t="str">
        <f>IFERROR(IF(W135=0,"",ROUNDUP(W135/H135,0)*0.02175),"")</f>
        <v/>
      </c>
      <c r="Y135" s="48"/>
      <c r="Z135" s="49"/>
      <c r="AD135" s="50"/>
      <c r="BA135" s="51" t="s">
        <v>1</v>
      </c>
    </row>
    <row r="136" spans="1:53" ht="27" customHeight="1" x14ac:dyDescent="0.25">
      <c r="A136" s="41" t="s">
        <v>238</v>
      </c>
      <c r="B136" s="41" t="s">
        <v>239</v>
      </c>
      <c r="C136" s="42">
        <v>4301011333</v>
      </c>
      <c r="D136" s="75">
        <v>4607091386516</v>
      </c>
      <c r="E136" s="73"/>
      <c r="F136" s="66">
        <v>1.4</v>
      </c>
      <c r="G136" s="43">
        <v>8</v>
      </c>
      <c r="H136" s="66">
        <v>11.2</v>
      </c>
      <c r="I136" s="66">
        <v>11.776</v>
      </c>
      <c r="J136" s="43">
        <v>56</v>
      </c>
      <c r="K136" s="43" t="s">
        <v>98</v>
      </c>
      <c r="L136" s="44" t="s">
        <v>64</v>
      </c>
      <c r="M136" s="43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2" t="s">
        <v>67</v>
      </c>
      <c r="V137" s="69">
        <f>IFERROR(V134/H134,"0")+IFERROR(V135/H135,"0")+IFERROR(V136/H136,"0")</f>
        <v>0</v>
      </c>
      <c r="W137" s="69">
        <f>IFERROR(W134/H134,"0")+IFERROR(W135/H135,"0")+IFERROR(W136/H136,"0")</f>
        <v>0</v>
      </c>
      <c r="X137" s="69">
        <f>IFERROR(IF(X134="",0,X134),"0")+IFERROR(IF(X135="",0,X135),"0")+IFERROR(IF(X136="",0,X136),"0")</f>
        <v>0</v>
      </c>
      <c r="Y137" s="70"/>
      <c r="Z137" s="70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2" t="s">
        <v>65</v>
      </c>
      <c r="V138" s="69">
        <f>IFERROR(SUM(V134:V136),"0")</f>
        <v>0</v>
      </c>
      <c r="W138" s="69">
        <f>IFERROR(SUM(W134:W136),"0")</f>
        <v>0</v>
      </c>
      <c r="X138" s="52"/>
      <c r="Y138" s="70"/>
      <c r="Z138" s="70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0"/>
      <c r="Z139" s="60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1"/>
      <c r="Z140" s="61"/>
    </row>
    <row r="141" spans="1:53" ht="27" customHeight="1" x14ac:dyDescent="0.25">
      <c r="A141" s="41" t="s">
        <v>241</v>
      </c>
      <c r="B141" s="41" t="s">
        <v>242</v>
      </c>
      <c r="C141" s="42">
        <v>4301031191</v>
      </c>
      <c r="D141" s="75">
        <v>4680115880993</v>
      </c>
      <c r="E141" s="73"/>
      <c r="F141" s="66">
        <v>0.7</v>
      </c>
      <c r="G141" s="43">
        <v>6</v>
      </c>
      <c r="H141" s="66">
        <v>4.2</v>
      </c>
      <c r="I141" s="66">
        <v>4.46</v>
      </c>
      <c r="J141" s="43">
        <v>156</v>
      </c>
      <c r="K141" s="43" t="s">
        <v>63</v>
      </c>
      <c r="L141" s="44" t="s">
        <v>64</v>
      </c>
      <c r="M141" s="43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5"/>
      <c r="T141" s="45"/>
      <c r="U141" s="46" t="s">
        <v>65</v>
      </c>
      <c r="V141" s="67">
        <v>0</v>
      </c>
      <c r="W141" s="68">
        <f t="shared" ref="W141:W148" si="7">IFERROR(IF(V141="",0,CEILING((V141/$H141),1)*$H141),"")</f>
        <v>0</v>
      </c>
      <c r="X141" s="47" t="str">
        <f>IFERROR(IF(W141=0,"",ROUNDUP(W141/H141,0)*0.00753),"")</f>
        <v/>
      </c>
      <c r="Y141" s="48"/>
      <c r="Z141" s="49"/>
      <c r="AD141" s="50"/>
      <c r="BA141" s="51" t="s">
        <v>1</v>
      </c>
    </row>
    <row r="142" spans="1:53" ht="27" customHeight="1" x14ac:dyDescent="0.25">
      <c r="A142" s="41" t="s">
        <v>243</v>
      </c>
      <c r="B142" s="41" t="s">
        <v>244</v>
      </c>
      <c r="C142" s="42">
        <v>4301031204</v>
      </c>
      <c r="D142" s="75">
        <v>4680115881761</v>
      </c>
      <c r="E142" s="73"/>
      <c r="F142" s="66">
        <v>0.7</v>
      </c>
      <c r="G142" s="43">
        <v>6</v>
      </c>
      <c r="H142" s="66">
        <v>4.2</v>
      </c>
      <c r="I142" s="66">
        <v>4.46</v>
      </c>
      <c r="J142" s="43">
        <v>156</v>
      </c>
      <c r="K142" s="43" t="s">
        <v>63</v>
      </c>
      <c r="L142" s="44" t="s">
        <v>64</v>
      </c>
      <c r="M142" s="43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5"/>
      <c r="T142" s="45"/>
      <c r="U142" s="46" t="s">
        <v>65</v>
      </c>
      <c r="V142" s="67">
        <v>0</v>
      </c>
      <c r="W142" s="68">
        <f t="shared" si="7"/>
        <v>0</v>
      </c>
      <c r="X142" s="47" t="str">
        <f>IFERROR(IF(W142=0,"",ROUNDUP(W142/H142,0)*0.00753),"")</f>
        <v/>
      </c>
      <c r="Y142" s="48"/>
      <c r="Z142" s="49"/>
      <c r="AD142" s="50"/>
      <c r="BA142" s="51" t="s">
        <v>1</v>
      </c>
    </row>
    <row r="143" spans="1:53" ht="27" customHeight="1" x14ac:dyDescent="0.25">
      <c r="A143" s="41" t="s">
        <v>245</v>
      </c>
      <c r="B143" s="41" t="s">
        <v>246</v>
      </c>
      <c r="C143" s="42">
        <v>4301031201</v>
      </c>
      <c r="D143" s="75">
        <v>4680115881563</v>
      </c>
      <c r="E143" s="73"/>
      <c r="F143" s="66">
        <v>0.7</v>
      </c>
      <c r="G143" s="43">
        <v>6</v>
      </c>
      <c r="H143" s="66">
        <v>4.2</v>
      </c>
      <c r="I143" s="66">
        <v>4.4000000000000004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5"/>
      <c r="T143" s="45"/>
      <c r="U143" s="46" t="s">
        <v>65</v>
      </c>
      <c r="V143" s="67">
        <v>0</v>
      </c>
      <c r="W143" s="68">
        <f t="shared" si="7"/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247</v>
      </c>
      <c r="B144" s="41" t="s">
        <v>248</v>
      </c>
      <c r="C144" s="42">
        <v>4301031199</v>
      </c>
      <c r="D144" s="75">
        <v>4680115880986</v>
      </c>
      <c r="E144" s="73"/>
      <c r="F144" s="66">
        <v>0.35</v>
      </c>
      <c r="G144" s="43">
        <v>6</v>
      </c>
      <c r="H144" s="66">
        <v>2.1</v>
      </c>
      <c r="I144" s="66">
        <v>2.23</v>
      </c>
      <c r="J144" s="43">
        <v>234</v>
      </c>
      <c r="K144" s="43" t="s">
        <v>163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IFERROR(IF(W144=0,"",ROUNDUP(W144/H144,0)*0.00502),"")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249</v>
      </c>
      <c r="B145" s="41" t="s">
        <v>250</v>
      </c>
      <c r="C145" s="42">
        <v>4301031190</v>
      </c>
      <c r="D145" s="75">
        <v>4680115880207</v>
      </c>
      <c r="E145" s="73"/>
      <c r="F145" s="66">
        <v>0.4</v>
      </c>
      <c r="G145" s="43">
        <v>6</v>
      </c>
      <c r="H145" s="66">
        <v>2.4</v>
      </c>
      <c r="I145" s="66">
        <v>2.63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251</v>
      </c>
      <c r="B146" s="41" t="s">
        <v>252</v>
      </c>
      <c r="C146" s="42">
        <v>4301031205</v>
      </c>
      <c r="D146" s="75">
        <v>4680115881785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163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253</v>
      </c>
      <c r="B147" s="41" t="s">
        <v>254</v>
      </c>
      <c r="C147" s="42">
        <v>4301031202</v>
      </c>
      <c r="D147" s="75">
        <v>4680115881679</v>
      </c>
      <c r="E147" s="73"/>
      <c r="F147" s="66">
        <v>0.35</v>
      </c>
      <c r="G147" s="43">
        <v>6</v>
      </c>
      <c r="H147" s="66">
        <v>2.1</v>
      </c>
      <c r="I147" s="66">
        <v>2.2000000000000002</v>
      </c>
      <c r="J147" s="43">
        <v>234</v>
      </c>
      <c r="K147" s="43" t="s">
        <v>163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IFERROR(IF(W147=0,"",ROUNDUP(W147/H147,0)*0.00502),"")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255</v>
      </c>
      <c r="B148" s="41" t="s">
        <v>256</v>
      </c>
      <c r="C148" s="42">
        <v>4301031158</v>
      </c>
      <c r="D148" s="75">
        <v>4680115880191</v>
      </c>
      <c r="E148" s="73"/>
      <c r="F148" s="66">
        <v>0.4</v>
      </c>
      <c r="G148" s="43">
        <v>6</v>
      </c>
      <c r="H148" s="66">
        <v>2.4</v>
      </c>
      <c r="I148" s="66">
        <v>2.6</v>
      </c>
      <c r="J148" s="43">
        <v>156</v>
      </c>
      <c r="K148" s="43" t="s">
        <v>63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IFERROR(IF(W148=0,"",ROUNDUP(W148/H148,0)*0.00753),"")</f>
        <v/>
      </c>
      <c r="Y148" s="48"/>
      <c r="Z148" s="49"/>
      <c r="AD148" s="50"/>
      <c r="BA148" s="51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2" t="s">
        <v>67</v>
      </c>
      <c r="V149" s="69">
        <f>IFERROR(V141/H141,"0")+IFERROR(V142/H142,"0")+IFERROR(V143/H143,"0")+IFERROR(V144/H144,"0")+IFERROR(V145/H145,"0")+IFERROR(V146/H146,"0")+IFERROR(V147/H147,"0")+IFERROR(V148/H148,"0")</f>
        <v>0</v>
      </c>
      <c r="W149" s="69">
        <f>IFERROR(W141/H141,"0")+IFERROR(W142/H142,"0")+IFERROR(W143/H143,"0")+IFERROR(W144/H144,"0")+IFERROR(W145/H145,"0")+IFERROR(W146/H146,"0")+IFERROR(W147/H147,"0")+IFERROR(W148/H148,"0")</f>
        <v>0</v>
      </c>
      <c r="X149" s="69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70"/>
      <c r="Z149" s="70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2" t="s">
        <v>65</v>
      </c>
      <c r="V150" s="69">
        <f>IFERROR(SUM(V141:V148),"0")</f>
        <v>0</v>
      </c>
      <c r="W150" s="69">
        <f>IFERROR(SUM(W141:W148),"0")</f>
        <v>0</v>
      </c>
      <c r="X150" s="52"/>
      <c r="Y150" s="70"/>
      <c r="Z150" s="70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0"/>
      <c r="Z151" s="60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1"/>
      <c r="Z152" s="61"/>
    </row>
    <row r="153" spans="1:53" ht="16.5" customHeight="1" x14ac:dyDescent="0.25">
      <c r="A153" s="41" t="s">
        <v>258</v>
      </c>
      <c r="B153" s="41" t="s">
        <v>259</v>
      </c>
      <c r="C153" s="42">
        <v>4301011450</v>
      </c>
      <c r="D153" s="75">
        <v>4680115881402</v>
      </c>
      <c r="E153" s="73"/>
      <c r="F153" s="66">
        <v>1.35</v>
      </c>
      <c r="G153" s="43">
        <v>8</v>
      </c>
      <c r="H153" s="66">
        <v>10.8</v>
      </c>
      <c r="I153" s="66">
        <v>11.28</v>
      </c>
      <c r="J153" s="43">
        <v>56</v>
      </c>
      <c r="K153" s="43" t="s">
        <v>98</v>
      </c>
      <c r="L153" s="44" t="s">
        <v>99</v>
      </c>
      <c r="M153" s="43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5"/>
      <c r="T153" s="45"/>
      <c r="U153" s="46" t="s">
        <v>65</v>
      </c>
      <c r="V153" s="67">
        <v>0</v>
      </c>
      <c r="W153" s="68">
        <f>IFERROR(IF(V153="",0,CEILING((V153/$H153),1)*$H153),"")</f>
        <v>0</v>
      </c>
      <c r="X153" s="47" t="str">
        <f>IFERROR(IF(W153=0,"",ROUNDUP(W153/H153,0)*0.02175),"")</f>
        <v/>
      </c>
      <c r="Y153" s="48"/>
      <c r="Z153" s="49"/>
      <c r="AD153" s="50"/>
      <c r="BA153" s="51" t="s">
        <v>1</v>
      </c>
    </row>
    <row r="154" spans="1:53" ht="27" customHeight="1" x14ac:dyDescent="0.25">
      <c r="A154" s="41" t="s">
        <v>260</v>
      </c>
      <c r="B154" s="41" t="s">
        <v>261</v>
      </c>
      <c r="C154" s="42">
        <v>4301011454</v>
      </c>
      <c r="D154" s="75">
        <v>4680115881396</v>
      </c>
      <c r="E154" s="73"/>
      <c r="F154" s="66">
        <v>0.45</v>
      </c>
      <c r="G154" s="43">
        <v>6</v>
      </c>
      <c r="H154" s="66">
        <v>2.7</v>
      </c>
      <c r="I154" s="66">
        <v>2.9</v>
      </c>
      <c r="J154" s="43">
        <v>156</v>
      </c>
      <c r="K154" s="43" t="s">
        <v>63</v>
      </c>
      <c r="L154" s="44" t="s">
        <v>64</v>
      </c>
      <c r="M154" s="43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5"/>
      <c r="T154" s="45"/>
      <c r="U154" s="46" t="s">
        <v>65</v>
      </c>
      <c r="V154" s="67">
        <v>0</v>
      </c>
      <c r="W154" s="68">
        <f>IFERROR(IF(V154="",0,CEILING((V154/$H154),1)*$H154),"")</f>
        <v>0</v>
      </c>
      <c r="X154" s="47" t="str">
        <f>IFERROR(IF(W154=0,"",ROUNDUP(W154/H154,0)*0.00753),"")</f>
        <v/>
      </c>
      <c r="Y154" s="48"/>
      <c r="Z154" s="49"/>
      <c r="AD154" s="50"/>
      <c r="BA154" s="51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2" t="s">
        <v>67</v>
      </c>
      <c r="V155" s="69">
        <f>IFERROR(V153/H153,"0")+IFERROR(V154/H154,"0")</f>
        <v>0</v>
      </c>
      <c r="W155" s="69">
        <f>IFERROR(W153/H153,"0")+IFERROR(W154/H154,"0")</f>
        <v>0</v>
      </c>
      <c r="X155" s="69">
        <f>IFERROR(IF(X153="",0,X153),"0")+IFERROR(IF(X154="",0,X154),"0")</f>
        <v>0</v>
      </c>
      <c r="Y155" s="70"/>
      <c r="Z155" s="70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2" t="s">
        <v>65</v>
      </c>
      <c r="V156" s="69">
        <f>IFERROR(SUM(V153:V154),"0")</f>
        <v>0</v>
      </c>
      <c r="W156" s="69">
        <f>IFERROR(SUM(W153:W154),"0")</f>
        <v>0</v>
      </c>
      <c r="X156" s="52"/>
      <c r="Y156" s="70"/>
      <c r="Z156" s="70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1"/>
      <c r="Z157" s="61"/>
    </row>
    <row r="158" spans="1:53" ht="16.5" customHeight="1" x14ac:dyDescent="0.25">
      <c r="A158" s="41" t="s">
        <v>262</v>
      </c>
      <c r="B158" s="41" t="s">
        <v>263</v>
      </c>
      <c r="C158" s="42">
        <v>4301020262</v>
      </c>
      <c r="D158" s="75">
        <v>4680115882935</v>
      </c>
      <c r="E158" s="73"/>
      <c r="F158" s="66">
        <v>1.35</v>
      </c>
      <c r="G158" s="43">
        <v>8</v>
      </c>
      <c r="H158" s="66">
        <v>10.8</v>
      </c>
      <c r="I158" s="66">
        <v>11.28</v>
      </c>
      <c r="J158" s="43">
        <v>56</v>
      </c>
      <c r="K158" s="43" t="s">
        <v>98</v>
      </c>
      <c r="L158" s="44" t="s">
        <v>128</v>
      </c>
      <c r="M158" s="43">
        <v>50</v>
      </c>
      <c r="N158" s="74" t="s">
        <v>264</v>
      </c>
      <c r="O158" s="72"/>
      <c r="P158" s="72"/>
      <c r="Q158" s="72"/>
      <c r="R158" s="73"/>
      <c r="S158" s="45"/>
      <c r="T158" s="45"/>
      <c r="U158" s="46" t="s">
        <v>65</v>
      </c>
      <c r="V158" s="67">
        <v>0</v>
      </c>
      <c r="W158" s="68">
        <f>IFERROR(IF(V158="",0,CEILING((V158/$H158),1)*$H158),"")</f>
        <v>0</v>
      </c>
      <c r="X158" s="47" t="str">
        <f>IFERROR(IF(W158=0,"",ROUNDUP(W158/H158,0)*0.02175),"")</f>
        <v/>
      </c>
      <c r="Y158" s="48"/>
      <c r="Z158" s="49"/>
      <c r="AD158" s="50"/>
      <c r="BA158" s="51" t="s">
        <v>1</v>
      </c>
    </row>
    <row r="159" spans="1:53" ht="16.5" customHeight="1" x14ac:dyDescent="0.25">
      <c r="A159" s="41" t="s">
        <v>265</v>
      </c>
      <c r="B159" s="41" t="s">
        <v>266</v>
      </c>
      <c r="C159" s="42">
        <v>4301020220</v>
      </c>
      <c r="D159" s="75">
        <v>4680115880764</v>
      </c>
      <c r="E159" s="73"/>
      <c r="F159" s="66">
        <v>0.35</v>
      </c>
      <c r="G159" s="43">
        <v>6</v>
      </c>
      <c r="H159" s="66">
        <v>2.1</v>
      </c>
      <c r="I159" s="66">
        <v>2.2999999999999998</v>
      </c>
      <c r="J159" s="43">
        <v>156</v>
      </c>
      <c r="K159" s="43" t="s">
        <v>63</v>
      </c>
      <c r="L159" s="44" t="s">
        <v>99</v>
      </c>
      <c r="M159" s="43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5"/>
      <c r="T159" s="45"/>
      <c r="U159" s="46" t="s">
        <v>65</v>
      </c>
      <c r="V159" s="67">
        <v>0</v>
      </c>
      <c r="W159" s="68">
        <f>IFERROR(IF(V159="",0,CEILING((V159/$H159),1)*$H159),"")</f>
        <v>0</v>
      </c>
      <c r="X159" s="47" t="str">
        <f>IFERROR(IF(W159=0,"",ROUNDUP(W159/H159,0)*0.00753),"")</f>
        <v/>
      </c>
      <c r="Y159" s="48"/>
      <c r="Z159" s="49"/>
      <c r="AD159" s="50"/>
      <c r="BA159" s="51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2" t="s">
        <v>67</v>
      </c>
      <c r="V160" s="69">
        <f>IFERROR(V158/H158,"0")+IFERROR(V159/H159,"0")</f>
        <v>0</v>
      </c>
      <c r="W160" s="69">
        <f>IFERROR(W158/H158,"0")+IFERROR(W159/H159,"0")</f>
        <v>0</v>
      </c>
      <c r="X160" s="69">
        <f>IFERROR(IF(X158="",0,X158),"0")+IFERROR(IF(X159="",0,X159),"0")</f>
        <v>0</v>
      </c>
      <c r="Y160" s="70"/>
      <c r="Z160" s="70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2" t="s">
        <v>65</v>
      </c>
      <c r="V161" s="69">
        <f>IFERROR(SUM(V158:V159),"0")</f>
        <v>0</v>
      </c>
      <c r="W161" s="69">
        <f>IFERROR(SUM(W158:W159),"0")</f>
        <v>0</v>
      </c>
      <c r="X161" s="52"/>
      <c r="Y161" s="70"/>
      <c r="Z161" s="70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1"/>
      <c r="Z162" s="61"/>
    </row>
    <row r="163" spans="1:53" ht="27" customHeight="1" x14ac:dyDescent="0.25">
      <c r="A163" s="41" t="s">
        <v>267</v>
      </c>
      <c r="B163" s="41" t="s">
        <v>268</v>
      </c>
      <c r="C163" s="42">
        <v>4301031224</v>
      </c>
      <c r="D163" s="75">
        <v>4680115882683</v>
      </c>
      <c r="E163" s="73"/>
      <c r="F163" s="66">
        <v>0.9</v>
      </c>
      <c r="G163" s="43">
        <v>6</v>
      </c>
      <c r="H163" s="66">
        <v>5.4</v>
      </c>
      <c r="I163" s="66">
        <v>5.61</v>
      </c>
      <c r="J163" s="43">
        <v>120</v>
      </c>
      <c r="K163" s="43" t="s">
        <v>63</v>
      </c>
      <c r="L163" s="44" t="s">
        <v>64</v>
      </c>
      <c r="M163" s="43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5"/>
      <c r="T163" s="45"/>
      <c r="U163" s="46" t="s">
        <v>65</v>
      </c>
      <c r="V163" s="67">
        <v>104</v>
      </c>
      <c r="W163" s="68">
        <f>IFERROR(IF(V163="",0,CEILING((V163/$H163),1)*$H163),"")</f>
        <v>108</v>
      </c>
      <c r="X163" s="47">
        <f>IFERROR(IF(W163=0,"",ROUNDUP(W163/H163,0)*0.00937),"")</f>
        <v>0.18740000000000001</v>
      </c>
      <c r="Y163" s="48"/>
      <c r="Z163" s="49"/>
      <c r="AD163" s="50"/>
      <c r="BA163" s="51" t="s">
        <v>1</v>
      </c>
    </row>
    <row r="164" spans="1:53" ht="27" customHeight="1" x14ac:dyDescent="0.25">
      <c r="A164" s="41" t="s">
        <v>269</v>
      </c>
      <c r="B164" s="41" t="s">
        <v>270</v>
      </c>
      <c r="C164" s="42">
        <v>4301031230</v>
      </c>
      <c r="D164" s="75">
        <v>4680115882690</v>
      </c>
      <c r="E164" s="73"/>
      <c r="F164" s="66">
        <v>0.9</v>
      </c>
      <c r="G164" s="43">
        <v>6</v>
      </c>
      <c r="H164" s="66">
        <v>5.4</v>
      </c>
      <c r="I164" s="66">
        <v>5.61</v>
      </c>
      <c r="J164" s="43">
        <v>120</v>
      </c>
      <c r="K164" s="43" t="s">
        <v>63</v>
      </c>
      <c r="L164" s="44" t="s">
        <v>64</v>
      </c>
      <c r="M164" s="43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5"/>
      <c r="T164" s="45"/>
      <c r="U164" s="46" t="s">
        <v>65</v>
      </c>
      <c r="V164" s="67">
        <v>108</v>
      </c>
      <c r="W164" s="68">
        <f>IFERROR(IF(V164="",0,CEILING((V164/$H164),1)*$H164),"")</f>
        <v>108</v>
      </c>
      <c r="X164" s="47">
        <f>IFERROR(IF(W164=0,"",ROUNDUP(W164/H164,0)*0.00937),"")</f>
        <v>0.18740000000000001</v>
      </c>
      <c r="Y164" s="48"/>
      <c r="Z164" s="49"/>
      <c r="AD164" s="50"/>
      <c r="BA164" s="51" t="s">
        <v>1</v>
      </c>
    </row>
    <row r="165" spans="1:53" ht="27" customHeight="1" x14ac:dyDescent="0.25">
      <c r="A165" s="41" t="s">
        <v>271</v>
      </c>
      <c r="B165" s="41" t="s">
        <v>272</v>
      </c>
      <c r="C165" s="42">
        <v>4301031220</v>
      </c>
      <c r="D165" s="75">
        <v>4680115882669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108</v>
      </c>
      <c r="W165" s="68">
        <f>IFERROR(IF(V165="",0,CEILING((V165/$H165),1)*$H165),"")</f>
        <v>108</v>
      </c>
      <c r="X165" s="47">
        <f>IFERROR(IF(W165=0,"",ROUNDUP(W165/H165,0)*0.00937),"")</f>
        <v>0.18740000000000001</v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273</v>
      </c>
      <c r="B166" s="41" t="s">
        <v>274</v>
      </c>
      <c r="C166" s="42">
        <v>4301031221</v>
      </c>
      <c r="D166" s="75">
        <v>4680115882676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2" t="s">
        <v>67</v>
      </c>
      <c r="V167" s="69">
        <f>IFERROR(V163/H163,"0")+IFERROR(V164/H164,"0")+IFERROR(V165/H165,"0")+IFERROR(V166/H166,"0")</f>
        <v>59.25925925925926</v>
      </c>
      <c r="W167" s="69">
        <f>IFERROR(W163/H163,"0")+IFERROR(W164/H164,"0")+IFERROR(W165/H165,"0")+IFERROR(W166/H166,"0")</f>
        <v>60</v>
      </c>
      <c r="X167" s="69">
        <f>IFERROR(IF(X163="",0,X163),"0")+IFERROR(IF(X164="",0,X164),"0")+IFERROR(IF(X165="",0,X165),"0")+IFERROR(IF(X166="",0,X166),"0")</f>
        <v>0.56220000000000003</v>
      </c>
      <c r="Y167" s="70"/>
      <c r="Z167" s="70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2" t="s">
        <v>65</v>
      </c>
      <c r="V168" s="69">
        <f>IFERROR(SUM(V163:V166),"0")</f>
        <v>320</v>
      </c>
      <c r="W168" s="69">
        <f>IFERROR(SUM(W163:W166),"0")</f>
        <v>324</v>
      </c>
      <c r="X168" s="52"/>
      <c r="Y168" s="70"/>
      <c r="Z168" s="70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1"/>
      <c r="Z169" s="61"/>
    </row>
    <row r="170" spans="1:53" ht="27" customHeight="1" x14ac:dyDescent="0.25">
      <c r="A170" s="41" t="s">
        <v>275</v>
      </c>
      <c r="B170" s="41" t="s">
        <v>276</v>
      </c>
      <c r="C170" s="42">
        <v>4301051409</v>
      </c>
      <c r="D170" s="75">
        <v>4680115881556</v>
      </c>
      <c r="E170" s="73"/>
      <c r="F170" s="66">
        <v>1</v>
      </c>
      <c r="G170" s="43">
        <v>4</v>
      </c>
      <c r="H170" s="66">
        <v>4</v>
      </c>
      <c r="I170" s="66">
        <v>4.4080000000000004</v>
      </c>
      <c r="J170" s="43">
        <v>104</v>
      </c>
      <c r="K170" s="43" t="s">
        <v>98</v>
      </c>
      <c r="L170" s="44" t="s">
        <v>128</v>
      </c>
      <c r="M170" s="43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5"/>
      <c r="T170" s="45"/>
      <c r="U170" s="46" t="s">
        <v>65</v>
      </c>
      <c r="V170" s="67">
        <v>0</v>
      </c>
      <c r="W170" s="68">
        <f t="shared" ref="W170:W186" si="8">IFERROR(IF(V170="",0,CEILING((V170/$H170),1)*$H170),"")</f>
        <v>0</v>
      </c>
      <c r="X170" s="47" t="str">
        <f>IFERROR(IF(W170=0,"",ROUNDUP(W170/H170,0)*0.01196),"")</f>
        <v/>
      </c>
      <c r="Y170" s="48"/>
      <c r="Z170" s="49"/>
      <c r="AD170" s="50"/>
      <c r="BA170" s="51" t="s">
        <v>1</v>
      </c>
    </row>
    <row r="171" spans="1:53" ht="16.5" customHeight="1" x14ac:dyDescent="0.25">
      <c r="A171" s="41" t="s">
        <v>277</v>
      </c>
      <c r="B171" s="41" t="s">
        <v>278</v>
      </c>
      <c r="C171" s="42">
        <v>4301051538</v>
      </c>
      <c r="D171" s="75">
        <v>4680115880573</v>
      </c>
      <c r="E171" s="73"/>
      <c r="F171" s="66">
        <v>1.45</v>
      </c>
      <c r="G171" s="43">
        <v>6</v>
      </c>
      <c r="H171" s="66">
        <v>8.6999999999999993</v>
      </c>
      <c r="I171" s="66">
        <v>9.2639999999999993</v>
      </c>
      <c r="J171" s="43">
        <v>56</v>
      </c>
      <c r="K171" s="43" t="s">
        <v>98</v>
      </c>
      <c r="L171" s="44" t="s">
        <v>64</v>
      </c>
      <c r="M171" s="43">
        <v>45</v>
      </c>
      <c r="N171" s="74" t="s">
        <v>279</v>
      </c>
      <c r="O171" s="72"/>
      <c r="P171" s="72"/>
      <c r="Q171" s="72"/>
      <c r="R171" s="73"/>
      <c r="S171" s="45"/>
      <c r="T171" s="45"/>
      <c r="U171" s="46" t="s">
        <v>65</v>
      </c>
      <c r="V171" s="67">
        <v>0</v>
      </c>
      <c r="W171" s="68">
        <f t="shared" si="8"/>
        <v>0</v>
      </c>
      <c r="X171" s="47" t="str">
        <f>IFERROR(IF(W171=0,"",ROUNDUP(W171/H171,0)*0.02175),"")</f>
        <v/>
      </c>
      <c r="Y171" s="48"/>
      <c r="Z171" s="49"/>
      <c r="AD171" s="50"/>
      <c r="BA171" s="51" t="s">
        <v>1</v>
      </c>
    </row>
    <row r="172" spans="1:53" ht="27" customHeight="1" x14ac:dyDescent="0.25">
      <c r="A172" s="41" t="s">
        <v>280</v>
      </c>
      <c r="B172" s="41" t="s">
        <v>281</v>
      </c>
      <c r="C172" s="42">
        <v>4301051408</v>
      </c>
      <c r="D172" s="75">
        <v>4680115881594</v>
      </c>
      <c r="E172" s="73"/>
      <c r="F172" s="66">
        <v>1.35</v>
      </c>
      <c r="G172" s="43">
        <v>6</v>
      </c>
      <c r="H172" s="66">
        <v>8.1</v>
      </c>
      <c r="I172" s="66">
        <v>8.6639999999999997</v>
      </c>
      <c r="J172" s="43">
        <v>56</v>
      </c>
      <c r="K172" s="43" t="s">
        <v>98</v>
      </c>
      <c r="L172" s="44" t="s">
        <v>128</v>
      </c>
      <c r="M172" s="43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si="8"/>
        <v>0</v>
      </c>
      <c r="X172" s="47" t="str">
        <f>IFERROR(IF(W172=0,"",ROUNDUP(W172/H172,0)*0.02175),"")</f>
        <v/>
      </c>
      <c r="Y172" s="48"/>
      <c r="Z172" s="49"/>
      <c r="AD172" s="50"/>
      <c r="BA172" s="51" t="s">
        <v>1</v>
      </c>
    </row>
    <row r="173" spans="1:53" ht="27" customHeight="1" x14ac:dyDescent="0.25">
      <c r="A173" s="41" t="s">
        <v>282</v>
      </c>
      <c r="B173" s="41" t="s">
        <v>283</v>
      </c>
      <c r="C173" s="42">
        <v>4301051505</v>
      </c>
      <c r="D173" s="75">
        <v>4680115881587</v>
      </c>
      <c r="E173" s="73"/>
      <c r="F173" s="66">
        <v>1</v>
      </c>
      <c r="G173" s="43">
        <v>4</v>
      </c>
      <c r="H173" s="66">
        <v>4</v>
      </c>
      <c r="I173" s="66">
        <v>4.4080000000000004</v>
      </c>
      <c r="J173" s="43">
        <v>104</v>
      </c>
      <c r="K173" s="43" t="s">
        <v>98</v>
      </c>
      <c r="L173" s="44" t="s">
        <v>64</v>
      </c>
      <c r="M173" s="43">
        <v>40</v>
      </c>
      <c r="N173" s="74" t="s">
        <v>284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IFERROR(IF(W173=0,"",ROUNDUP(W173/H173,0)*0.01196),"")</f>
        <v/>
      </c>
      <c r="Y173" s="48"/>
      <c r="Z173" s="49"/>
      <c r="AD173" s="50"/>
      <c r="BA173" s="51" t="s">
        <v>1</v>
      </c>
    </row>
    <row r="174" spans="1:53" ht="16.5" customHeight="1" x14ac:dyDescent="0.25">
      <c r="A174" s="41" t="s">
        <v>285</v>
      </c>
      <c r="B174" s="41" t="s">
        <v>286</v>
      </c>
      <c r="C174" s="42">
        <v>4301051380</v>
      </c>
      <c r="D174" s="75">
        <v>4680115880962</v>
      </c>
      <c r="E174" s="73"/>
      <c r="F174" s="66">
        <v>1.3</v>
      </c>
      <c r="G174" s="43">
        <v>6</v>
      </c>
      <c r="H174" s="66">
        <v>7.8</v>
      </c>
      <c r="I174" s="66">
        <v>8.3640000000000008</v>
      </c>
      <c r="J174" s="43">
        <v>56</v>
      </c>
      <c r="K174" s="43" t="s">
        <v>98</v>
      </c>
      <c r="L174" s="44" t="s">
        <v>64</v>
      </c>
      <c r="M174" s="43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287</v>
      </c>
      <c r="B175" s="41" t="s">
        <v>288</v>
      </c>
      <c r="C175" s="42">
        <v>4301051411</v>
      </c>
      <c r="D175" s="75">
        <v>4680115881617</v>
      </c>
      <c r="E175" s="73"/>
      <c r="F175" s="66">
        <v>1.35</v>
      </c>
      <c r="G175" s="43">
        <v>6</v>
      </c>
      <c r="H175" s="66">
        <v>8.1</v>
      </c>
      <c r="I175" s="66">
        <v>8.6460000000000008</v>
      </c>
      <c r="J175" s="43">
        <v>56</v>
      </c>
      <c r="K175" s="43" t="s">
        <v>98</v>
      </c>
      <c r="L175" s="44" t="s">
        <v>128</v>
      </c>
      <c r="M175" s="43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IFERROR(IF(W175=0,"",ROUNDUP(W175/H175,0)*0.02175),"")</f>
        <v/>
      </c>
      <c r="Y175" s="48"/>
      <c r="Z175" s="49"/>
      <c r="AD175" s="50"/>
      <c r="BA175" s="51" t="s">
        <v>1</v>
      </c>
    </row>
    <row r="176" spans="1:53" ht="27" customHeight="1" x14ac:dyDescent="0.25">
      <c r="A176" s="41" t="s">
        <v>289</v>
      </c>
      <c r="B176" s="41" t="s">
        <v>290</v>
      </c>
      <c r="C176" s="42">
        <v>4301051487</v>
      </c>
      <c r="D176" s="75">
        <v>4680115881228</v>
      </c>
      <c r="E176" s="73"/>
      <c r="F176" s="66">
        <v>0.4</v>
      </c>
      <c r="G176" s="43">
        <v>6</v>
      </c>
      <c r="H176" s="66">
        <v>2.4</v>
      </c>
      <c r="I176" s="66">
        <v>2.6720000000000002</v>
      </c>
      <c r="J176" s="43">
        <v>156</v>
      </c>
      <c r="K176" s="43" t="s">
        <v>63</v>
      </c>
      <c r="L176" s="44" t="s">
        <v>64</v>
      </c>
      <c r="M176" s="43">
        <v>40</v>
      </c>
      <c r="N176" s="74" t="s">
        <v>291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IFERROR(IF(W176=0,"",ROUNDUP(W176/H176,0)*0.00753),"")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292</v>
      </c>
      <c r="B177" s="41" t="s">
        <v>293</v>
      </c>
      <c r="C177" s="42">
        <v>4301051506</v>
      </c>
      <c r="D177" s="75">
        <v>4680115881037</v>
      </c>
      <c r="E177" s="73"/>
      <c r="F177" s="66">
        <v>0.84</v>
      </c>
      <c r="G177" s="43">
        <v>4</v>
      </c>
      <c r="H177" s="66">
        <v>3.36</v>
      </c>
      <c r="I177" s="66">
        <v>3.6179999999999999</v>
      </c>
      <c r="J177" s="43">
        <v>120</v>
      </c>
      <c r="K177" s="43" t="s">
        <v>63</v>
      </c>
      <c r="L177" s="44" t="s">
        <v>64</v>
      </c>
      <c r="M177" s="43">
        <v>40</v>
      </c>
      <c r="N177" s="74" t="s">
        <v>294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IFERROR(IF(W177=0,"",ROUNDUP(W177/H177,0)*0.00937),"")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4301051384</v>
      </c>
      <c r="D178" s="75">
        <v>4680115881211</v>
      </c>
      <c r="E178" s="73"/>
      <c r="F178" s="66">
        <v>0.4</v>
      </c>
      <c r="G178" s="43">
        <v>6</v>
      </c>
      <c r="H178" s="66">
        <v>2.4</v>
      </c>
      <c r="I178" s="66">
        <v>2.6</v>
      </c>
      <c r="J178" s="43">
        <v>156</v>
      </c>
      <c r="K178" s="43" t="s">
        <v>63</v>
      </c>
      <c r="L178" s="44" t="s">
        <v>64</v>
      </c>
      <c r="M178" s="43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297</v>
      </c>
      <c r="B179" s="41" t="s">
        <v>298</v>
      </c>
      <c r="C179" s="42">
        <v>4301051378</v>
      </c>
      <c r="D179" s="75">
        <v>4680115881020</v>
      </c>
      <c r="E179" s="73"/>
      <c r="F179" s="66">
        <v>0.84</v>
      </c>
      <c r="G179" s="43">
        <v>4</v>
      </c>
      <c r="H179" s="66">
        <v>3.36</v>
      </c>
      <c r="I179" s="66">
        <v>3.57</v>
      </c>
      <c r="J179" s="43">
        <v>120</v>
      </c>
      <c r="K179" s="43" t="s">
        <v>63</v>
      </c>
      <c r="L179" s="44" t="s">
        <v>64</v>
      </c>
      <c r="M179" s="43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299</v>
      </c>
      <c r="B180" s="41" t="s">
        <v>300</v>
      </c>
      <c r="C180" s="42">
        <v>4301051407</v>
      </c>
      <c r="D180" s="75">
        <v>4680115882195</v>
      </c>
      <c r="E180" s="73"/>
      <c r="F180" s="66">
        <v>0.4</v>
      </c>
      <c r="G180" s="43">
        <v>6</v>
      </c>
      <c r="H180" s="66">
        <v>2.4</v>
      </c>
      <c r="I180" s="66">
        <v>2.69</v>
      </c>
      <c r="J180" s="43">
        <v>156</v>
      </c>
      <c r="K180" s="43" t="s">
        <v>63</v>
      </c>
      <c r="L180" s="44" t="s">
        <v>128</v>
      </c>
      <c r="M180" s="43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 t="shared" ref="X180:X186" si="9"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301</v>
      </c>
      <c r="B181" s="41" t="s">
        <v>302</v>
      </c>
      <c r="C181" s="42">
        <v>4301051479</v>
      </c>
      <c r="D181" s="75">
        <v>4680115882607</v>
      </c>
      <c r="E181" s="73"/>
      <c r="F181" s="66">
        <v>0.3</v>
      </c>
      <c r="G181" s="43">
        <v>6</v>
      </c>
      <c r="H181" s="66">
        <v>1.8</v>
      </c>
      <c r="I181" s="66">
        <v>2.0720000000000001</v>
      </c>
      <c r="J181" s="43">
        <v>156</v>
      </c>
      <c r="K181" s="43" t="s">
        <v>63</v>
      </c>
      <c r="L181" s="44" t="s">
        <v>128</v>
      </c>
      <c r="M181" s="43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 t="shared" si="9"/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303</v>
      </c>
      <c r="B182" s="41" t="s">
        <v>304</v>
      </c>
      <c r="C182" s="42">
        <v>4301051468</v>
      </c>
      <c r="D182" s="75">
        <v>4680115880092</v>
      </c>
      <c r="E182" s="73"/>
      <c r="F182" s="66">
        <v>0.4</v>
      </c>
      <c r="G182" s="43">
        <v>6</v>
      </c>
      <c r="H182" s="66">
        <v>2.4</v>
      </c>
      <c r="I182" s="66">
        <v>2.6720000000000002</v>
      </c>
      <c r="J182" s="43">
        <v>156</v>
      </c>
      <c r="K182" s="43" t="s">
        <v>63</v>
      </c>
      <c r="L182" s="44" t="s">
        <v>128</v>
      </c>
      <c r="M182" s="43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si="9"/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305</v>
      </c>
      <c r="B183" s="41" t="s">
        <v>306</v>
      </c>
      <c r="C183" s="42">
        <v>4301051469</v>
      </c>
      <c r="D183" s="75">
        <v>4680115880221</v>
      </c>
      <c r="E183" s="73"/>
      <c r="F183" s="66">
        <v>0.4</v>
      </c>
      <c r="G183" s="43">
        <v>6</v>
      </c>
      <c r="H183" s="66">
        <v>2.4</v>
      </c>
      <c r="I183" s="66">
        <v>2.6720000000000002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16.5" customHeight="1" x14ac:dyDescent="0.25">
      <c r="A184" s="41" t="s">
        <v>307</v>
      </c>
      <c r="B184" s="41" t="s">
        <v>308</v>
      </c>
      <c r="C184" s="42">
        <v>4301051523</v>
      </c>
      <c r="D184" s="75">
        <v>4680115882942</v>
      </c>
      <c r="E184" s="73"/>
      <c r="F184" s="66">
        <v>0.3</v>
      </c>
      <c r="G184" s="43">
        <v>6</v>
      </c>
      <c r="H184" s="66">
        <v>1.8</v>
      </c>
      <c r="I184" s="66">
        <v>2.0720000000000001</v>
      </c>
      <c r="J184" s="43">
        <v>156</v>
      </c>
      <c r="K184" s="43" t="s">
        <v>63</v>
      </c>
      <c r="L184" s="44" t="s">
        <v>64</v>
      </c>
      <c r="M184" s="43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16.5" customHeight="1" x14ac:dyDescent="0.25">
      <c r="A185" s="41" t="s">
        <v>309</v>
      </c>
      <c r="B185" s="41" t="s">
        <v>310</v>
      </c>
      <c r="C185" s="42">
        <v>4301051326</v>
      </c>
      <c r="D185" s="75">
        <v>4680115880504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64</v>
      </c>
      <c r="M185" s="43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27" customHeight="1" x14ac:dyDescent="0.25">
      <c r="A186" s="41" t="s">
        <v>311</v>
      </c>
      <c r="B186" s="41" t="s">
        <v>312</v>
      </c>
      <c r="C186" s="42">
        <v>4301051410</v>
      </c>
      <c r="D186" s="75">
        <v>4680115882164</v>
      </c>
      <c r="E186" s="73"/>
      <c r="F186" s="66">
        <v>0.4</v>
      </c>
      <c r="G186" s="43">
        <v>6</v>
      </c>
      <c r="H186" s="66">
        <v>2.4</v>
      </c>
      <c r="I186" s="66">
        <v>2.6779999999999999</v>
      </c>
      <c r="J186" s="43">
        <v>156</v>
      </c>
      <c r="K186" s="43" t="s">
        <v>63</v>
      </c>
      <c r="L186" s="44" t="s">
        <v>128</v>
      </c>
      <c r="M186" s="43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2" t="s">
        <v>67</v>
      </c>
      <c r="V187" s="69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9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9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70"/>
      <c r="Z187" s="70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2" t="s">
        <v>65</v>
      </c>
      <c r="V188" s="69">
        <f>IFERROR(SUM(V170:V186),"0")</f>
        <v>0</v>
      </c>
      <c r="W188" s="69">
        <f>IFERROR(SUM(W170:W186),"0")</f>
        <v>0</v>
      </c>
      <c r="X188" s="52"/>
      <c r="Y188" s="70"/>
      <c r="Z188" s="70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1"/>
      <c r="Z189" s="61"/>
    </row>
    <row r="190" spans="1:53" ht="16.5" customHeight="1" x14ac:dyDescent="0.25">
      <c r="A190" s="41" t="s">
        <v>313</v>
      </c>
      <c r="B190" s="41" t="s">
        <v>314</v>
      </c>
      <c r="C190" s="42">
        <v>4301060338</v>
      </c>
      <c r="D190" s="75">
        <v>4680115880801</v>
      </c>
      <c r="E190" s="73"/>
      <c r="F190" s="66">
        <v>0.4</v>
      </c>
      <c r="G190" s="43">
        <v>6</v>
      </c>
      <c r="H190" s="66">
        <v>2.4</v>
      </c>
      <c r="I190" s="66">
        <v>2.6720000000000002</v>
      </c>
      <c r="J190" s="43">
        <v>156</v>
      </c>
      <c r="K190" s="43" t="s">
        <v>63</v>
      </c>
      <c r="L190" s="44" t="s">
        <v>64</v>
      </c>
      <c r="M190" s="43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5"/>
      <c r="T190" s="45"/>
      <c r="U190" s="46" t="s">
        <v>65</v>
      </c>
      <c r="V190" s="67">
        <v>0</v>
      </c>
      <c r="W190" s="68">
        <f>IFERROR(IF(V190="",0,CEILING((V190/$H190),1)*$H190),"")</f>
        <v>0</v>
      </c>
      <c r="X190" s="47" t="str">
        <f>IFERROR(IF(W190=0,"",ROUNDUP(W190/H190,0)*0.00753),"")</f>
        <v/>
      </c>
      <c r="Y190" s="48"/>
      <c r="Z190" s="49"/>
      <c r="AD190" s="50"/>
      <c r="BA190" s="51" t="s">
        <v>1</v>
      </c>
    </row>
    <row r="191" spans="1:53" ht="27" customHeight="1" x14ac:dyDescent="0.25">
      <c r="A191" s="41" t="s">
        <v>315</v>
      </c>
      <c r="B191" s="41" t="s">
        <v>316</v>
      </c>
      <c r="C191" s="42">
        <v>4301060339</v>
      </c>
      <c r="D191" s="75">
        <v>4680115880818</v>
      </c>
      <c r="E191" s="73"/>
      <c r="F191" s="66">
        <v>0.4</v>
      </c>
      <c r="G191" s="43">
        <v>6</v>
      </c>
      <c r="H191" s="66">
        <v>2.4</v>
      </c>
      <c r="I191" s="66">
        <v>2.6720000000000002</v>
      </c>
      <c r="J191" s="43">
        <v>156</v>
      </c>
      <c r="K191" s="43" t="s">
        <v>63</v>
      </c>
      <c r="L191" s="44" t="s">
        <v>64</v>
      </c>
      <c r="M191" s="43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5"/>
      <c r="T191" s="45"/>
      <c r="U191" s="46" t="s">
        <v>65</v>
      </c>
      <c r="V191" s="67">
        <v>0</v>
      </c>
      <c r="W191" s="68">
        <f>IFERROR(IF(V191="",0,CEILING((V191/$H191),1)*$H191),"")</f>
        <v>0</v>
      </c>
      <c r="X191" s="47" t="str">
        <f>IFERROR(IF(W191=0,"",ROUNDUP(W191/H191,0)*0.00753),"")</f>
        <v/>
      </c>
      <c r="Y191" s="48"/>
      <c r="Z191" s="49"/>
      <c r="AD191" s="50"/>
      <c r="BA191" s="51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2" t="s">
        <v>67</v>
      </c>
      <c r="V192" s="69">
        <f>IFERROR(V190/H190,"0")+IFERROR(V191/H191,"0")</f>
        <v>0</v>
      </c>
      <c r="W192" s="69">
        <f>IFERROR(W190/H190,"0")+IFERROR(W191/H191,"0")</f>
        <v>0</v>
      </c>
      <c r="X192" s="69">
        <f>IFERROR(IF(X190="",0,X190),"0")+IFERROR(IF(X191="",0,X191),"0")</f>
        <v>0</v>
      </c>
      <c r="Y192" s="70"/>
      <c r="Z192" s="70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2" t="s">
        <v>65</v>
      </c>
      <c r="V193" s="69">
        <f>IFERROR(SUM(V190:V191),"0")</f>
        <v>0</v>
      </c>
      <c r="W193" s="69">
        <f>IFERROR(SUM(W190:W191),"0")</f>
        <v>0</v>
      </c>
      <c r="X193" s="52"/>
      <c r="Y193" s="70"/>
      <c r="Z193" s="70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0"/>
      <c r="Z194" s="60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1"/>
      <c r="Z195" s="61"/>
    </row>
    <row r="196" spans="1:53" ht="27" customHeight="1" x14ac:dyDescent="0.25">
      <c r="A196" s="41" t="s">
        <v>318</v>
      </c>
      <c r="B196" s="41" t="s">
        <v>319</v>
      </c>
      <c r="C196" s="42">
        <v>4301011346</v>
      </c>
      <c r="D196" s="75">
        <v>4607091387445</v>
      </c>
      <c r="E196" s="73"/>
      <c r="F196" s="66">
        <v>0.9</v>
      </c>
      <c r="G196" s="43">
        <v>10</v>
      </c>
      <c r="H196" s="66">
        <v>9</v>
      </c>
      <c r="I196" s="66">
        <v>9.6300000000000008</v>
      </c>
      <c r="J196" s="43">
        <v>56</v>
      </c>
      <c r="K196" s="43" t="s">
        <v>98</v>
      </c>
      <c r="L196" s="44" t="s">
        <v>99</v>
      </c>
      <c r="M196" s="43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5"/>
      <c r="T196" s="45"/>
      <c r="U196" s="46" t="s">
        <v>65</v>
      </c>
      <c r="V196" s="67">
        <v>0</v>
      </c>
      <c r="W196" s="68">
        <f t="shared" ref="W196:W210" si="10">IFERROR(IF(V196="",0,CEILING((V196/$H196),1)*$H196),"")</f>
        <v>0</v>
      </c>
      <c r="X196" s="47" t="str">
        <f>IFERROR(IF(W196=0,"",ROUNDUP(W196/H196,0)*0.02175),"")</f>
        <v/>
      </c>
      <c r="Y196" s="48"/>
      <c r="Z196" s="49"/>
      <c r="AD196" s="50"/>
      <c r="BA196" s="51" t="s">
        <v>1</v>
      </c>
    </row>
    <row r="197" spans="1:53" ht="27" customHeight="1" x14ac:dyDescent="0.25">
      <c r="A197" s="41" t="s">
        <v>320</v>
      </c>
      <c r="B197" s="41" t="s">
        <v>321</v>
      </c>
      <c r="C197" s="42">
        <v>4301011362</v>
      </c>
      <c r="D197" s="75">
        <v>4607091386004</v>
      </c>
      <c r="E197" s="73"/>
      <c r="F197" s="66">
        <v>1.35</v>
      </c>
      <c r="G197" s="43">
        <v>8</v>
      </c>
      <c r="H197" s="66">
        <v>10.8</v>
      </c>
      <c r="I197" s="66">
        <v>11.28</v>
      </c>
      <c r="J197" s="43">
        <v>48</v>
      </c>
      <c r="K197" s="43" t="s">
        <v>98</v>
      </c>
      <c r="L197" s="44" t="s">
        <v>106</v>
      </c>
      <c r="M197" s="43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5"/>
      <c r="T197" s="45"/>
      <c r="U197" s="46" t="s">
        <v>65</v>
      </c>
      <c r="V197" s="67">
        <v>600</v>
      </c>
      <c r="W197" s="68">
        <f t="shared" si="10"/>
        <v>604.80000000000007</v>
      </c>
      <c r="X197" s="47">
        <f>IFERROR(IF(W197=0,"",ROUNDUP(W197/H197,0)*0.02039),"")</f>
        <v>1.14184</v>
      </c>
      <c r="Y197" s="48"/>
      <c r="Z197" s="49"/>
      <c r="AD197" s="50"/>
      <c r="BA197" s="51" t="s">
        <v>1</v>
      </c>
    </row>
    <row r="198" spans="1:53" ht="27" customHeight="1" x14ac:dyDescent="0.25">
      <c r="A198" s="41" t="s">
        <v>320</v>
      </c>
      <c r="B198" s="41" t="s">
        <v>322</v>
      </c>
      <c r="C198" s="42">
        <v>4301011308</v>
      </c>
      <c r="D198" s="75">
        <v>4607091386004</v>
      </c>
      <c r="E198" s="73"/>
      <c r="F198" s="66">
        <v>1.35</v>
      </c>
      <c r="G198" s="43">
        <v>8</v>
      </c>
      <c r="H198" s="66">
        <v>10.8</v>
      </c>
      <c r="I198" s="66">
        <v>11.28</v>
      </c>
      <c r="J198" s="43">
        <v>56</v>
      </c>
      <c r="K198" s="43" t="s">
        <v>98</v>
      </c>
      <c r="L198" s="44" t="s">
        <v>99</v>
      </c>
      <c r="M198" s="43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si="10"/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323</v>
      </c>
      <c r="B199" s="41" t="s">
        <v>324</v>
      </c>
      <c r="C199" s="42">
        <v>4301011347</v>
      </c>
      <c r="D199" s="75">
        <v>4607091386073</v>
      </c>
      <c r="E199" s="73"/>
      <c r="F199" s="66">
        <v>0.9</v>
      </c>
      <c r="G199" s="43">
        <v>10</v>
      </c>
      <c r="H199" s="66">
        <v>9</v>
      </c>
      <c r="I199" s="66">
        <v>9.6300000000000008</v>
      </c>
      <c r="J199" s="43">
        <v>56</v>
      </c>
      <c r="K199" s="43" t="s">
        <v>98</v>
      </c>
      <c r="L199" s="44" t="s">
        <v>99</v>
      </c>
      <c r="M199" s="43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IFERROR(IF(W199=0,"",ROUNDUP(W199/H199,0)*0.02175),"")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325</v>
      </c>
      <c r="B200" s="41" t="s">
        <v>326</v>
      </c>
      <c r="C200" s="42">
        <v>4301010928</v>
      </c>
      <c r="D200" s="75">
        <v>4607091387322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325</v>
      </c>
      <c r="B201" s="41" t="s">
        <v>327</v>
      </c>
      <c r="C201" s="42">
        <v>4301011395</v>
      </c>
      <c r="D201" s="75">
        <v>4607091387322</v>
      </c>
      <c r="E201" s="73"/>
      <c r="F201" s="66">
        <v>1.35</v>
      </c>
      <c r="G201" s="43">
        <v>8</v>
      </c>
      <c r="H201" s="66">
        <v>10.8</v>
      </c>
      <c r="I201" s="66">
        <v>11.28</v>
      </c>
      <c r="J201" s="43">
        <v>48</v>
      </c>
      <c r="K201" s="43" t="s">
        <v>98</v>
      </c>
      <c r="L201" s="44" t="s">
        <v>106</v>
      </c>
      <c r="M201" s="43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IFERROR(IF(W201=0,"",ROUNDUP(W201/H201,0)*0.02039),"")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328</v>
      </c>
      <c r="B202" s="41" t="s">
        <v>329</v>
      </c>
      <c r="C202" s="42">
        <v>4301011311</v>
      </c>
      <c r="D202" s="75">
        <v>4607091387377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56</v>
      </c>
      <c r="K202" s="43" t="s">
        <v>98</v>
      </c>
      <c r="L202" s="44" t="s">
        <v>99</v>
      </c>
      <c r="M202" s="43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100</v>
      </c>
      <c r="W202" s="68">
        <f t="shared" si="10"/>
        <v>108</v>
      </c>
      <c r="X202" s="47">
        <f>IFERROR(IF(W202=0,"",ROUNDUP(W202/H202,0)*0.02175),"")</f>
        <v>0.21749999999999997</v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330</v>
      </c>
      <c r="B203" s="41" t="s">
        <v>331</v>
      </c>
      <c r="C203" s="42">
        <v>4301010945</v>
      </c>
      <c r="D203" s="75">
        <v>4607091387353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100</v>
      </c>
      <c r="W203" s="68">
        <f t="shared" si="10"/>
        <v>108</v>
      </c>
      <c r="X203" s="47">
        <f>IFERROR(IF(W203=0,"",ROUNDUP(W203/H203,0)*0.02175),"")</f>
        <v>0.21749999999999997</v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332</v>
      </c>
      <c r="B204" s="41" t="s">
        <v>333</v>
      </c>
      <c r="C204" s="42">
        <v>4301011328</v>
      </c>
      <c r="D204" s="75">
        <v>4607091386011</v>
      </c>
      <c r="E204" s="73"/>
      <c r="F204" s="66">
        <v>0.5</v>
      </c>
      <c r="G204" s="43">
        <v>10</v>
      </c>
      <c r="H204" s="66">
        <v>5</v>
      </c>
      <c r="I204" s="66">
        <v>5.21</v>
      </c>
      <c r="J204" s="43">
        <v>120</v>
      </c>
      <c r="K204" s="43" t="s">
        <v>63</v>
      </c>
      <c r="L204" s="44" t="s">
        <v>64</v>
      </c>
      <c r="M204" s="43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200</v>
      </c>
      <c r="W204" s="68">
        <f t="shared" si="10"/>
        <v>200</v>
      </c>
      <c r="X204" s="47">
        <f t="shared" ref="X204:X210" si="11">IFERROR(IF(W204=0,"",ROUNDUP(W204/H204,0)*0.00937),"")</f>
        <v>0.37480000000000002</v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334</v>
      </c>
      <c r="B205" s="41" t="s">
        <v>335</v>
      </c>
      <c r="C205" s="42">
        <v>4301011329</v>
      </c>
      <c r="D205" s="75">
        <v>4607091387308</v>
      </c>
      <c r="E205" s="73"/>
      <c r="F205" s="66">
        <v>0.5</v>
      </c>
      <c r="G205" s="43">
        <v>10</v>
      </c>
      <c r="H205" s="66">
        <v>5</v>
      </c>
      <c r="I205" s="66">
        <v>5.21</v>
      </c>
      <c r="J205" s="43">
        <v>120</v>
      </c>
      <c r="K205" s="43" t="s">
        <v>63</v>
      </c>
      <c r="L205" s="44" t="s">
        <v>64</v>
      </c>
      <c r="M205" s="43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 t="shared" si="11"/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336</v>
      </c>
      <c r="B206" s="41" t="s">
        <v>337</v>
      </c>
      <c r="C206" s="42">
        <v>4301011049</v>
      </c>
      <c r="D206" s="75">
        <v>4607091387339</v>
      </c>
      <c r="E206" s="73"/>
      <c r="F206" s="66">
        <v>0.5</v>
      </c>
      <c r="G206" s="43">
        <v>10</v>
      </c>
      <c r="H206" s="66">
        <v>5</v>
      </c>
      <c r="I206" s="66">
        <v>5.24</v>
      </c>
      <c r="J206" s="43">
        <v>120</v>
      </c>
      <c r="K206" s="43" t="s">
        <v>63</v>
      </c>
      <c r="L206" s="44" t="s">
        <v>99</v>
      </c>
      <c r="M206" s="43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si="11"/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338</v>
      </c>
      <c r="B207" s="41" t="s">
        <v>339</v>
      </c>
      <c r="C207" s="42">
        <v>4301011433</v>
      </c>
      <c r="D207" s="75">
        <v>4680115882638</v>
      </c>
      <c r="E207" s="73"/>
      <c r="F207" s="66">
        <v>0.4</v>
      </c>
      <c r="G207" s="43">
        <v>10</v>
      </c>
      <c r="H207" s="66">
        <v>4</v>
      </c>
      <c r="I207" s="66">
        <v>4.24</v>
      </c>
      <c r="J207" s="43">
        <v>120</v>
      </c>
      <c r="K207" s="43" t="s">
        <v>63</v>
      </c>
      <c r="L207" s="44" t="s">
        <v>99</v>
      </c>
      <c r="M207" s="43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340</v>
      </c>
      <c r="B208" s="41" t="s">
        <v>341</v>
      </c>
      <c r="C208" s="42">
        <v>4301011573</v>
      </c>
      <c r="D208" s="75">
        <v>4680115881938</v>
      </c>
      <c r="E208" s="73"/>
      <c r="F208" s="66">
        <v>0.4</v>
      </c>
      <c r="G208" s="43">
        <v>10</v>
      </c>
      <c r="H208" s="66">
        <v>4</v>
      </c>
      <c r="I208" s="66">
        <v>4.24</v>
      </c>
      <c r="J208" s="43">
        <v>120</v>
      </c>
      <c r="K208" s="43" t="s">
        <v>63</v>
      </c>
      <c r="L208" s="44" t="s">
        <v>99</v>
      </c>
      <c r="M208" s="43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342</v>
      </c>
      <c r="B209" s="41" t="s">
        <v>343</v>
      </c>
      <c r="C209" s="42">
        <v>4301010944</v>
      </c>
      <c r="D209" s="75">
        <v>4607091387346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344</v>
      </c>
      <c r="B210" s="41" t="s">
        <v>345</v>
      </c>
      <c r="C210" s="42">
        <v>4301011353</v>
      </c>
      <c r="D210" s="75">
        <v>4607091389807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2" t="s">
        <v>67</v>
      </c>
      <c r="V211" s="69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114.07407407407408</v>
      </c>
      <c r="W211" s="69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116</v>
      </c>
      <c r="X211" s="69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1.95164</v>
      </c>
      <c r="Y211" s="70"/>
      <c r="Z211" s="70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2" t="s">
        <v>65</v>
      </c>
      <c r="V212" s="69">
        <f>IFERROR(SUM(V196:V210),"0")</f>
        <v>1000</v>
      </c>
      <c r="W212" s="69">
        <f>IFERROR(SUM(W196:W210),"0")</f>
        <v>1020.8000000000001</v>
      </c>
      <c r="X212" s="52"/>
      <c r="Y212" s="70"/>
      <c r="Z212" s="70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1"/>
      <c r="Z213" s="61"/>
    </row>
    <row r="214" spans="1:53" ht="27" customHeight="1" x14ac:dyDescent="0.25">
      <c r="A214" s="41" t="s">
        <v>346</v>
      </c>
      <c r="B214" s="41" t="s">
        <v>347</v>
      </c>
      <c r="C214" s="42">
        <v>4301020254</v>
      </c>
      <c r="D214" s="75">
        <v>4680115881914</v>
      </c>
      <c r="E214" s="73"/>
      <c r="F214" s="66">
        <v>0.4</v>
      </c>
      <c r="G214" s="43">
        <v>10</v>
      </c>
      <c r="H214" s="66">
        <v>4</v>
      </c>
      <c r="I214" s="66">
        <v>4.24</v>
      </c>
      <c r="J214" s="43">
        <v>120</v>
      </c>
      <c r="K214" s="43" t="s">
        <v>63</v>
      </c>
      <c r="L214" s="44" t="s">
        <v>99</v>
      </c>
      <c r="M214" s="43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5"/>
      <c r="T214" s="45"/>
      <c r="U214" s="46" t="s">
        <v>65</v>
      </c>
      <c r="V214" s="67">
        <v>0</v>
      </c>
      <c r="W214" s="68">
        <f>IFERROR(IF(V214="",0,CEILING((V214/$H214),1)*$H214),"")</f>
        <v>0</v>
      </c>
      <c r="X214" s="47" t="str">
        <f>IFERROR(IF(W214=0,"",ROUNDUP(W214/H214,0)*0.00937),"")</f>
        <v/>
      </c>
      <c r="Y214" s="48"/>
      <c r="Z214" s="49"/>
      <c r="AD214" s="50"/>
      <c r="BA214" s="51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2" t="s">
        <v>67</v>
      </c>
      <c r="V215" s="69">
        <f>IFERROR(V214/H214,"0")</f>
        <v>0</v>
      </c>
      <c r="W215" s="69">
        <f>IFERROR(W214/H214,"0")</f>
        <v>0</v>
      </c>
      <c r="X215" s="69">
        <f>IFERROR(IF(X214="",0,X214),"0")</f>
        <v>0</v>
      </c>
      <c r="Y215" s="70"/>
      <c r="Z215" s="70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2" t="s">
        <v>65</v>
      </c>
      <c r="V216" s="69">
        <f>IFERROR(SUM(V214:V214),"0")</f>
        <v>0</v>
      </c>
      <c r="W216" s="69">
        <f>IFERROR(SUM(W214:W214),"0")</f>
        <v>0</v>
      </c>
      <c r="X216" s="52"/>
      <c r="Y216" s="70"/>
      <c r="Z216" s="70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1"/>
      <c r="Z217" s="61"/>
    </row>
    <row r="218" spans="1:53" ht="27" customHeight="1" x14ac:dyDescent="0.25">
      <c r="A218" s="41" t="s">
        <v>348</v>
      </c>
      <c r="B218" s="41" t="s">
        <v>349</v>
      </c>
      <c r="C218" s="42">
        <v>4301030878</v>
      </c>
      <c r="D218" s="75">
        <v>4607091387193</v>
      </c>
      <c r="E218" s="73"/>
      <c r="F218" s="66">
        <v>0.7</v>
      </c>
      <c r="G218" s="43">
        <v>6</v>
      </c>
      <c r="H218" s="66">
        <v>4.2</v>
      </c>
      <c r="I218" s="66">
        <v>4.46</v>
      </c>
      <c r="J218" s="43">
        <v>156</v>
      </c>
      <c r="K218" s="43" t="s">
        <v>63</v>
      </c>
      <c r="L218" s="44" t="s">
        <v>64</v>
      </c>
      <c r="M218" s="43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5"/>
      <c r="T218" s="45"/>
      <c r="U218" s="46" t="s">
        <v>65</v>
      </c>
      <c r="V218" s="67">
        <v>300</v>
      </c>
      <c r="W218" s="68">
        <f>IFERROR(IF(V218="",0,CEILING((V218/$H218),1)*$H218),"")</f>
        <v>302.40000000000003</v>
      </c>
      <c r="X218" s="47">
        <f>IFERROR(IF(W218=0,"",ROUNDUP(W218/H218,0)*0.00753),"")</f>
        <v>0.54215999999999998</v>
      </c>
      <c r="Y218" s="48"/>
      <c r="Z218" s="49"/>
      <c r="AD218" s="50"/>
      <c r="BA218" s="51" t="s">
        <v>1</v>
      </c>
    </row>
    <row r="219" spans="1:53" ht="27" customHeight="1" x14ac:dyDescent="0.25">
      <c r="A219" s="41" t="s">
        <v>350</v>
      </c>
      <c r="B219" s="41" t="s">
        <v>351</v>
      </c>
      <c r="C219" s="42">
        <v>4301031153</v>
      </c>
      <c r="D219" s="75">
        <v>4607091387230</v>
      </c>
      <c r="E219" s="73"/>
      <c r="F219" s="66">
        <v>0.7</v>
      </c>
      <c r="G219" s="43">
        <v>6</v>
      </c>
      <c r="H219" s="66">
        <v>4.2</v>
      </c>
      <c r="I219" s="66">
        <v>4.46</v>
      </c>
      <c r="J219" s="43">
        <v>156</v>
      </c>
      <c r="K219" s="43" t="s">
        <v>63</v>
      </c>
      <c r="L219" s="44" t="s">
        <v>64</v>
      </c>
      <c r="M219" s="43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5"/>
      <c r="T219" s="45"/>
      <c r="U219" s="46" t="s">
        <v>65</v>
      </c>
      <c r="V219" s="67">
        <v>0</v>
      </c>
      <c r="W219" s="68">
        <f>IFERROR(IF(V219="",0,CEILING((V219/$H219),1)*$H219),"")</f>
        <v>0</v>
      </c>
      <c r="X219" s="47" t="str">
        <f>IFERROR(IF(W219=0,"",ROUNDUP(W219/H219,0)*0.00753),"")</f>
        <v/>
      </c>
      <c r="Y219" s="48"/>
      <c r="Z219" s="49"/>
      <c r="AD219" s="50"/>
      <c r="BA219" s="51" t="s">
        <v>1</v>
      </c>
    </row>
    <row r="220" spans="1:53" ht="27" customHeight="1" x14ac:dyDescent="0.25">
      <c r="A220" s="41" t="s">
        <v>352</v>
      </c>
      <c r="B220" s="41" t="s">
        <v>353</v>
      </c>
      <c r="C220" s="42">
        <v>4301031152</v>
      </c>
      <c r="D220" s="75">
        <v>4607091387285</v>
      </c>
      <c r="E220" s="73"/>
      <c r="F220" s="66">
        <v>0.35</v>
      </c>
      <c r="G220" s="43">
        <v>6</v>
      </c>
      <c r="H220" s="66">
        <v>2.1</v>
      </c>
      <c r="I220" s="66">
        <v>2.23</v>
      </c>
      <c r="J220" s="43">
        <v>234</v>
      </c>
      <c r="K220" s="43" t="s">
        <v>163</v>
      </c>
      <c r="L220" s="44" t="s">
        <v>64</v>
      </c>
      <c r="M220" s="43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IFERROR(IF(W220=0,"",ROUNDUP(W220/H220,0)*0.00502),"")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354</v>
      </c>
      <c r="B221" s="41" t="s">
        <v>355</v>
      </c>
      <c r="C221" s="42">
        <v>4301031151</v>
      </c>
      <c r="D221" s="75">
        <v>4607091389845</v>
      </c>
      <c r="E221" s="73"/>
      <c r="F221" s="66">
        <v>0.35</v>
      </c>
      <c r="G221" s="43">
        <v>6</v>
      </c>
      <c r="H221" s="66">
        <v>2.1</v>
      </c>
      <c r="I221" s="66">
        <v>2.2000000000000002</v>
      </c>
      <c r="J221" s="43">
        <v>234</v>
      </c>
      <c r="K221" s="43" t="s">
        <v>163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IFERROR(IF(W221=0,"",ROUNDUP(W221/H221,0)*0.00502),"")</f>
        <v/>
      </c>
      <c r="Y221" s="48"/>
      <c r="Z221" s="49"/>
      <c r="AD221" s="50"/>
      <c r="BA221" s="51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2" t="s">
        <v>67</v>
      </c>
      <c r="V222" s="69">
        <f>IFERROR(V218/H218,"0")+IFERROR(V219/H219,"0")+IFERROR(V220/H220,"0")+IFERROR(V221/H221,"0")</f>
        <v>71.428571428571431</v>
      </c>
      <c r="W222" s="69">
        <f>IFERROR(W218/H218,"0")+IFERROR(W219/H219,"0")+IFERROR(W220/H220,"0")+IFERROR(W221/H221,"0")</f>
        <v>72</v>
      </c>
      <c r="X222" s="69">
        <f>IFERROR(IF(X218="",0,X218),"0")+IFERROR(IF(X219="",0,X219),"0")+IFERROR(IF(X220="",0,X220),"0")+IFERROR(IF(X221="",0,X221),"0")</f>
        <v>0.54215999999999998</v>
      </c>
      <c r="Y222" s="70"/>
      <c r="Z222" s="70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2" t="s">
        <v>65</v>
      </c>
      <c r="V223" s="69">
        <f>IFERROR(SUM(V218:V221),"0")</f>
        <v>300</v>
      </c>
      <c r="W223" s="69">
        <f>IFERROR(SUM(W218:W221),"0")</f>
        <v>302.40000000000003</v>
      </c>
      <c r="X223" s="52"/>
      <c r="Y223" s="70"/>
      <c r="Z223" s="70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1"/>
      <c r="Z224" s="61"/>
    </row>
    <row r="225" spans="1:53" ht="16.5" customHeight="1" x14ac:dyDescent="0.25">
      <c r="A225" s="41" t="s">
        <v>356</v>
      </c>
      <c r="B225" s="41" t="s">
        <v>357</v>
      </c>
      <c r="C225" s="42">
        <v>4301051100</v>
      </c>
      <c r="D225" s="75">
        <v>4607091387766</v>
      </c>
      <c r="E225" s="73"/>
      <c r="F225" s="66">
        <v>1.35</v>
      </c>
      <c r="G225" s="43">
        <v>6</v>
      </c>
      <c r="H225" s="66">
        <v>8.1</v>
      </c>
      <c r="I225" s="66">
        <v>8.6579999999999995</v>
      </c>
      <c r="J225" s="43">
        <v>56</v>
      </c>
      <c r="K225" s="43" t="s">
        <v>98</v>
      </c>
      <c r="L225" s="44" t="s">
        <v>128</v>
      </c>
      <c r="M225" s="43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5"/>
      <c r="T225" s="45"/>
      <c r="U225" s="46" t="s">
        <v>65</v>
      </c>
      <c r="V225" s="67">
        <v>0</v>
      </c>
      <c r="W225" s="68">
        <f t="shared" ref="W225:W232" si="12">IFERROR(IF(V225="",0,CEILING((V225/$H225),1)*$H225),"")</f>
        <v>0</v>
      </c>
      <c r="X225" s="47" t="str">
        <f>IFERROR(IF(W225=0,"",ROUNDUP(W225/H225,0)*0.02175),"")</f>
        <v/>
      </c>
      <c r="Y225" s="48"/>
      <c r="Z225" s="49"/>
      <c r="AD225" s="50"/>
      <c r="BA225" s="51" t="s">
        <v>1</v>
      </c>
    </row>
    <row r="226" spans="1:53" ht="27" customHeight="1" x14ac:dyDescent="0.25">
      <c r="A226" s="41" t="s">
        <v>358</v>
      </c>
      <c r="B226" s="41" t="s">
        <v>359</v>
      </c>
      <c r="C226" s="42">
        <v>4301051116</v>
      </c>
      <c r="D226" s="75">
        <v>4607091387957</v>
      </c>
      <c r="E226" s="73"/>
      <c r="F226" s="66">
        <v>1.3</v>
      </c>
      <c r="G226" s="43">
        <v>6</v>
      </c>
      <c r="H226" s="66">
        <v>7.8</v>
      </c>
      <c r="I226" s="66">
        <v>8.3640000000000008</v>
      </c>
      <c r="J226" s="43">
        <v>56</v>
      </c>
      <c r="K226" s="43" t="s">
        <v>98</v>
      </c>
      <c r="L226" s="44" t="s">
        <v>64</v>
      </c>
      <c r="M226" s="43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5"/>
      <c r="T226" s="45"/>
      <c r="U226" s="46" t="s">
        <v>65</v>
      </c>
      <c r="V226" s="67">
        <v>0</v>
      </c>
      <c r="W226" s="68">
        <f t="shared" si="12"/>
        <v>0</v>
      </c>
      <c r="X226" s="47" t="str">
        <f>IFERROR(IF(W226=0,"",ROUNDUP(W226/H226,0)*0.02175),"")</f>
        <v/>
      </c>
      <c r="Y226" s="48"/>
      <c r="Z226" s="49"/>
      <c r="AD226" s="50"/>
      <c r="BA226" s="51" t="s">
        <v>1</v>
      </c>
    </row>
    <row r="227" spans="1:53" ht="27" customHeight="1" x14ac:dyDescent="0.25">
      <c r="A227" s="41" t="s">
        <v>360</v>
      </c>
      <c r="B227" s="41" t="s">
        <v>361</v>
      </c>
      <c r="C227" s="42">
        <v>4301051115</v>
      </c>
      <c r="D227" s="75">
        <v>4607091387964</v>
      </c>
      <c r="E227" s="73"/>
      <c r="F227" s="66">
        <v>1.35</v>
      </c>
      <c r="G227" s="43">
        <v>6</v>
      </c>
      <c r="H227" s="66">
        <v>8.1</v>
      </c>
      <c r="I227" s="66">
        <v>8.6460000000000008</v>
      </c>
      <c r="J227" s="43">
        <v>56</v>
      </c>
      <c r="K227" s="43" t="s">
        <v>98</v>
      </c>
      <c r="L227" s="44" t="s">
        <v>64</v>
      </c>
      <c r="M227" s="43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si="12"/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362</v>
      </c>
      <c r="B228" s="41" t="s">
        <v>363</v>
      </c>
      <c r="C228" s="42">
        <v>4301051485</v>
      </c>
      <c r="D228" s="75">
        <v>4680115883567</v>
      </c>
      <c r="E228" s="73"/>
      <c r="F228" s="66">
        <v>0.35</v>
      </c>
      <c r="G228" s="43">
        <v>6</v>
      </c>
      <c r="H228" s="66">
        <v>2.1</v>
      </c>
      <c r="I228" s="66">
        <v>2.36</v>
      </c>
      <c r="J228" s="43">
        <v>156</v>
      </c>
      <c r="K228" s="43" t="s">
        <v>63</v>
      </c>
      <c r="L228" s="44" t="s">
        <v>64</v>
      </c>
      <c r="M228" s="43">
        <v>40</v>
      </c>
      <c r="N228" s="74" t="s">
        <v>364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IFERROR(IF(W228=0,"",ROUNDUP(W228/H228,0)*0.00753),"")</f>
        <v/>
      </c>
      <c r="Y228" s="48"/>
      <c r="Z228" s="49"/>
      <c r="AD228" s="50"/>
      <c r="BA228" s="51" t="s">
        <v>1</v>
      </c>
    </row>
    <row r="229" spans="1:53" ht="16.5" customHeight="1" x14ac:dyDescent="0.25">
      <c r="A229" s="41" t="s">
        <v>365</v>
      </c>
      <c r="B229" s="41" t="s">
        <v>366</v>
      </c>
      <c r="C229" s="42">
        <v>4301051134</v>
      </c>
      <c r="D229" s="75">
        <v>4607091381672</v>
      </c>
      <c r="E229" s="73"/>
      <c r="F229" s="66">
        <v>0.6</v>
      </c>
      <c r="G229" s="43">
        <v>6</v>
      </c>
      <c r="H229" s="66">
        <v>3.6</v>
      </c>
      <c r="I229" s="66">
        <v>3.8759999999999999</v>
      </c>
      <c r="J229" s="43">
        <v>120</v>
      </c>
      <c r="K229" s="43" t="s">
        <v>63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5"/>
      <c r="T229" s="45"/>
      <c r="U229" s="46" t="s">
        <v>65</v>
      </c>
      <c r="V229" s="67">
        <v>108</v>
      </c>
      <c r="W229" s="68">
        <f t="shared" si="12"/>
        <v>108</v>
      </c>
      <c r="X229" s="47">
        <f>IFERROR(IF(W229=0,"",ROUNDUP(W229/H229,0)*0.00937),"")</f>
        <v>0.28110000000000002</v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367</v>
      </c>
      <c r="B230" s="41" t="s">
        <v>368</v>
      </c>
      <c r="C230" s="42">
        <v>4301051130</v>
      </c>
      <c r="D230" s="75">
        <v>4607091387537</v>
      </c>
      <c r="E230" s="73"/>
      <c r="F230" s="66">
        <v>0.45</v>
      </c>
      <c r="G230" s="43">
        <v>6</v>
      </c>
      <c r="H230" s="66">
        <v>2.7</v>
      </c>
      <c r="I230" s="66">
        <v>2.99</v>
      </c>
      <c r="J230" s="43">
        <v>156</v>
      </c>
      <c r="K230" s="43" t="s">
        <v>63</v>
      </c>
      <c r="L230" s="44" t="s">
        <v>64</v>
      </c>
      <c r="M230" s="43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27" customHeight="1" x14ac:dyDescent="0.25">
      <c r="A231" s="41" t="s">
        <v>369</v>
      </c>
      <c r="B231" s="41" t="s">
        <v>370</v>
      </c>
      <c r="C231" s="42">
        <v>4301051132</v>
      </c>
      <c r="D231" s="75">
        <v>4607091387513</v>
      </c>
      <c r="E231" s="73"/>
      <c r="F231" s="66">
        <v>0.45</v>
      </c>
      <c r="G231" s="43">
        <v>6</v>
      </c>
      <c r="H231" s="66">
        <v>2.7</v>
      </c>
      <c r="I231" s="66">
        <v>2.9780000000000002</v>
      </c>
      <c r="J231" s="43">
        <v>156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IFERROR(IF(W231=0,"",ROUNDUP(W231/H231,0)*0.00753),"")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371</v>
      </c>
      <c r="B232" s="41" t="s">
        <v>372</v>
      </c>
      <c r="C232" s="42">
        <v>4301051277</v>
      </c>
      <c r="D232" s="75">
        <v>4680115880511</v>
      </c>
      <c r="E232" s="73"/>
      <c r="F232" s="66">
        <v>0.33</v>
      </c>
      <c r="G232" s="43">
        <v>6</v>
      </c>
      <c r="H232" s="66">
        <v>1.98</v>
      </c>
      <c r="I232" s="66">
        <v>2.1800000000000002</v>
      </c>
      <c r="J232" s="43">
        <v>156</v>
      </c>
      <c r="K232" s="43" t="s">
        <v>63</v>
      </c>
      <c r="L232" s="44" t="s">
        <v>128</v>
      </c>
      <c r="M232" s="43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2" t="s">
        <v>67</v>
      </c>
      <c r="V233" s="69">
        <f>IFERROR(V225/H225,"0")+IFERROR(V226/H226,"0")+IFERROR(V227/H227,"0")+IFERROR(V228/H228,"0")+IFERROR(V229/H229,"0")+IFERROR(V230/H230,"0")+IFERROR(V231/H231,"0")+IFERROR(V232/H232,"0")</f>
        <v>30</v>
      </c>
      <c r="W233" s="69">
        <f>IFERROR(W225/H225,"0")+IFERROR(W226/H226,"0")+IFERROR(W227/H227,"0")+IFERROR(W228/H228,"0")+IFERROR(W229/H229,"0")+IFERROR(W230/H230,"0")+IFERROR(W231/H231,"0")+IFERROR(W232/H232,"0")</f>
        <v>30</v>
      </c>
      <c r="X233" s="69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0.28110000000000002</v>
      </c>
      <c r="Y233" s="70"/>
      <c r="Z233" s="70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2" t="s">
        <v>65</v>
      </c>
      <c r="V234" s="69">
        <f>IFERROR(SUM(V225:V232),"0")</f>
        <v>108</v>
      </c>
      <c r="W234" s="69">
        <f>IFERROR(SUM(W225:W232),"0")</f>
        <v>108</v>
      </c>
      <c r="X234" s="52"/>
      <c r="Y234" s="70"/>
      <c r="Z234" s="70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1"/>
      <c r="Z235" s="61"/>
    </row>
    <row r="236" spans="1:53" ht="16.5" customHeight="1" x14ac:dyDescent="0.25">
      <c r="A236" s="41" t="s">
        <v>373</v>
      </c>
      <c r="B236" s="41" t="s">
        <v>374</v>
      </c>
      <c r="C236" s="42">
        <v>4301060326</v>
      </c>
      <c r="D236" s="75">
        <v>4607091380880</v>
      </c>
      <c r="E236" s="73"/>
      <c r="F236" s="66">
        <v>1.4</v>
      </c>
      <c r="G236" s="43">
        <v>6</v>
      </c>
      <c r="H236" s="66">
        <v>8.4</v>
      </c>
      <c r="I236" s="66">
        <v>8.9640000000000004</v>
      </c>
      <c r="J236" s="43">
        <v>56</v>
      </c>
      <c r="K236" s="43" t="s">
        <v>98</v>
      </c>
      <c r="L236" s="44" t="s">
        <v>64</v>
      </c>
      <c r="M236" s="43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5"/>
      <c r="T236" s="45"/>
      <c r="U236" s="46" t="s">
        <v>65</v>
      </c>
      <c r="V236" s="67">
        <v>150</v>
      </c>
      <c r="W236" s="68">
        <f>IFERROR(IF(V236="",0,CEILING((V236/$H236),1)*$H236),"")</f>
        <v>151.20000000000002</v>
      </c>
      <c r="X236" s="47">
        <f>IFERROR(IF(W236=0,"",ROUNDUP(W236/H236,0)*0.02175),"")</f>
        <v>0.39149999999999996</v>
      </c>
      <c r="Y236" s="48"/>
      <c r="Z236" s="49"/>
      <c r="AD236" s="50"/>
      <c r="BA236" s="51" t="s">
        <v>1</v>
      </c>
    </row>
    <row r="237" spans="1:53" ht="27" customHeight="1" x14ac:dyDescent="0.25">
      <c r="A237" s="41" t="s">
        <v>375</v>
      </c>
      <c r="B237" s="41" t="s">
        <v>376</v>
      </c>
      <c r="C237" s="42">
        <v>4301060308</v>
      </c>
      <c r="D237" s="75">
        <v>4607091384482</v>
      </c>
      <c r="E237" s="73"/>
      <c r="F237" s="66">
        <v>1.3</v>
      </c>
      <c r="G237" s="43">
        <v>6</v>
      </c>
      <c r="H237" s="66">
        <v>7.8</v>
      </c>
      <c r="I237" s="66">
        <v>8.3640000000000008</v>
      </c>
      <c r="J237" s="43">
        <v>56</v>
      </c>
      <c r="K237" s="43" t="s">
        <v>98</v>
      </c>
      <c r="L237" s="44" t="s">
        <v>64</v>
      </c>
      <c r="M237" s="43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5"/>
      <c r="T237" s="45"/>
      <c r="U237" s="46" t="s">
        <v>65</v>
      </c>
      <c r="V237" s="67">
        <v>700</v>
      </c>
      <c r="W237" s="68">
        <f>IFERROR(IF(V237="",0,CEILING((V237/$H237),1)*$H237),"")</f>
        <v>702</v>
      </c>
      <c r="X237" s="47">
        <f>IFERROR(IF(W237=0,"",ROUNDUP(W237/H237,0)*0.02175),"")</f>
        <v>1.9574999999999998</v>
      </c>
      <c r="Y237" s="48"/>
      <c r="Z237" s="49"/>
      <c r="AD237" s="50"/>
      <c r="BA237" s="51" t="s">
        <v>1</v>
      </c>
    </row>
    <row r="238" spans="1:53" ht="16.5" customHeight="1" x14ac:dyDescent="0.25">
      <c r="A238" s="41" t="s">
        <v>377</v>
      </c>
      <c r="B238" s="41" t="s">
        <v>378</v>
      </c>
      <c r="C238" s="42">
        <v>4301060325</v>
      </c>
      <c r="D238" s="75">
        <v>4607091380897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250</v>
      </c>
      <c r="W238" s="68">
        <f>IFERROR(IF(V238="",0,CEILING((V238/$H238),1)*$H238),"")</f>
        <v>252</v>
      </c>
      <c r="X238" s="47">
        <f>IFERROR(IF(W238=0,"",ROUNDUP(W238/H238,0)*0.02175),"")</f>
        <v>0.65249999999999997</v>
      </c>
      <c r="Y238" s="48"/>
      <c r="Z238" s="49"/>
      <c r="AD238" s="50"/>
      <c r="BA238" s="51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2" t="s">
        <v>67</v>
      </c>
      <c r="V239" s="69">
        <f>IFERROR(V236/H236,"0")+IFERROR(V237/H237,"0")+IFERROR(V238/H238,"0")</f>
        <v>137.36263736263737</v>
      </c>
      <c r="W239" s="69">
        <f>IFERROR(W236/H236,"0")+IFERROR(W237/H237,"0")+IFERROR(W238/H238,"0")</f>
        <v>138</v>
      </c>
      <c r="X239" s="69">
        <f>IFERROR(IF(X236="",0,X236),"0")+IFERROR(IF(X237="",0,X237),"0")+IFERROR(IF(X238="",0,X238),"0")</f>
        <v>3.0014999999999996</v>
      </c>
      <c r="Y239" s="70"/>
      <c r="Z239" s="70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2" t="s">
        <v>65</v>
      </c>
      <c r="V240" s="69">
        <f>IFERROR(SUM(V236:V238),"0")</f>
        <v>1100</v>
      </c>
      <c r="W240" s="69">
        <f>IFERROR(SUM(W236:W238),"0")</f>
        <v>1105.2</v>
      </c>
      <c r="X240" s="52"/>
      <c r="Y240" s="70"/>
      <c r="Z240" s="70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1"/>
      <c r="Z241" s="61"/>
    </row>
    <row r="242" spans="1:53" ht="16.5" customHeight="1" x14ac:dyDescent="0.25">
      <c r="A242" s="41" t="s">
        <v>379</v>
      </c>
      <c r="B242" s="41" t="s">
        <v>380</v>
      </c>
      <c r="C242" s="42">
        <v>4301030232</v>
      </c>
      <c r="D242" s="75">
        <v>4607091388374</v>
      </c>
      <c r="E242" s="73"/>
      <c r="F242" s="66">
        <v>0.38</v>
      </c>
      <c r="G242" s="43">
        <v>8</v>
      </c>
      <c r="H242" s="66">
        <v>3.04</v>
      </c>
      <c r="I242" s="66">
        <v>3.28</v>
      </c>
      <c r="J242" s="43">
        <v>156</v>
      </c>
      <c r="K242" s="43" t="s">
        <v>63</v>
      </c>
      <c r="L242" s="44" t="s">
        <v>84</v>
      </c>
      <c r="M242" s="43">
        <v>180</v>
      </c>
      <c r="N242" s="74" t="s">
        <v>381</v>
      </c>
      <c r="O242" s="72"/>
      <c r="P242" s="72"/>
      <c r="Q242" s="72"/>
      <c r="R242" s="73"/>
      <c r="S242" s="45"/>
      <c r="T242" s="45"/>
      <c r="U242" s="46" t="s">
        <v>65</v>
      </c>
      <c r="V242" s="67">
        <v>0</v>
      </c>
      <c r="W242" s="68">
        <f>IFERROR(IF(V242="",0,CEILING((V242/$H242),1)*$H242),"")</f>
        <v>0</v>
      </c>
      <c r="X242" s="47" t="str">
        <f>IFERROR(IF(W242=0,"",ROUNDUP(W242/H242,0)*0.00753),"")</f>
        <v/>
      </c>
      <c r="Y242" s="48"/>
      <c r="Z242" s="49"/>
      <c r="AD242" s="50"/>
      <c r="BA242" s="51" t="s">
        <v>1</v>
      </c>
    </row>
    <row r="243" spans="1:53" ht="27" customHeight="1" x14ac:dyDescent="0.25">
      <c r="A243" s="41" t="s">
        <v>382</v>
      </c>
      <c r="B243" s="41" t="s">
        <v>383</v>
      </c>
      <c r="C243" s="42">
        <v>4301030235</v>
      </c>
      <c r="D243" s="75">
        <v>4607091388381</v>
      </c>
      <c r="E243" s="73"/>
      <c r="F243" s="66">
        <v>0.38</v>
      </c>
      <c r="G243" s="43">
        <v>8</v>
      </c>
      <c r="H243" s="66">
        <v>3.04</v>
      </c>
      <c r="I243" s="66">
        <v>3.32</v>
      </c>
      <c r="J243" s="43">
        <v>156</v>
      </c>
      <c r="K243" s="43" t="s">
        <v>63</v>
      </c>
      <c r="L243" s="44" t="s">
        <v>84</v>
      </c>
      <c r="M243" s="43">
        <v>180</v>
      </c>
      <c r="N243" s="74" t="s">
        <v>384</v>
      </c>
      <c r="O243" s="72"/>
      <c r="P243" s="72"/>
      <c r="Q243" s="72"/>
      <c r="R243" s="73"/>
      <c r="S243" s="45"/>
      <c r="T243" s="45"/>
      <c r="U243" s="46" t="s">
        <v>65</v>
      </c>
      <c r="V243" s="67">
        <v>0</v>
      </c>
      <c r="W243" s="68">
        <f>IFERROR(IF(V243="",0,CEILING((V243/$H243),1)*$H243),"")</f>
        <v>0</v>
      </c>
      <c r="X243" s="47" t="str">
        <f>IFERROR(IF(W243=0,"",ROUNDUP(W243/H243,0)*0.00753),"")</f>
        <v/>
      </c>
      <c r="Y243" s="48"/>
      <c r="Z243" s="49"/>
      <c r="AD243" s="50"/>
      <c r="BA243" s="51" t="s">
        <v>1</v>
      </c>
    </row>
    <row r="244" spans="1:53" ht="27" customHeight="1" x14ac:dyDescent="0.25">
      <c r="A244" s="41" t="s">
        <v>385</v>
      </c>
      <c r="B244" s="41" t="s">
        <v>386</v>
      </c>
      <c r="C244" s="42">
        <v>4301030233</v>
      </c>
      <c r="D244" s="75">
        <v>4607091388404</v>
      </c>
      <c r="E244" s="73"/>
      <c r="F244" s="66">
        <v>0.17</v>
      </c>
      <c r="G244" s="43">
        <v>15</v>
      </c>
      <c r="H244" s="66">
        <v>2.5499999999999998</v>
      </c>
      <c r="I244" s="66">
        <v>2.9</v>
      </c>
      <c r="J244" s="43">
        <v>156</v>
      </c>
      <c r="K244" s="43" t="s">
        <v>63</v>
      </c>
      <c r="L244" s="44" t="s">
        <v>84</v>
      </c>
      <c r="M244" s="43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2" t="s">
        <v>67</v>
      </c>
      <c r="V245" s="69">
        <f>IFERROR(V242/H242,"0")+IFERROR(V243/H243,"0")+IFERROR(V244/H244,"0")</f>
        <v>0</v>
      </c>
      <c r="W245" s="69">
        <f>IFERROR(W242/H242,"0")+IFERROR(W243/H243,"0")+IFERROR(W244/H244,"0")</f>
        <v>0</v>
      </c>
      <c r="X245" s="69">
        <f>IFERROR(IF(X242="",0,X242),"0")+IFERROR(IF(X243="",0,X243),"0")+IFERROR(IF(X244="",0,X244),"0")</f>
        <v>0</v>
      </c>
      <c r="Y245" s="70"/>
      <c r="Z245" s="70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2" t="s">
        <v>65</v>
      </c>
      <c r="V246" s="69">
        <f>IFERROR(SUM(V242:V244),"0")</f>
        <v>0</v>
      </c>
      <c r="W246" s="69">
        <f>IFERROR(SUM(W242:W244),"0")</f>
        <v>0</v>
      </c>
      <c r="X246" s="52"/>
      <c r="Y246" s="70"/>
      <c r="Z246" s="70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1"/>
      <c r="Z247" s="61"/>
    </row>
    <row r="248" spans="1:53" ht="16.5" customHeight="1" x14ac:dyDescent="0.25">
      <c r="A248" s="41" t="s">
        <v>388</v>
      </c>
      <c r="B248" s="41" t="s">
        <v>389</v>
      </c>
      <c r="C248" s="42">
        <v>4301180007</v>
      </c>
      <c r="D248" s="75">
        <v>4680115881808</v>
      </c>
      <c r="E248" s="73"/>
      <c r="F248" s="66">
        <v>0.1</v>
      </c>
      <c r="G248" s="43">
        <v>20</v>
      </c>
      <c r="H248" s="66">
        <v>2</v>
      </c>
      <c r="I248" s="66">
        <v>2.2400000000000002</v>
      </c>
      <c r="J248" s="43">
        <v>238</v>
      </c>
      <c r="K248" s="43" t="s">
        <v>390</v>
      </c>
      <c r="L248" s="44" t="s">
        <v>391</v>
      </c>
      <c r="M248" s="43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5"/>
      <c r="T248" s="45"/>
      <c r="U248" s="46" t="s">
        <v>65</v>
      </c>
      <c r="V248" s="67">
        <v>0</v>
      </c>
      <c r="W248" s="68">
        <f>IFERROR(IF(V248="",0,CEILING((V248/$H248),1)*$H248),"")</f>
        <v>0</v>
      </c>
      <c r="X248" s="47" t="str">
        <f>IFERROR(IF(W248=0,"",ROUNDUP(W248/H248,0)*0.00474),"")</f>
        <v/>
      </c>
      <c r="Y248" s="48"/>
      <c r="Z248" s="49"/>
      <c r="AD248" s="50"/>
      <c r="BA248" s="51" t="s">
        <v>1</v>
      </c>
    </row>
    <row r="249" spans="1:53" ht="27" customHeight="1" x14ac:dyDescent="0.25">
      <c r="A249" s="41" t="s">
        <v>392</v>
      </c>
      <c r="B249" s="41" t="s">
        <v>393</v>
      </c>
      <c r="C249" s="42">
        <v>4301180006</v>
      </c>
      <c r="D249" s="75">
        <v>4680115881822</v>
      </c>
      <c r="E249" s="73"/>
      <c r="F249" s="66">
        <v>0.1</v>
      </c>
      <c r="G249" s="43">
        <v>20</v>
      </c>
      <c r="H249" s="66">
        <v>2</v>
      </c>
      <c r="I249" s="66">
        <v>2.2400000000000002</v>
      </c>
      <c r="J249" s="43">
        <v>238</v>
      </c>
      <c r="K249" s="43" t="s">
        <v>390</v>
      </c>
      <c r="L249" s="44" t="s">
        <v>391</v>
      </c>
      <c r="M249" s="43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5"/>
      <c r="T249" s="45"/>
      <c r="U249" s="46" t="s">
        <v>65</v>
      </c>
      <c r="V249" s="67">
        <v>0</v>
      </c>
      <c r="W249" s="68">
        <f>IFERROR(IF(V249="",0,CEILING((V249/$H249),1)*$H249),"")</f>
        <v>0</v>
      </c>
      <c r="X249" s="47" t="str">
        <f>IFERROR(IF(W249=0,"",ROUNDUP(W249/H249,0)*0.00474),"")</f>
        <v/>
      </c>
      <c r="Y249" s="48"/>
      <c r="Z249" s="49"/>
      <c r="AD249" s="50"/>
      <c r="BA249" s="51" t="s">
        <v>1</v>
      </c>
    </row>
    <row r="250" spans="1:53" ht="27" customHeight="1" x14ac:dyDescent="0.25">
      <c r="A250" s="41" t="s">
        <v>394</v>
      </c>
      <c r="B250" s="41" t="s">
        <v>395</v>
      </c>
      <c r="C250" s="42">
        <v>4301180001</v>
      </c>
      <c r="D250" s="75">
        <v>4680115880016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390</v>
      </c>
      <c r="L250" s="44" t="s">
        <v>391</v>
      </c>
      <c r="M250" s="43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2" t="s">
        <v>67</v>
      </c>
      <c r="V251" s="69">
        <f>IFERROR(V248/H248,"0")+IFERROR(V249/H249,"0")+IFERROR(V250/H250,"0")</f>
        <v>0</v>
      </c>
      <c r="W251" s="69">
        <f>IFERROR(W248/H248,"0")+IFERROR(W249/H249,"0")+IFERROR(W250/H250,"0")</f>
        <v>0</v>
      </c>
      <c r="X251" s="69">
        <f>IFERROR(IF(X248="",0,X248),"0")+IFERROR(IF(X249="",0,X249),"0")+IFERROR(IF(X250="",0,X250),"0")</f>
        <v>0</v>
      </c>
      <c r="Y251" s="70"/>
      <c r="Z251" s="70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2" t="s">
        <v>65</v>
      </c>
      <c r="V252" s="69">
        <f>IFERROR(SUM(V248:V250),"0")</f>
        <v>0</v>
      </c>
      <c r="W252" s="69">
        <f>IFERROR(SUM(W248:W250),"0")</f>
        <v>0</v>
      </c>
      <c r="X252" s="52"/>
      <c r="Y252" s="70"/>
      <c r="Z252" s="70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0"/>
      <c r="Z253" s="60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1"/>
      <c r="Z254" s="61"/>
    </row>
    <row r="255" spans="1:53" ht="27" customHeight="1" x14ac:dyDescent="0.25">
      <c r="A255" s="41" t="s">
        <v>397</v>
      </c>
      <c r="B255" s="41" t="s">
        <v>398</v>
      </c>
      <c r="C255" s="42">
        <v>4301011315</v>
      </c>
      <c r="D255" s="75">
        <v>4607091387421</v>
      </c>
      <c r="E255" s="73"/>
      <c r="F255" s="66">
        <v>1.35</v>
      </c>
      <c r="G255" s="43">
        <v>8</v>
      </c>
      <c r="H255" s="66">
        <v>10.8</v>
      </c>
      <c r="I255" s="66">
        <v>11.28</v>
      </c>
      <c r="J255" s="43">
        <v>56</v>
      </c>
      <c r="K255" s="43" t="s">
        <v>98</v>
      </c>
      <c r="L255" s="44" t="s">
        <v>99</v>
      </c>
      <c r="M255" s="43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5"/>
      <c r="T255" s="45"/>
      <c r="U255" s="46" t="s">
        <v>65</v>
      </c>
      <c r="V255" s="67">
        <v>0</v>
      </c>
      <c r="W255" s="68">
        <f t="shared" ref="W255:W261" si="13">IFERROR(IF(V255="",0,CEILING((V255/$H255),1)*$H255),"")</f>
        <v>0</v>
      </c>
      <c r="X255" s="47" t="str">
        <f>IFERROR(IF(W255=0,"",ROUNDUP(W255/H255,0)*0.02175),"")</f>
        <v/>
      </c>
      <c r="Y255" s="48"/>
      <c r="Z255" s="49"/>
      <c r="AD255" s="50"/>
      <c r="BA255" s="51" t="s">
        <v>1</v>
      </c>
    </row>
    <row r="256" spans="1:53" ht="27" customHeight="1" x14ac:dyDescent="0.25">
      <c r="A256" s="41" t="s">
        <v>397</v>
      </c>
      <c r="B256" s="41" t="s">
        <v>399</v>
      </c>
      <c r="C256" s="42">
        <v>4301011121</v>
      </c>
      <c r="D256" s="75">
        <v>4607091387421</v>
      </c>
      <c r="E256" s="73"/>
      <c r="F256" s="66">
        <v>1.35</v>
      </c>
      <c r="G256" s="43">
        <v>8</v>
      </c>
      <c r="H256" s="66">
        <v>10.8</v>
      </c>
      <c r="I256" s="66">
        <v>11.28</v>
      </c>
      <c r="J256" s="43">
        <v>48</v>
      </c>
      <c r="K256" s="43" t="s">
        <v>98</v>
      </c>
      <c r="L256" s="44" t="s">
        <v>106</v>
      </c>
      <c r="M256" s="43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5"/>
      <c r="T256" s="45"/>
      <c r="U256" s="46" t="s">
        <v>65</v>
      </c>
      <c r="V256" s="67">
        <v>0</v>
      </c>
      <c r="W256" s="68">
        <f t="shared" si="13"/>
        <v>0</v>
      </c>
      <c r="X256" s="47" t="str">
        <f>IFERROR(IF(W256=0,"",ROUNDUP(W256/H256,0)*0.02039),"")</f>
        <v/>
      </c>
      <c r="Y256" s="48"/>
      <c r="Z256" s="49"/>
      <c r="AD256" s="50"/>
      <c r="BA256" s="51" t="s">
        <v>1</v>
      </c>
    </row>
    <row r="257" spans="1:53" ht="27" customHeight="1" x14ac:dyDescent="0.25">
      <c r="A257" s="41" t="s">
        <v>400</v>
      </c>
      <c r="B257" s="41" t="s">
        <v>401</v>
      </c>
      <c r="C257" s="42">
        <v>4301011619</v>
      </c>
      <c r="D257" s="75">
        <v>4607091387452</v>
      </c>
      <c r="E257" s="73"/>
      <c r="F257" s="66">
        <v>1.45</v>
      </c>
      <c r="G257" s="43">
        <v>8</v>
      </c>
      <c r="H257" s="66">
        <v>11.6</v>
      </c>
      <c r="I257" s="66">
        <v>12.08</v>
      </c>
      <c r="J257" s="43">
        <v>56</v>
      </c>
      <c r="K257" s="43" t="s">
        <v>98</v>
      </c>
      <c r="L257" s="44" t="s">
        <v>99</v>
      </c>
      <c r="M257" s="43">
        <v>55</v>
      </c>
      <c r="N257" s="74" t="s">
        <v>402</v>
      </c>
      <c r="O257" s="72"/>
      <c r="P257" s="72"/>
      <c r="Q257" s="72"/>
      <c r="R257" s="73"/>
      <c r="S257" s="45"/>
      <c r="T257" s="45"/>
      <c r="U257" s="46" t="s">
        <v>65</v>
      </c>
      <c r="V257" s="67">
        <v>0</v>
      </c>
      <c r="W257" s="68">
        <f t="shared" si="13"/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400</v>
      </c>
      <c r="B258" s="41" t="s">
        <v>403</v>
      </c>
      <c r="C258" s="42">
        <v>4301011396</v>
      </c>
      <c r="D258" s="75">
        <v>4607091387452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404</v>
      </c>
      <c r="B259" s="41" t="s">
        <v>405</v>
      </c>
      <c r="C259" s="42">
        <v>4301011313</v>
      </c>
      <c r="D259" s="75">
        <v>4607091385984</v>
      </c>
      <c r="E259" s="73"/>
      <c r="F259" s="66">
        <v>1.35</v>
      </c>
      <c r="G259" s="43">
        <v>8</v>
      </c>
      <c r="H259" s="66">
        <v>10.8</v>
      </c>
      <c r="I259" s="66">
        <v>11.28</v>
      </c>
      <c r="J259" s="43">
        <v>56</v>
      </c>
      <c r="K259" s="43" t="s">
        <v>98</v>
      </c>
      <c r="L259" s="44" t="s">
        <v>99</v>
      </c>
      <c r="M259" s="43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406</v>
      </c>
      <c r="B260" s="41" t="s">
        <v>407</v>
      </c>
      <c r="C260" s="42">
        <v>4301011316</v>
      </c>
      <c r="D260" s="75">
        <v>4607091387438</v>
      </c>
      <c r="E260" s="73"/>
      <c r="F260" s="66">
        <v>0.5</v>
      </c>
      <c r="G260" s="43">
        <v>10</v>
      </c>
      <c r="H260" s="66">
        <v>5</v>
      </c>
      <c r="I260" s="66">
        <v>5.24</v>
      </c>
      <c r="J260" s="43">
        <v>120</v>
      </c>
      <c r="K260" s="43" t="s">
        <v>63</v>
      </c>
      <c r="L260" s="44" t="s">
        <v>99</v>
      </c>
      <c r="M260" s="43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100</v>
      </c>
      <c r="W260" s="68">
        <f t="shared" si="13"/>
        <v>100</v>
      </c>
      <c r="X260" s="47">
        <f>IFERROR(IF(W260=0,"",ROUNDUP(W260/H260,0)*0.00937),"")</f>
        <v>0.18740000000000001</v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408</v>
      </c>
      <c r="B261" s="41" t="s">
        <v>409</v>
      </c>
      <c r="C261" s="42">
        <v>4301011318</v>
      </c>
      <c r="D261" s="75">
        <v>4607091387469</v>
      </c>
      <c r="E261" s="73"/>
      <c r="F261" s="66">
        <v>0.5</v>
      </c>
      <c r="G261" s="43">
        <v>10</v>
      </c>
      <c r="H261" s="66">
        <v>5</v>
      </c>
      <c r="I261" s="66">
        <v>5.21</v>
      </c>
      <c r="J261" s="43">
        <v>120</v>
      </c>
      <c r="K261" s="43" t="s">
        <v>63</v>
      </c>
      <c r="L261" s="44" t="s">
        <v>64</v>
      </c>
      <c r="M261" s="43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50</v>
      </c>
      <c r="W261" s="68">
        <f t="shared" si="13"/>
        <v>50</v>
      </c>
      <c r="X261" s="47">
        <f>IFERROR(IF(W261=0,"",ROUNDUP(W261/H261,0)*0.00937),"")</f>
        <v>9.3700000000000006E-2</v>
      </c>
      <c r="Y261" s="48"/>
      <c r="Z261" s="49"/>
      <c r="AD261" s="50"/>
      <c r="BA261" s="51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2" t="s">
        <v>67</v>
      </c>
      <c r="V262" s="69">
        <f>IFERROR(V255/H255,"0")+IFERROR(V256/H256,"0")+IFERROR(V257/H257,"0")+IFERROR(V258/H258,"0")+IFERROR(V259/H259,"0")+IFERROR(V260/H260,"0")+IFERROR(V261/H261,"0")</f>
        <v>30</v>
      </c>
      <c r="W262" s="69">
        <f>IFERROR(W255/H255,"0")+IFERROR(W256/H256,"0")+IFERROR(W257/H257,"0")+IFERROR(W258/H258,"0")+IFERROR(W259/H259,"0")+IFERROR(W260/H260,"0")+IFERROR(W261/H261,"0")</f>
        <v>30</v>
      </c>
      <c r="X262" s="69">
        <f>IFERROR(IF(X255="",0,X255),"0")+IFERROR(IF(X256="",0,X256),"0")+IFERROR(IF(X257="",0,X257),"0")+IFERROR(IF(X258="",0,X258),"0")+IFERROR(IF(X259="",0,X259),"0")+IFERROR(IF(X260="",0,X260),"0")+IFERROR(IF(X261="",0,X261),"0")</f>
        <v>0.28110000000000002</v>
      </c>
      <c r="Y262" s="70"/>
      <c r="Z262" s="70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2" t="s">
        <v>65</v>
      </c>
      <c r="V263" s="69">
        <f>IFERROR(SUM(V255:V261),"0")</f>
        <v>150</v>
      </c>
      <c r="W263" s="69">
        <f>IFERROR(SUM(W255:W261),"0")</f>
        <v>150</v>
      </c>
      <c r="X263" s="52"/>
      <c r="Y263" s="70"/>
      <c r="Z263" s="70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1"/>
      <c r="Z264" s="61"/>
    </row>
    <row r="265" spans="1:53" ht="27" customHeight="1" x14ac:dyDescent="0.25">
      <c r="A265" s="41" t="s">
        <v>410</v>
      </c>
      <c r="B265" s="41" t="s">
        <v>411</v>
      </c>
      <c r="C265" s="42">
        <v>4301031154</v>
      </c>
      <c r="D265" s="75">
        <v>4607091387292</v>
      </c>
      <c r="E265" s="73"/>
      <c r="F265" s="66">
        <v>0.73</v>
      </c>
      <c r="G265" s="43">
        <v>6</v>
      </c>
      <c r="H265" s="66">
        <v>4.38</v>
      </c>
      <c r="I265" s="66">
        <v>4.6399999999999997</v>
      </c>
      <c r="J265" s="43">
        <v>156</v>
      </c>
      <c r="K265" s="43" t="s">
        <v>63</v>
      </c>
      <c r="L265" s="44" t="s">
        <v>64</v>
      </c>
      <c r="M265" s="43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5"/>
      <c r="T265" s="45"/>
      <c r="U265" s="46" t="s">
        <v>65</v>
      </c>
      <c r="V265" s="67">
        <v>0</v>
      </c>
      <c r="W265" s="68">
        <f>IFERROR(IF(V265="",0,CEILING((V265/$H265),1)*$H265),"")</f>
        <v>0</v>
      </c>
      <c r="X265" s="47" t="str">
        <f>IFERROR(IF(W265=0,"",ROUNDUP(W265/H265,0)*0.00753),"")</f>
        <v/>
      </c>
      <c r="Y265" s="48"/>
      <c r="Z265" s="49"/>
      <c r="AD265" s="50"/>
      <c r="BA265" s="51" t="s">
        <v>1</v>
      </c>
    </row>
    <row r="266" spans="1:53" ht="27" customHeight="1" x14ac:dyDescent="0.25">
      <c r="A266" s="41" t="s">
        <v>412</v>
      </c>
      <c r="B266" s="41" t="s">
        <v>413</v>
      </c>
      <c r="C266" s="42">
        <v>4301031155</v>
      </c>
      <c r="D266" s="75">
        <v>4607091387315</v>
      </c>
      <c r="E266" s="73"/>
      <c r="F266" s="66">
        <v>0.7</v>
      </c>
      <c r="G266" s="43">
        <v>4</v>
      </c>
      <c r="H266" s="66">
        <v>2.8</v>
      </c>
      <c r="I266" s="66">
        <v>3.048</v>
      </c>
      <c r="J266" s="43">
        <v>156</v>
      </c>
      <c r="K266" s="43" t="s">
        <v>63</v>
      </c>
      <c r="L266" s="44" t="s">
        <v>64</v>
      </c>
      <c r="M266" s="43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5"/>
      <c r="T266" s="45"/>
      <c r="U266" s="46" t="s">
        <v>65</v>
      </c>
      <c r="V266" s="67">
        <v>0</v>
      </c>
      <c r="W266" s="68">
        <f>IFERROR(IF(V266="",0,CEILING((V266/$H266),1)*$H266),"")</f>
        <v>0</v>
      </c>
      <c r="X266" s="47" t="str">
        <f>IFERROR(IF(W266=0,"",ROUNDUP(W266/H266,0)*0.00753),"")</f>
        <v/>
      </c>
      <c r="Y266" s="48"/>
      <c r="Z266" s="49"/>
      <c r="AD266" s="50"/>
      <c r="BA266" s="51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2" t="s">
        <v>67</v>
      </c>
      <c r="V267" s="69">
        <f>IFERROR(V265/H265,"0")+IFERROR(V266/H266,"0")</f>
        <v>0</v>
      </c>
      <c r="W267" s="69">
        <f>IFERROR(W265/H265,"0")+IFERROR(W266/H266,"0")</f>
        <v>0</v>
      </c>
      <c r="X267" s="69">
        <f>IFERROR(IF(X265="",0,X265),"0")+IFERROR(IF(X266="",0,X266),"0")</f>
        <v>0</v>
      </c>
      <c r="Y267" s="70"/>
      <c r="Z267" s="70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2" t="s">
        <v>65</v>
      </c>
      <c r="V268" s="69">
        <f>IFERROR(SUM(V265:V266),"0")</f>
        <v>0</v>
      </c>
      <c r="W268" s="69">
        <f>IFERROR(SUM(W265:W266),"0")</f>
        <v>0</v>
      </c>
      <c r="X268" s="52"/>
      <c r="Y268" s="70"/>
      <c r="Z268" s="70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0"/>
      <c r="Z269" s="60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1"/>
      <c r="Z270" s="61"/>
    </row>
    <row r="271" spans="1:53" ht="27" customHeight="1" x14ac:dyDescent="0.25">
      <c r="A271" s="41" t="s">
        <v>415</v>
      </c>
      <c r="B271" s="41" t="s">
        <v>416</v>
      </c>
      <c r="C271" s="42">
        <v>4301031066</v>
      </c>
      <c r="D271" s="75">
        <v>4607091383836</v>
      </c>
      <c r="E271" s="73"/>
      <c r="F271" s="66">
        <v>0.3</v>
      </c>
      <c r="G271" s="43">
        <v>6</v>
      </c>
      <c r="H271" s="66">
        <v>1.8</v>
      </c>
      <c r="I271" s="66">
        <v>2.048</v>
      </c>
      <c r="J271" s="43">
        <v>156</v>
      </c>
      <c r="K271" s="43" t="s">
        <v>63</v>
      </c>
      <c r="L271" s="44" t="s">
        <v>64</v>
      </c>
      <c r="M271" s="43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5"/>
      <c r="T271" s="45"/>
      <c r="U271" s="46" t="s">
        <v>65</v>
      </c>
      <c r="V271" s="67">
        <v>0</v>
      </c>
      <c r="W271" s="68">
        <f>IFERROR(IF(V271="",0,CEILING((V271/$H271),1)*$H271),"")</f>
        <v>0</v>
      </c>
      <c r="X271" s="47" t="str">
        <f>IFERROR(IF(W271=0,"",ROUNDUP(W271/H271,0)*0.00753),"")</f>
        <v/>
      </c>
      <c r="Y271" s="48"/>
      <c r="Z271" s="49"/>
      <c r="AD271" s="50"/>
      <c r="BA271" s="51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2" t="s">
        <v>67</v>
      </c>
      <c r="V272" s="69">
        <f>IFERROR(V271/H271,"0")</f>
        <v>0</v>
      </c>
      <c r="W272" s="69">
        <f>IFERROR(W271/H271,"0")</f>
        <v>0</v>
      </c>
      <c r="X272" s="69">
        <f>IFERROR(IF(X271="",0,X271),"0")</f>
        <v>0</v>
      </c>
      <c r="Y272" s="70"/>
      <c r="Z272" s="70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2" t="s">
        <v>65</v>
      </c>
      <c r="V273" s="69">
        <f>IFERROR(SUM(V271:V271),"0")</f>
        <v>0</v>
      </c>
      <c r="W273" s="69">
        <f>IFERROR(SUM(W271:W271),"0")</f>
        <v>0</v>
      </c>
      <c r="X273" s="52"/>
      <c r="Y273" s="70"/>
      <c r="Z273" s="70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1"/>
      <c r="Z274" s="61"/>
    </row>
    <row r="275" spans="1:53" ht="27" customHeight="1" x14ac:dyDescent="0.25">
      <c r="A275" s="41" t="s">
        <v>417</v>
      </c>
      <c r="B275" s="41" t="s">
        <v>418</v>
      </c>
      <c r="C275" s="42">
        <v>4301051142</v>
      </c>
      <c r="D275" s="75">
        <v>4607091387919</v>
      </c>
      <c r="E275" s="73"/>
      <c r="F275" s="66">
        <v>1.35</v>
      </c>
      <c r="G275" s="43">
        <v>6</v>
      </c>
      <c r="H275" s="66">
        <v>8.1</v>
      </c>
      <c r="I275" s="66">
        <v>8.6639999999999997</v>
      </c>
      <c r="J275" s="43">
        <v>56</v>
      </c>
      <c r="K275" s="43" t="s">
        <v>98</v>
      </c>
      <c r="L275" s="44" t="s">
        <v>64</v>
      </c>
      <c r="M275" s="43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5"/>
      <c r="T275" s="45"/>
      <c r="U275" s="46" t="s">
        <v>65</v>
      </c>
      <c r="V275" s="67">
        <v>0</v>
      </c>
      <c r="W275" s="68">
        <f>IFERROR(IF(V275="",0,CEILING((V275/$H275),1)*$H275),"")</f>
        <v>0</v>
      </c>
      <c r="X275" s="47" t="str">
        <f>IFERROR(IF(W275=0,"",ROUNDUP(W275/H275,0)*0.02175),"")</f>
        <v/>
      </c>
      <c r="Y275" s="48"/>
      <c r="Z275" s="49"/>
      <c r="AD275" s="50"/>
      <c r="BA275" s="51" t="s">
        <v>1</v>
      </c>
    </row>
    <row r="276" spans="1:53" ht="27" customHeight="1" x14ac:dyDescent="0.25">
      <c r="A276" s="41" t="s">
        <v>419</v>
      </c>
      <c r="B276" s="41" t="s">
        <v>420</v>
      </c>
      <c r="C276" s="42">
        <v>4301051109</v>
      </c>
      <c r="D276" s="75">
        <v>4607091383942</v>
      </c>
      <c r="E276" s="73"/>
      <c r="F276" s="66">
        <v>0.42</v>
      </c>
      <c r="G276" s="43">
        <v>6</v>
      </c>
      <c r="H276" s="66">
        <v>2.52</v>
      </c>
      <c r="I276" s="66">
        <v>2.7919999999999998</v>
      </c>
      <c r="J276" s="43">
        <v>156</v>
      </c>
      <c r="K276" s="43" t="s">
        <v>63</v>
      </c>
      <c r="L276" s="44" t="s">
        <v>128</v>
      </c>
      <c r="M276" s="43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5"/>
      <c r="T276" s="45"/>
      <c r="U276" s="46" t="s">
        <v>65</v>
      </c>
      <c r="V276" s="67">
        <v>0</v>
      </c>
      <c r="W276" s="68">
        <f>IFERROR(IF(V276="",0,CEILING((V276/$H276),1)*$H276),"")</f>
        <v>0</v>
      </c>
      <c r="X276" s="47" t="str">
        <f>IFERROR(IF(W276=0,"",ROUNDUP(W276/H276,0)*0.00753),"")</f>
        <v/>
      </c>
      <c r="Y276" s="48"/>
      <c r="Z276" s="49"/>
      <c r="AD276" s="50"/>
      <c r="BA276" s="51" t="s">
        <v>1</v>
      </c>
    </row>
    <row r="277" spans="1:53" ht="27" customHeight="1" x14ac:dyDescent="0.25">
      <c r="A277" s="41" t="s">
        <v>421</v>
      </c>
      <c r="B277" s="41" t="s">
        <v>422</v>
      </c>
      <c r="C277" s="42">
        <v>4301051518</v>
      </c>
      <c r="D277" s="75">
        <v>4607091383959</v>
      </c>
      <c r="E277" s="73"/>
      <c r="F277" s="66">
        <v>0.42</v>
      </c>
      <c r="G277" s="43">
        <v>6</v>
      </c>
      <c r="H277" s="66">
        <v>2.52</v>
      </c>
      <c r="I277" s="66">
        <v>2.78</v>
      </c>
      <c r="J277" s="43">
        <v>156</v>
      </c>
      <c r="K277" s="43" t="s">
        <v>63</v>
      </c>
      <c r="L277" s="44" t="s">
        <v>64</v>
      </c>
      <c r="M277" s="43">
        <v>40</v>
      </c>
      <c r="N277" s="74" t="s">
        <v>423</v>
      </c>
      <c r="O277" s="72"/>
      <c r="P277" s="72"/>
      <c r="Q277" s="72"/>
      <c r="R277" s="73"/>
      <c r="S277" s="45"/>
      <c r="T277" s="45"/>
      <c r="U277" s="46" t="s">
        <v>65</v>
      </c>
      <c r="V277" s="67">
        <v>150</v>
      </c>
      <c r="W277" s="68">
        <f>IFERROR(IF(V277="",0,CEILING((V277/$H277),1)*$H277),"")</f>
        <v>151.19999999999999</v>
      </c>
      <c r="X277" s="47">
        <f>IFERROR(IF(W277=0,"",ROUNDUP(W277/H277,0)*0.00753),"")</f>
        <v>0.45180000000000003</v>
      </c>
      <c r="Y277" s="48"/>
      <c r="Z277" s="49"/>
      <c r="AD277" s="50"/>
      <c r="BA277" s="51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2" t="s">
        <v>67</v>
      </c>
      <c r="V278" s="69">
        <f>IFERROR(V275/H275,"0")+IFERROR(V276/H276,"0")+IFERROR(V277/H277,"0")</f>
        <v>59.523809523809526</v>
      </c>
      <c r="W278" s="69">
        <f>IFERROR(W275/H275,"0")+IFERROR(W276/H276,"0")+IFERROR(W277/H277,"0")</f>
        <v>59.999999999999993</v>
      </c>
      <c r="X278" s="69">
        <f>IFERROR(IF(X275="",0,X275),"0")+IFERROR(IF(X276="",0,X276),"0")+IFERROR(IF(X277="",0,X277),"0")</f>
        <v>0.45180000000000003</v>
      </c>
      <c r="Y278" s="70"/>
      <c r="Z278" s="70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2" t="s">
        <v>65</v>
      </c>
      <c r="V279" s="69">
        <f>IFERROR(SUM(V275:V277),"0")</f>
        <v>150</v>
      </c>
      <c r="W279" s="69">
        <f>IFERROR(SUM(W275:W277),"0")</f>
        <v>151.19999999999999</v>
      </c>
      <c r="X279" s="52"/>
      <c r="Y279" s="70"/>
      <c r="Z279" s="70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1"/>
      <c r="Z280" s="61"/>
    </row>
    <row r="281" spans="1:53" ht="27" customHeight="1" x14ac:dyDescent="0.25">
      <c r="A281" s="41" t="s">
        <v>424</v>
      </c>
      <c r="B281" s="41" t="s">
        <v>425</v>
      </c>
      <c r="C281" s="42">
        <v>4301060324</v>
      </c>
      <c r="D281" s="75">
        <v>4607091388831</v>
      </c>
      <c r="E281" s="73"/>
      <c r="F281" s="66">
        <v>0.38</v>
      </c>
      <c r="G281" s="43">
        <v>6</v>
      </c>
      <c r="H281" s="66">
        <v>2.2799999999999998</v>
      </c>
      <c r="I281" s="66">
        <v>2.552</v>
      </c>
      <c r="J281" s="43">
        <v>156</v>
      </c>
      <c r="K281" s="43" t="s">
        <v>63</v>
      </c>
      <c r="L281" s="44" t="s">
        <v>64</v>
      </c>
      <c r="M281" s="43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5"/>
      <c r="T281" s="45"/>
      <c r="U281" s="46" t="s">
        <v>65</v>
      </c>
      <c r="V281" s="67">
        <v>0</v>
      </c>
      <c r="W281" s="68">
        <f>IFERROR(IF(V281="",0,CEILING((V281/$H281),1)*$H281),"")</f>
        <v>0</v>
      </c>
      <c r="X281" s="47" t="str">
        <f>IFERROR(IF(W281=0,"",ROUNDUP(W281/H281,0)*0.00753),"")</f>
        <v/>
      </c>
      <c r="Y281" s="48"/>
      <c r="Z281" s="49"/>
      <c r="AD281" s="50"/>
      <c r="BA281" s="51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2" t="s">
        <v>67</v>
      </c>
      <c r="V282" s="69">
        <f>IFERROR(V281/H281,"0")</f>
        <v>0</v>
      </c>
      <c r="W282" s="69">
        <f>IFERROR(W281/H281,"0")</f>
        <v>0</v>
      </c>
      <c r="X282" s="69">
        <f>IFERROR(IF(X281="",0,X281),"0")</f>
        <v>0</v>
      </c>
      <c r="Y282" s="70"/>
      <c r="Z282" s="70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2" t="s">
        <v>65</v>
      </c>
      <c r="V283" s="69">
        <f>IFERROR(SUM(V281:V281),"0")</f>
        <v>0</v>
      </c>
      <c r="W283" s="69">
        <f>IFERROR(SUM(W281:W281),"0")</f>
        <v>0</v>
      </c>
      <c r="X283" s="52"/>
      <c r="Y283" s="70"/>
      <c r="Z283" s="70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1"/>
      <c r="Z284" s="61"/>
    </row>
    <row r="285" spans="1:53" ht="27" customHeight="1" x14ac:dyDescent="0.25">
      <c r="A285" s="41" t="s">
        <v>426</v>
      </c>
      <c r="B285" s="41" t="s">
        <v>427</v>
      </c>
      <c r="C285" s="42">
        <v>4301032015</v>
      </c>
      <c r="D285" s="75">
        <v>4607091383102</v>
      </c>
      <c r="E285" s="73"/>
      <c r="F285" s="66">
        <v>0.17</v>
      </c>
      <c r="G285" s="43">
        <v>15</v>
      </c>
      <c r="H285" s="66">
        <v>2.5499999999999998</v>
      </c>
      <c r="I285" s="66">
        <v>2.9750000000000001</v>
      </c>
      <c r="J285" s="43">
        <v>156</v>
      </c>
      <c r="K285" s="43" t="s">
        <v>63</v>
      </c>
      <c r="L285" s="44" t="s">
        <v>84</v>
      </c>
      <c r="M285" s="43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5"/>
      <c r="T285" s="45"/>
      <c r="U285" s="46" t="s">
        <v>65</v>
      </c>
      <c r="V285" s="67">
        <v>0</v>
      </c>
      <c r="W285" s="68">
        <f>IFERROR(IF(V285="",0,CEILING((V285/$H285),1)*$H285),"")</f>
        <v>0</v>
      </c>
      <c r="X285" s="47" t="str">
        <f>IFERROR(IF(W285=0,"",ROUNDUP(W285/H285,0)*0.00753),"")</f>
        <v/>
      </c>
      <c r="Y285" s="48"/>
      <c r="Z285" s="49"/>
      <c r="AD285" s="50"/>
      <c r="BA285" s="51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2" t="s">
        <v>67</v>
      </c>
      <c r="V286" s="69">
        <f>IFERROR(V285/H285,"0")</f>
        <v>0</v>
      </c>
      <c r="W286" s="69">
        <f>IFERROR(W285/H285,"0")</f>
        <v>0</v>
      </c>
      <c r="X286" s="69">
        <f>IFERROR(IF(X285="",0,X285),"0")</f>
        <v>0</v>
      </c>
      <c r="Y286" s="70"/>
      <c r="Z286" s="70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2" t="s">
        <v>65</v>
      </c>
      <c r="V287" s="69">
        <f>IFERROR(SUM(V285:V285),"0")</f>
        <v>0</v>
      </c>
      <c r="W287" s="69">
        <f>IFERROR(SUM(W285:W285),"0")</f>
        <v>0</v>
      </c>
      <c r="X287" s="52"/>
      <c r="Y287" s="70"/>
      <c r="Z287" s="70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0"/>
      <c r="Z288" s="40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0"/>
      <c r="Z289" s="60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1"/>
      <c r="Z290" s="61"/>
    </row>
    <row r="291" spans="1:53" ht="27" customHeight="1" x14ac:dyDescent="0.25">
      <c r="A291" s="41" t="s">
        <v>430</v>
      </c>
      <c r="B291" s="41" t="s">
        <v>431</v>
      </c>
      <c r="C291" s="42">
        <v>4301011339</v>
      </c>
      <c r="D291" s="75">
        <v>4607091383997</v>
      </c>
      <c r="E291" s="73"/>
      <c r="F291" s="66">
        <v>2.5</v>
      </c>
      <c r="G291" s="43">
        <v>6</v>
      </c>
      <c r="H291" s="66">
        <v>15</v>
      </c>
      <c r="I291" s="66">
        <v>15.48</v>
      </c>
      <c r="J291" s="43">
        <v>48</v>
      </c>
      <c r="K291" s="43" t="s">
        <v>98</v>
      </c>
      <c r="L291" s="44" t="s">
        <v>64</v>
      </c>
      <c r="M291" s="43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5"/>
      <c r="T291" s="45"/>
      <c r="U291" s="46" t="s">
        <v>65</v>
      </c>
      <c r="V291" s="67">
        <v>0</v>
      </c>
      <c r="W291" s="68">
        <f t="shared" ref="W291:W298" si="14">IFERROR(IF(V291="",0,CEILING((V291/$H291),1)*$H291),"")</f>
        <v>0</v>
      </c>
      <c r="X291" s="47" t="str">
        <f>IFERROR(IF(W291=0,"",ROUNDUP(W291/H291,0)*0.02175),"")</f>
        <v/>
      </c>
      <c r="Y291" s="48"/>
      <c r="Z291" s="49"/>
      <c r="AD291" s="50"/>
      <c r="BA291" s="51" t="s">
        <v>1</v>
      </c>
    </row>
    <row r="292" spans="1:53" ht="27" customHeight="1" x14ac:dyDescent="0.25">
      <c r="A292" s="41" t="s">
        <v>430</v>
      </c>
      <c r="B292" s="41" t="s">
        <v>432</v>
      </c>
      <c r="C292" s="42">
        <v>4301011239</v>
      </c>
      <c r="D292" s="75">
        <v>4607091383997</v>
      </c>
      <c r="E292" s="73"/>
      <c r="F292" s="66">
        <v>2.5</v>
      </c>
      <c r="G292" s="43">
        <v>6</v>
      </c>
      <c r="H292" s="66">
        <v>15</v>
      </c>
      <c r="I292" s="66">
        <v>15.48</v>
      </c>
      <c r="J292" s="43">
        <v>48</v>
      </c>
      <c r="K292" s="43" t="s">
        <v>98</v>
      </c>
      <c r="L292" s="44" t="s">
        <v>106</v>
      </c>
      <c r="M292" s="43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5"/>
      <c r="T292" s="45"/>
      <c r="U292" s="46" t="s">
        <v>65</v>
      </c>
      <c r="V292" s="67">
        <v>0</v>
      </c>
      <c r="W292" s="68">
        <f t="shared" si="14"/>
        <v>0</v>
      </c>
      <c r="X292" s="47" t="str">
        <f>IFERROR(IF(W292=0,"",ROUNDUP(W292/H292,0)*0.02039),"")</f>
        <v/>
      </c>
      <c r="Y292" s="48"/>
      <c r="Z292" s="49"/>
      <c r="AD292" s="50"/>
      <c r="BA292" s="51" t="s">
        <v>1</v>
      </c>
    </row>
    <row r="293" spans="1:53" ht="27" customHeight="1" x14ac:dyDescent="0.25">
      <c r="A293" s="41" t="s">
        <v>433</v>
      </c>
      <c r="B293" s="41" t="s">
        <v>434</v>
      </c>
      <c r="C293" s="42">
        <v>4301011326</v>
      </c>
      <c r="D293" s="75">
        <v>4607091384130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0</v>
      </c>
      <c r="W293" s="68">
        <f t="shared" si="14"/>
        <v>0</v>
      </c>
      <c r="X293" s="47" t="str">
        <f>IFERROR(IF(W293=0,"",ROUNDUP(W293/H293,0)*0.02175),"")</f>
        <v/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433</v>
      </c>
      <c r="B294" s="41" t="s">
        <v>435</v>
      </c>
      <c r="C294" s="42">
        <v>4301011240</v>
      </c>
      <c r="D294" s="75">
        <v>4607091384130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3250</v>
      </c>
      <c r="W294" s="68">
        <f t="shared" si="14"/>
        <v>3255</v>
      </c>
      <c r="X294" s="47">
        <f>IFERROR(IF(W294=0,"",ROUNDUP(W294/H294,0)*0.02039),"")</f>
        <v>4.4246299999999996</v>
      </c>
      <c r="Y294" s="48"/>
      <c r="Z294" s="49"/>
      <c r="AD294" s="50"/>
      <c r="BA294" s="51" t="s">
        <v>1</v>
      </c>
    </row>
    <row r="295" spans="1:53" ht="16.5" customHeight="1" x14ac:dyDescent="0.25">
      <c r="A295" s="41" t="s">
        <v>436</v>
      </c>
      <c r="B295" s="41" t="s">
        <v>437</v>
      </c>
      <c r="C295" s="42">
        <v>4301011330</v>
      </c>
      <c r="D295" s="75">
        <v>4607091384147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16.5" customHeight="1" x14ac:dyDescent="0.25">
      <c r="A296" s="41" t="s">
        <v>436</v>
      </c>
      <c r="B296" s="41" t="s">
        <v>438</v>
      </c>
      <c r="C296" s="42">
        <v>4301011238</v>
      </c>
      <c r="D296" s="75">
        <v>4607091384147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4" t="s">
        <v>439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27" customHeight="1" x14ac:dyDescent="0.25">
      <c r="A297" s="41" t="s">
        <v>440</v>
      </c>
      <c r="B297" s="41" t="s">
        <v>441</v>
      </c>
      <c r="C297" s="42">
        <v>4301011327</v>
      </c>
      <c r="D297" s="75">
        <v>4607091384154</v>
      </c>
      <c r="E297" s="73"/>
      <c r="F297" s="66">
        <v>0.5</v>
      </c>
      <c r="G297" s="43">
        <v>10</v>
      </c>
      <c r="H297" s="66">
        <v>5</v>
      </c>
      <c r="I297" s="66">
        <v>5.21</v>
      </c>
      <c r="J297" s="43">
        <v>120</v>
      </c>
      <c r="K297" s="43" t="s">
        <v>63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50</v>
      </c>
      <c r="W297" s="68">
        <f t="shared" si="14"/>
        <v>50</v>
      </c>
      <c r="X297" s="47">
        <f>IFERROR(IF(W297=0,"",ROUNDUP(W297/H297,0)*0.00937),"")</f>
        <v>9.3700000000000006E-2</v>
      </c>
      <c r="Y297" s="48"/>
      <c r="Z297" s="49"/>
      <c r="AD297" s="50"/>
      <c r="BA297" s="51" t="s">
        <v>1</v>
      </c>
    </row>
    <row r="298" spans="1:53" ht="27" customHeight="1" x14ac:dyDescent="0.25">
      <c r="A298" s="41" t="s">
        <v>442</v>
      </c>
      <c r="B298" s="41" t="s">
        <v>443</v>
      </c>
      <c r="C298" s="42">
        <v>4301011332</v>
      </c>
      <c r="D298" s="75">
        <v>4607091384161</v>
      </c>
      <c r="E298" s="73"/>
      <c r="F298" s="66">
        <v>0.5</v>
      </c>
      <c r="G298" s="43">
        <v>10</v>
      </c>
      <c r="H298" s="66">
        <v>5</v>
      </c>
      <c r="I298" s="66">
        <v>5.21</v>
      </c>
      <c r="J298" s="43">
        <v>120</v>
      </c>
      <c r="K298" s="43" t="s">
        <v>63</v>
      </c>
      <c r="L298" s="44" t="s">
        <v>64</v>
      </c>
      <c r="M298" s="43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5"/>
      <c r="T298" s="45"/>
      <c r="U298" s="46" t="s">
        <v>65</v>
      </c>
      <c r="V298" s="67">
        <v>50</v>
      </c>
      <c r="W298" s="68">
        <f t="shared" si="14"/>
        <v>50</v>
      </c>
      <c r="X298" s="47">
        <f>IFERROR(IF(W298=0,"",ROUNDUP(W298/H298,0)*0.00937),"")</f>
        <v>9.3700000000000006E-2</v>
      </c>
      <c r="Y298" s="48"/>
      <c r="Z298" s="49"/>
      <c r="AD298" s="50"/>
      <c r="BA298" s="51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2" t="s">
        <v>67</v>
      </c>
      <c r="V299" s="69">
        <f>IFERROR(V291/H291,"0")+IFERROR(V292/H292,"0")+IFERROR(V293/H293,"0")+IFERROR(V294/H294,"0")+IFERROR(V295/H295,"0")+IFERROR(V296/H296,"0")+IFERROR(V297/H297,"0")+IFERROR(V298/H298,"0")</f>
        <v>236.66666666666666</v>
      </c>
      <c r="W299" s="69">
        <f>IFERROR(W291/H291,"0")+IFERROR(W292/H292,"0")+IFERROR(W293/H293,"0")+IFERROR(W294/H294,"0")+IFERROR(W295/H295,"0")+IFERROR(W296/H296,"0")+IFERROR(W297/H297,"0")+IFERROR(W298/H298,"0")</f>
        <v>237</v>
      </c>
      <c r="X299" s="69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4.6120299999999999</v>
      </c>
      <c r="Y299" s="70"/>
      <c r="Z299" s="70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2" t="s">
        <v>65</v>
      </c>
      <c r="V300" s="69">
        <f>IFERROR(SUM(V291:V298),"0")</f>
        <v>3350</v>
      </c>
      <c r="W300" s="69">
        <f>IFERROR(SUM(W291:W298),"0")</f>
        <v>3355</v>
      </c>
      <c r="X300" s="52"/>
      <c r="Y300" s="70"/>
      <c r="Z300" s="70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1"/>
      <c r="Z301" s="61"/>
    </row>
    <row r="302" spans="1:53" ht="16.5" customHeight="1" x14ac:dyDescent="0.25">
      <c r="A302" s="41" t="s">
        <v>444</v>
      </c>
      <c r="B302" s="41" t="s">
        <v>445</v>
      </c>
      <c r="C302" s="42">
        <v>4301020270</v>
      </c>
      <c r="D302" s="75">
        <v>4680115883314</v>
      </c>
      <c r="E302" s="73"/>
      <c r="F302" s="66">
        <v>1.35</v>
      </c>
      <c r="G302" s="43">
        <v>8</v>
      </c>
      <c r="H302" s="66">
        <v>10.8</v>
      </c>
      <c r="I302" s="66">
        <v>11.28</v>
      </c>
      <c r="J302" s="43">
        <v>56</v>
      </c>
      <c r="K302" s="43" t="s">
        <v>98</v>
      </c>
      <c r="L302" s="44" t="s">
        <v>128</v>
      </c>
      <c r="M302" s="43">
        <v>50</v>
      </c>
      <c r="N302" s="74" t="s">
        <v>446</v>
      </c>
      <c r="O302" s="72"/>
      <c r="P302" s="72"/>
      <c r="Q302" s="72"/>
      <c r="R302" s="73"/>
      <c r="S302" s="45"/>
      <c r="T302" s="45"/>
      <c r="U302" s="46" t="s">
        <v>65</v>
      </c>
      <c r="V302" s="67">
        <v>0</v>
      </c>
      <c r="W302" s="68">
        <f>IFERROR(IF(V302="",0,CEILING((V302/$H302),1)*$H302),"")</f>
        <v>0</v>
      </c>
      <c r="X302" s="47" t="str">
        <f>IFERROR(IF(W302=0,"",ROUNDUP(W302/H302,0)*0.02175),"")</f>
        <v/>
      </c>
      <c r="Y302" s="48"/>
      <c r="Z302" s="49" t="s">
        <v>447</v>
      </c>
      <c r="AD302" s="50"/>
      <c r="BA302" s="51" t="s">
        <v>1</v>
      </c>
    </row>
    <row r="303" spans="1:53" ht="27" customHeight="1" x14ac:dyDescent="0.25">
      <c r="A303" s="41" t="s">
        <v>448</v>
      </c>
      <c r="B303" s="41" t="s">
        <v>449</v>
      </c>
      <c r="C303" s="42">
        <v>4301020178</v>
      </c>
      <c r="D303" s="75">
        <v>4607091383980</v>
      </c>
      <c r="E303" s="73"/>
      <c r="F303" s="66">
        <v>2.5</v>
      </c>
      <c r="G303" s="43">
        <v>6</v>
      </c>
      <c r="H303" s="66">
        <v>15</v>
      </c>
      <c r="I303" s="66">
        <v>15.48</v>
      </c>
      <c r="J303" s="43">
        <v>48</v>
      </c>
      <c r="K303" s="43" t="s">
        <v>98</v>
      </c>
      <c r="L303" s="44" t="s">
        <v>99</v>
      </c>
      <c r="M303" s="43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5"/>
      <c r="T303" s="45"/>
      <c r="U303" s="46" t="s">
        <v>65</v>
      </c>
      <c r="V303" s="67">
        <v>4100</v>
      </c>
      <c r="W303" s="68">
        <f>IFERROR(IF(V303="",0,CEILING((V303/$H303),1)*$H303),"")</f>
        <v>4110</v>
      </c>
      <c r="X303" s="47">
        <f>IFERROR(IF(W303=0,"",ROUNDUP(W303/H303,0)*0.02175),"")</f>
        <v>5.9594999999999994</v>
      </c>
      <c r="Y303" s="48"/>
      <c r="Z303" s="49"/>
      <c r="AD303" s="50"/>
      <c r="BA303" s="51" t="s">
        <v>1</v>
      </c>
    </row>
    <row r="304" spans="1:53" ht="27" customHeight="1" x14ac:dyDescent="0.25">
      <c r="A304" s="41" t="s">
        <v>450</v>
      </c>
      <c r="B304" s="41" t="s">
        <v>451</v>
      </c>
      <c r="C304" s="42">
        <v>4301020179</v>
      </c>
      <c r="D304" s="75">
        <v>4607091384178</v>
      </c>
      <c r="E304" s="73"/>
      <c r="F304" s="66">
        <v>0.4</v>
      </c>
      <c r="G304" s="43">
        <v>10</v>
      </c>
      <c r="H304" s="66">
        <v>4</v>
      </c>
      <c r="I304" s="66">
        <v>4.24</v>
      </c>
      <c r="J304" s="43">
        <v>120</v>
      </c>
      <c r="K304" s="43" t="s">
        <v>63</v>
      </c>
      <c r="L304" s="44" t="s">
        <v>99</v>
      </c>
      <c r="M304" s="43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IFERROR(IF(W304=0,"",ROUNDUP(W304/H304,0)*0.00937),"")</f>
        <v/>
      </c>
      <c r="Y304" s="48"/>
      <c r="Z304" s="49"/>
      <c r="AD304" s="50"/>
      <c r="BA304" s="51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2" t="s">
        <v>67</v>
      </c>
      <c r="V305" s="69">
        <f>IFERROR(V302/H302,"0")+IFERROR(V303/H303,"0")+IFERROR(V304/H304,"0")</f>
        <v>273.33333333333331</v>
      </c>
      <c r="W305" s="69">
        <f>IFERROR(W302/H302,"0")+IFERROR(W303/H303,"0")+IFERROR(W304/H304,"0")</f>
        <v>274</v>
      </c>
      <c r="X305" s="69">
        <f>IFERROR(IF(X302="",0,X302),"0")+IFERROR(IF(X303="",0,X303),"0")+IFERROR(IF(X304="",0,X304),"0")</f>
        <v>5.9594999999999994</v>
      </c>
      <c r="Y305" s="70"/>
      <c r="Z305" s="70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2" t="s">
        <v>65</v>
      </c>
      <c r="V306" s="69">
        <f>IFERROR(SUM(V302:V304),"0")</f>
        <v>4100</v>
      </c>
      <c r="W306" s="69">
        <f>IFERROR(SUM(W302:W304),"0")</f>
        <v>4110</v>
      </c>
      <c r="X306" s="52"/>
      <c r="Y306" s="70"/>
      <c r="Z306" s="70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1"/>
      <c r="Z307" s="61"/>
    </row>
    <row r="308" spans="1:53" ht="27" customHeight="1" x14ac:dyDescent="0.25">
      <c r="A308" s="41" t="s">
        <v>452</v>
      </c>
      <c r="B308" s="41" t="s">
        <v>453</v>
      </c>
      <c r="C308" s="42">
        <v>4301051298</v>
      </c>
      <c r="D308" s="75">
        <v>4607091384260</v>
      </c>
      <c r="E308" s="73"/>
      <c r="F308" s="66">
        <v>1.3</v>
      </c>
      <c r="G308" s="43">
        <v>6</v>
      </c>
      <c r="H308" s="66">
        <v>7.8</v>
      </c>
      <c r="I308" s="66">
        <v>8.3640000000000008</v>
      </c>
      <c r="J308" s="43">
        <v>56</v>
      </c>
      <c r="K308" s="43" t="s">
        <v>98</v>
      </c>
      <c r="L308" s="44" t="s">
        <v>64</v>
      </c>
      <c r="M308" s="43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5"/>
      <c r="T308" s="45"/>
      <c r="U308" s="46" t="s">
        <v>65</v>
      </c>
      <c r="V308" s="67">
        <v>156</v>
      </c>
      <c r="W308" s="68">
        <f>IFERROR(IF(V308="",0,CEILING((V308/$H308),1)*$H308),"")</f>
        <v>156</v>
      </c>
      <c r="X308" s="47">
        <f>IFERROR(IF(W308=0,"",ROUNDUP(W308/H308,0)*0.02175),"")</f>
        <v>0.43499999999999994</v>
      </c>
      <c r="Y308" s="48"/>
      <c r="Z308" s="49"/>
      <c r="AD308" s="50"/>
      <c r="BA308" s="51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2" t="s">
        <v>67</v>
      </c>
      <c r="V309" s="69">
        <f>IFERROR(V308/H308,"0")</f>
        <v>20</v>
      </c>
      <c r="W309" s="69">
        <f>IFERROR(W308/H308,"0")</f>
        <v>20</v>
      </c>
      <c r="X309" s="69">
        <f>IFERROR(IF(X308="",0,X308),"0")</f>
        <v>0.43499999999999994</v>
      </c>
      <c r="Y309" s="70"/>
      <c r="Z309" s="70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2" t="s">
        <v>65</v>
      </c>
      <c r="V310" s="69">
        <f>IFERROR(SUM(V308:V308),"0")</f>
        <v>156</v>
      </c>
      <c r="W310" s="69">
        <f>IFERROR(SUM(W308:W308),"0")</f>
        <v>156</v>
      </c>
      <c r="X310" s="52"/>
      <c r="Y310" s="70"/>
      <c r="Z310" s="70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1"/>
      <c r="Z311" s="61"/>
    </row>
    <row r="312" spans="1:53" ht="16.5" customHeight="1" x14ac:dyDescent="0.25">
      <c r="A312" s="41" t="s">
        <v>454</v>
      </c>
      <c r="B312" s="41" t="s">
        <v>455</v>
      </c>
      <c r="C312" s="42">
        <v>4301060314</v>
      </c>
      <c r="D312" s="75">
        <v>4607091384673</v>
      </c>
      <c r="E312" s="73"/>
      <c r="F312" s="66">
        <v>1.3</v>
      </c>
      <c r="G312" s="43">
        <v>6</v>
      </c>
      <c r="H312" s="66">
        <v>7.8</v>
      </c>
      <c r="I312" s="66">
        <v>8.3640000000000008</v>
      </c>
      <c r="J312" s="43">
        <v>56</v>
      </c>
      <c r="K312" s="43" t="s">
        <v>98</v>
      </c>
      <c r="L312" s="44" t="s">
        <v>64</v>
      </c>
      <c r="M312" s="43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5"/>
      <c r="T312" s="45"/>
      <c r="U312" s="46" t="s">
        <v>65</v>
      </c>
      <c r="V312" s="67">
        <v>0</v>
      </c>
      <c r="W312" s="68">
        <f>IFERROR(IF(V312="",0,CEILING((V312/$H312),1)*$H312),"")</f>
        <v>0</v>
      </c>
      <c r="X312" s="47" t="str">
        <f>IFERROR(IF(W312=0,"",ROUNDUP(W312/H312,0)*0.02175),"")</f>
        <v/>
      </c>
      <c r="Y312" s="48"/>
      <c r="Z312" s="49"/>
      <c r="AD312" s="50"/>
      <c r="BA312" s="51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2" t="s">
        <v>67</v>
      </c>
      <c r="V313" s="69">
        <f>IFERROR(V312/H312,"0")</f>
        <v>0</v>
      </c>
      <c r="W313" s="69">
        <f>IFERROR(W312/H312,"0")</f>
        <v>0</v>
      </c>
      <c r="X313" s="69">
        <f>IFERROR(IF(X312="",0,X312),"0")</f>
        <v>0</v>
      </c>
      <c r="Y313" s="70"/>
      <c r="Z313" s="70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2" t="s">
        <v>65</v>
      </c>
      <c r="V314" s="69">
        <f>IFERROR(SUM(V312:V312),"0")</f>
        <v>0</v>
      </c>
      <c r="W314" s="69">
        <f>IFERROR(SUM(W312:W312),"0")</f>
        <v>0</v>
      </c>
      <c r="X314" s="52"/>
      <c r="Y314" s="70"/>
      <c r="Z314" s="70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0"/>
      <c r="Z315" s="60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1"/>
      <c r="Z316" s="61"/>
    </row>
    <row r="317" spans="1:53" ht="27" customHeight="1" x14ac:dyDescent="0.25">
      <c r="A317" s="41" t="s">
        <v>457</v>
      </c>
      <c r="B317" s="41" t="s">
        <v>458</v>
      </c>
      <c r="C317" s="42">
        <v>4301011324</v>
      </c>
      <c r="D317" s="75">
        <v>4607091384185</v>
      </c>
      <c r="E317" s="73"/>
      <c r="F317" s="66">
        <v>0.8</v>
      </c>
      <c r="G317" s="43">
        <v>15</v>
      </c>
      <c r="H317" s="66">
        <v>12</v>
      </c>
      <c r="I317" s="66">
        <v>12.48</v>
      </c>
      <c r="J317" s="43">
        <v>56</v>
      </c>
      <c r="K317" s="43" t="s">
        <v>98</v>
      </c>
      <c r="L317" s="44" t="s">
        <v>64</v>
      </c>
      <c r="M317" s="43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5"/>
      <c r="T317" s="45"/>
      <c r="U317" s="46" t="s">
        <v>65</v>
      </c>
      <c r="V317" s="67">
        <v>0</v>
      </c>
      <c r="W317" s="68">
        <f>IFERROR(IF(V317="",0,CEILING((V317/$H317),1)*$H317),"")</f>
        <v>0</v>
      </c>
      <c r="X317" s="47" t="str">
        <f>IFERROR(IF(W317=0,"",ROUNDUP(W317/H317,0)*0.02175),"")</f>
        <v/>
      </c>
      <c r="Y317" s="48"/>
      <c r="Z317" s="49"/>
      <c r="AD317" s="50"/>
      <c r="BA317" s="51" t="s">
        <v>1</v>
      </c>
    </row>
    <row r="318" spans="1:53" ht="27" customHeight="1" x14ac:dyDescent="0.25">
      <c r="A318" s="41" t="s">
        <v>459</v>
      </c>
      <c r="B318" s="41" t="s">
        <v>460</v>
      </c>
      <c r="C318" s="42">
        <v>4301011312</v>
      </c>
      <c r="D318" s="75">
        <v>4607091384192</v>
      </c>
      <c r="E318" s="73"/>
      <c r="F318" s="66">
        <v>1.8</v>
      </c>
      <c r="G318" s="43">
        <v>6</v>
      </c>
      <c r="H318" s="66">
        <v>10.8</v>
      </c>
      <c r="I318" s="66">
        <v>11.28</v>
      </c>
      <c r="J318" s="43">
        <v>56</v>
      </c>
      <c r="K318" s="43" t="s">
        <v>98</v>
      </c>
      <c r="L318" s="44" t="s">
        <v>99</v>
      </c>
      <c r="M318" s="43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5"/>
      <c r="T318" s="45"/>
      <c r="U318" s="46" t="s">
        <v>65</v>
      </c>
      <c r="V318" s="67">
        <v>0</v>
      </c>
      <c r="W318" s="68">
        <f>IFERROR(IF(V318="",0,CEILING((V318/$H318),1)*$H318),"")</f>
        <v>0</v>
      </c>
      <c r="X318" s="47" t="str">
        <f>IFERROR(IF(W318=0,"",ROUNDUP(W318/H318,0)*0.02175),"")</f>
        <v/>
      </c>
      <c r="Y318" s="48"/>
      <c r="Z318" s="49"/>
      <c r="AD318" s="50"/>
      <c r="BA318" s="51" t="s">
        <v>1</v>
      </c>
    </row>
    <row r="319" spans="1:53" ht="27" customHeight="1" x14ac:dyDescent="0.25">
      <c r="A319" s="41" t="s">
        <v>461</v>
      </c>
      <c r="B319" s="41" t="s">
        <v>462</v>
      </c>
      <c r="C319" s="42">
        <v>4301011483</v>
      </c>
      <c r="D319" s="75">
        <v>4680115881907</v>
      </c>
      <c r="E319" s="73"/>
      <c r="F319" s="66">
        <v>1.8</v>
      </c>
      <c r="G319" s="43">
        <v>6</v>
      </c>
      <c r="H319" s="66">
        <v>10.8</v>
      </c>
      <c r="I319" s="66">
        <v>11.28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463</v>
      </c>
      <c r="B320" s="41" t="s">
        <v>464</v>
      </c>
      <c r="C320" s="42">
        <v>4301011303</v>
      </c>
      <c r="D320" s="75">
        <v>4607091384680</v>
      </c>
      <c r="E320" s="73"/>
      <c r="F320" s="66">
        <v>0.4</v>
      </c>
      <c r="G320" s="43">
        <v>10</v>
      </c>
      <c r="H320" s="66">
        <v>4</v>
      </c>
      <c r="I320" s="66">
        <v>4.21</v>
      </c>
      <c r="J320" s="43">
        <v>120</v>
      </c>
      <c r="K320" s="43" t="s">
        <v>63</v>
      </c>
      <c r="L320" s="44" t="s">
        <v>64</v>
      </c>
      <c r="M320" s="43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IFERROR(IF(W320=0,"",ROUNDUP(W320/H320,0)*0.00937),"")</f>
        <v/>
      </c>
      <c r="Y320" s="48"/>
      <c r="Z320" s="49"/>
      <c r="AD320" s="50"/>
      <c r="BA320" s="51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2" t="s">
        <v>67</v>
      </c>
      <c r="V321" s="69">
        <f>IFERROR(V317/H317,"0")+IFERROR(V318/H318,"0")+IFERROR(V319/H319,"0")+IFERROR(V320/H320,"0")</f>
        <v>0</v>
      </c>
      <c r="W321" s="69">
        <f>IFERROR(W317/H317,"0")+IFERROR(W318/H318,"0")+IFERROR(W319/H319,"0")+IFERROR(W320/H320,"0")</f>
        <v>0</v>
      </c>
      <c r="X321" s="69">
        <f>IFERROR(IF(X317="",0,X317),"0")+IFERROR(IF(X318="",0,X318),"0")+IFERROR(IF(X319="",0,X319),"0")+IFERROR(IF(X320="",0,X320),"0")</f>
        <v>0</v>
      </c>
      <c r="Y321" s="70"/>
      <c r="Z321" s="70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2" t="s">
        <v>65</v>
      </c>
      <c r="V322" s="69">
        <f>IFERROR(SUM(V317:V320),"0")</f>
        <v>0</v>
      </c>
      <c r="W322" s="69">
        <f>IFERROR(SUM(W317:W320),"0")</f>
        <v>0</v>
      </c>
      <c r="X322" s="52"/>
      <c r="Y322" s="70"/>
      <c r="Z322" s="70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1"/>
      <c r="Z323" s="61"/>
    </row>
    <row r="324" spans="1:53" ht="27" customHeight="1" x14ac:dyDescent="0.25">
      <c r="A324" s="41" t="s">
        <v>465</v>
      </c>
      <c r="B324" s="41" t="s">
        <v>466</v>
      </c>
      <c r="C324" s="42">
        <v>4301031139</v>
      </c>
      <c r="D324" s="75">
        <v>4607091384802</v>
      </c>
      <c r="E324" s="73"/>
      <c r="F324" s="66">
        <v>0.73</v>
      </c>
      <c r="G324" s="43">
        <v>6</v>
      </c>
      <c r="H324" s="66">
        <v>4.38</v>
      </c>
      <c r="I324" s="66">
        <v>4.58</v>
      </c>
      <c r="J324" s="43">
        <v>156</v>
      </c>
      <c r="K324" s="43" t="s">
        <v>63</v>
      </c>
      <c r="L324" s="44" t="s">
        <v>64</v>
      </c>
      <c r="M324" s="43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5"/>
      <c r="T324" s="45"/>
      <c r="U324" s="46" t="s">
        <v>65</v>
      </c>
      <c r="V324" s="67">
        <v>0</v>
      </c>
      <c r="W324" s="68">
        <f>IFERROR(IF(V324="",0,CEILING((V324/$H324),1)*$H324),"")</f>
        <v>0</v>
      </c>
      <c r="X324" s="47" t="str">
        <f>IFERROR(IF(W324=0,"",ROUNDUP(W324/H324,0)*0.00753),"")</f>
        <v/>
      </c>
      <c r="Y324" s="48"/>
      <c r="Z324" s="49"/>
      <c r="AD324" s="50"/>
      <c r="BA324" s="51" t="s">
        <v>1</v>
      </c>
    </row>
    <row r="325" spans="1:53" ht="27" customHeight="1" x14ac:dyDescent="0.25">
      <c r="A325" s="41" t="s">
        <v>467</v>
      </c>
      <c r="B325" s="41" t="s">
        <v>468</v>
      </c>
      <c r="C325" s="42">
        <v>4301031140</v>
      </c>
      <c r="D325" s="75">
        <v>4607091384826</v>
      </c>
      <c r="E325" s="73"/>
      <c r="F325" s="66">
        <v>0.35</v>
      </c>
      <c r="G325" s="43">
        <v>8</v>
      </c>
      <c r="H325" s="66">
        <v>2.8</v>
      </c>
      <c r="I325" s="66">
        <v>2.9</v>
      </c>
      <c r="J325" s="43">
        <v>234</v>
      </c>
      <c r="K325" s="43" t="s">
        <v>163</v>
      </c>
      <c r="L325" s="44" t="s">
        <v>64</v>
      </c>
      <c r="M325" s="43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5"/>
      <c r="T325" s="45"/>
      <c r="U325" s="46" t="s">
        <v>65</v>
      </c>
      <c r="V325" s="67">
        <v>0</v>
      </c>
      <c r="W325" s="68">
        <f>IFERROR(IF(V325="",0,CEILING((V325/$H325),1)*$H325),"")</f>
        <v>0</v>
      </c>
      <c r="X325" s="47" t="str">
        <f>IFERROR(IF(W325=0,"",ROUNDUP(W325/H325,0)*0.00502),"")</f>
        <v/>
      </c>
      <c r="Y325" s="48"/>
      <c r="Z325" s="49"/>
      <c r="AD325" s="50"/>
      <c r="BA325" s="51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2" t="s">
        <v>67</v>
      </c>
      <c r="V326" s="69">
        <f>IFERROR(V324/H324,"0")+IFERROR(V325/H325,"0")</f>
        <v>0</v>
      </c>
      <c r="W326" s="69">
        <f>IFERROR(W324/H324,"0")+IFERROR(W325/H325,"0")</f>
        <v>0</v>
      </c>
      <c r="X326" s="69">
        <f>IFERROR(IF(X324="",0,X324),"0")+IFERROR(IF(X325="",0,X325),"0")</f>
        <v>0</v>
      </c>
      <c r="Y326" s="70"/>
      <c r="Z326" s="70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2" t="s">
        <v>65</v>
      </c>
      <c r="V327" s="69">
        <f>IFERROR(SUM(V324:V325),"0")</f>
        <v>0</v>
      </c>
      <c r="W327" s="69">
        <f>IFERROR(SUM(W324:W325),"0")</f>
        <v>0</v>
      </c>
      <c r="X327" s="52"/>
      <c r="Y327" s="70"/>
      <c r="Z327" s="70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1"/>
      <c r="Z328" s="61"/>
    </row>
    <row r="329" spans="1:53" ht="27" customHeight="1" x14ac:dyDescent="0.25">
      <c r="A329" s="41" t="s">
        <v>469</v>
      </c>
      <c r="B329" s="41" t="s">
        <v>470</v>
      </c>
      <c r="C329" s="42">
        <v>4301051303</v>
      </c>
      <c r="D329" s="75">
        <v>4607091384246</v>
      </c>
      <c r="E329" s="73"/>
      <c r="F329" s="66">
        <v>1.3</v>
      </c>
      <c r="G329" s="43">
        <v>6</v>
      </c>
      <c r="H329" s="66">
        <v>7.8</v>
      </c>
      <c r="I329" s="66">
        <v>8.3640000000000008</v>
      </c>
      <c r="J329" s="43">
        <v>56</v>
      </c>
      <c r="K329" s="43" t="s">
        <v>98</v>
      </c>
      <c r="L329" s="44" t="s">
        <v>64</v>
      </c>
      <c r="M329" s="43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5"/>
      <c r="T329" s="45"/>
      <c r="U329" s="46" t="s">
        <v>65</v>
      </c>
      <c r="V329" s="67">
        <v>0</v>
      </c>
      <c r="W329" s="68">
        <f>IFERROR(IF(V329="",0,CEILING((V329/$H329),1)*$H329),"")</f>
        <v>0</v>
      </c>
      <c r="X329" s="47" t="str">
        <f>IFERROR(IF(W329=0,"",ROUNDUP(W329/H329,0)*0.02175),"")</f>
        <v/>
      </c>
      <c r="Y329" s="48"/>
      <c r="Z329" s="49"/>
      <c r="AD329" s="50"/>
      <c r="BA329" s="51" t="s">
        <v>1</v>
      </c>
    </row>
    <row r="330" spans="1:53" ht="27" customHeight="1" x14ac:dyDescent="0.25">
      <c r="A330" s="41" t="s">
        <v>471</v>
      </c>
      <c r="B330" s="41" t="s">
        <v>472</v>
      </c>
      <c r="C330" s="42">
        <v>4301051445</v>
      </c>
      <c r="D330" s="75">
        <v>4680115881976</v>
      </c>
      <c r="E330" s="73"/>
      <c r="F330" s="66">
        <v>1.3</v>
      </c>
      <c r="G330" s="43">
        <v>6</v>
      </c>
      <c r="H330" s="66">
        <v>7.8</v>
      </c>
      <c r="I330" s="66">
        <v>8.2799999999999994</v>
      </c>
      <c r="J330" s="43">
        <v>56</v>
      </c>
      <c r="K330" s="43" t="s">
        <v>98</v>
      </c>
      <c r="L330" s="44" t="s">
        <v>64</v>
      </c>
      <c r="M330" s="43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5"/>
      <c r="T330" s="45"/>
      <c r="U330" s="46" t="s">
        <v>65</v>
      </c>
      <c r="V330" s="67">
        <v>0</v>
      </c>
      <c r="W330" s="68">
        <f>IFERROR(IF(V330="",0,CEILING((V330/$H330),1)*$H330),"")</f>
        <v>0</v>
      </c>
      <c r="X330" s="47" t="str">
        <f>IFERROR(IF(W330=0,"",ROUNDUP(W330/H330,0)*0.02175),"")</f>
        <v/>
      </c>
      <c r="Y330" s="48"/>
      <c r="Z330" s="49"/>
      <c r="AD330" s="50"/>
      <c r="BA330" s="51" t="s">
        <v>1</v>
      </c>
    </row>
    <row r="331" spans="1:53" ht="27" customHeight="1" x14ac:dyDescent="0.25">
      <c r="A331" s="41" t="s">
        <v>473</v>
      </c>
      <c r="B331" s="41" t="s">
        <v>474</v>
      </c>
      <c r="C331" s="42">
        <v>4301051297</v>
      </c>
      <c r="D331" s="75">
        <v>4607091384253</v>
      </c>
      <c r="E331" s="73"/>
      <c r="F331" s="66">
        <v>0.4</v>
      </c>
      <c r="G331" s="43">
        <v>6</v>
      </c>
      <c r="H331" s="66">
        <v>2.4</v>
      </c>
      <c r="I331" s="66">
        <v>2.6840000000000002</v>
      </c>
      <c r="J331" s="43">
        <v>156</v>
      </c>
      <c r="K331" s="43" t="s">
        <v>63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IFERROR(IF(W331=0,"",ROUNDUP(W331/H331,0)*0.00753),"")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475</v>
      </c>
      <c r="B332" s="41" t="s">
        <v>476</v>
      </c>
      <c r="C332" s="42">
        <v>4301051444</v>
      </c>
      <c r="D332" s="75">
        <v>4680115881969</v>
      </c>
      <c r="E332" s="73"/>
      <c r="F332" s="66">
        <v>0.4</v>
      </c>
      <c r="G332" s="43">
        <v>6</v>
      </c>
      <c r="H332" s="66">
        <v>2.4</v>
      </c>
      <c r="I332" s="66">
        <v>2.6</v>
      </c>
      <c r="J332" s="43">
        <v>156</v>
      </c>
      <c r="K332" s="43" t="s">
        <v>63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IFERROR(IF(W332=0,"",ROUNDUP(W332/H332,0)*0.00753),"")</f>
        <v/>
      </c>
      <c r="Y332" s="48"/>
      <c r="Z332" s="49"/>
      <c r="AD332" s="50"/>
      <c r="BA332" s="51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2" t="s">
        <v>67</v>
      </c>
      <c r="V333" s="69">
        <f>IFERROR(V329/H329,"0")+IFERROR(V330/H330,"0")+IFERROR(V331/H331,"0")+IFERROR(V332/H332,"0")</f>
        <v>0</v>
      </c>
      <c r="W333" s="69">
        <f>IFERROR(W329/H329,"0")+IFERROR(W330/H330,"0")+IFERROR(W331/H331,"0")+IFERROR(W332/H332,"0")</f>
        <v>0</v>
      </c>
      <c r="X333" s="69">
        <f>IFERROR(IF(X329="",0,X329),"0")+IFERROR(IF(X330="",0,X330),"0")+IFERROR(IF(X331="",0,X331),"0")+IFERROR(IF(X332="",0,X332),"0")</f>
        <v>0</v>
      </c>
      <c r="Y333" s="70"/>
      <c r="Z333" s="70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2" t="s">
        <v>65</v>
      </c>
      <c r="V334" s="69">
        <f>IFERROR(SUM(V329:V332),"0")</f>
        <v>0</v>
      </c>
      <c r="W334" s="69">
        <f>IFERROR(SUM(W329:W332),"0")</f>
        <v>0</v>
      </c>
      <c r="X334" s="52"/>
      <c r="Y334" s="70"/>
      <c r="Z334" s="70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1"/>
      <c r="Z335" s="61"/>
    </row>
    <row r="336" spans="1:53" ht="27" customHeight="1" x14ac:dyDescent="0.25">
      <c r="A336" s="41" t="s">
        <v>477</v>
      </c>
      <c r="B336" s="41" t="s">
        <v>478</v>
      </c>
      <c r="C336" s="42">
        <v>4301060322</v>
      </c>
      <c r="D336" s="75">
        <v>4607091389357</v>
      </c>
      <c r="E336" s="73"/>
      <c r="F336" s="66">
        <v>1.3</v>
      </c>
      <c r="G336" s="43">
        <v>6</v>
      </c>
      <c r="H336" s="66">
        <v>7.8</v>
      </c>
      <c r="I336" s="66">
        <v>8.2799999999999994</v>
      </c>
      <c r="J336" s="43">
        <v>56</v>
      </c>
      <c r="K336" s="43" t="s">
        <v>98</v>
      </c>
      <c r="L336" s="44" t="s">
        <v>64</v>
      </c>
      <c r="M336" s="43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5"/>
      <c r="T336" s="45"/>
      <c r="U336" s="46" t="s">
        <v>65</v>
      </c>
      <c r="V336" s="67">
        <v>0</v>
      </c>
      <c r="W336" s="68">
        <f>IFERROR(IF(V336="",0,CEILING((V336/$H336),1)*$H336),"")</f>
        <v>0</v>
      </c>
      <c r="X336" s="47" t="str">
        <f>IFERROR(IF(W336=0,"",ROUNDUP(W336/H336,0)*0.02175),"")</f>
        <v/>
      </c>
      <c r="Y336" s="48"/>
      <c r="Z336" s="49"/>
      <c r="AD336" s="50"/>
      <c r="BA336" s="51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2" t="s">
        <v>67</v>
      </c>
      <c r="V337" s="69">
        <f>IFERROR(V336/H336,"0")</f>
        <v>0</v>
      </c>
      <c r="W337" s="69">
        <f>IFERROR(W336/H336,"0")</f>
        <v>0</v>
      </c>
      <c r="X337" s="69">
        <f>IFERROR(IF(X336="",0,X336),"0")</f>
        <v>0</v>
      </c>
      <c r="Y337" s="70"/>
      <c r="Z337" s="70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2" t="s">
        <v>65</v>
      </c>
      <c r="V338" s="69">
        <f>IFERROR(SUM(V336:V336),"0")</f>
        <v>0</v>
      </c>
      <c r="W338" s="69">
        <f>IFERROR(SUM(W336:W336),"0")</f>
        <v>0</v>
      </c>
      <c r="X338" s="52"/>
      <c r="Y338" s="70"/>
      <c r="Z338" s="70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0"/>
      <c r="Z339" s="40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0"/>
      <c r="Z340" s="60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1"/>
      <c r="Z341" s="61"/>
    </row>
    <row r="342" spans="1:53" ht="27" customHeight="1" x14ac:dyDescent="0.25">
      <c r="A342" s="41" t="s">
        <v>481</v>
      </c>
      <c r="B342" s="41" t="s">
        <v>482</v>
      </c>
      <c r="C342" s="42">
        <v>4301011428</v>
      </c>
      <c r="D342" s="75">
        <v>4607091389708</v>
      </c>
      <c r="E342" s="73"/>
      <c r="F342" s="66">
        <v>0.45</v>
      </c>
      <c r="G342" s="43">
        <v>6</v>
      </c>
      <c r="H342" s="66">
        <v>2.7</v>
      </c>
      <c r="I342" s="66">
        <v>2.9</v>
      </c>
      <c r="J342" s="43">
        <v>156</v>
      </c>
      <c r="K342" s="43" t="s">
        <v>63</v>
      </c>
      <c r="L342" s="44" t="s">
        <v>99</v>
      </c>
      <c r="M342" s="43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5"/>
      <c r="T342" s="45"/>
      <c r="U342" s="46" t="s">
        <v>65</v>
      </c>
      <c r="V342" s="67">
        <v>0</v>
      </c>
      <c r="W342" s="68">
        <f>IFERROR(IF(V342="",0,CEILING((V342/$H342),1)*$H342),"")</f>
        <v>0</v>
      </c>
      <c r="X342" s="47" t="str">
        <f>IFERROR(IF(W342=0,"",ROUNDUP(W342/H342,0)*0.00753),"")</f>
        <v/>
      </c>
      <c r="Y342" s="48"/>
      <c r="Z342" s="49"/>
      <c r="AD342" s="50"/>
      <c r="BA342" s="51" t="s">
        <v>1</v>
      </c>
    </row>
    <row r="343" spans="1:53" ht="27" customHeight="1" x14ac:dyDescent="0.25">
      <c r="A343" s="41" t="s">
        <v>483</v>
      </c>
      <c r="B343" s="41" t="s">
        <v>484</v>
      </c>
      <c r="C343" s="42">
        <v>4301011427</v>
      </c>
      <c r="D343" s="75">
        <v>4607091389692</v>
      </c>
      <c r="E343" s="73"/>
      <c r="F343" s="66">
        <v>0.45</v>
      </c>
      <c r="G343" s="43">
        <v>6</v>
      </c>
      <c r="H343" s="66">
        <v>2.7</v>
      </c>
      <c r="I343" s="66">
        <v>2.9</v>
      </c>
      <c r="J343" s="43">
        <v>156</v>
      </c>
      <c r="K343" s="43" t="s">
        <v>63</v>
      </c>
      <c r="L343" s="44" t="s">
        <v>99</v>
      </c>
      <c r="M343" s="43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5"/>
      <c r="T343" s="45"/>
      <c r="U343" s="46" t="s">
        <v>65</v>
      </c>
      <c r="V343" s="67">
        <v>0</v>
      </c>
      <c r="W343" s="68">
        <f>IFERROR(IF(V343="",0,CEILING((V343/$H343),1)*$H343),"")</f>
        <v>0</v>
      </c>
      <c r="X343" s="47" t="str">
        <f>IFERROR(IF(W343=0,"",ROUNDUP(W343/H343,0)*0.00753),"")</f>
        <v/>
      </c>
      <c r="Y343" s="48"/>
      <c r="Z343" s="49"/>
      <c r="AD343" s="50"/>
      <c r="BA343" s="51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2" t="s">
        <v>67</v>
      </c>
      <c r="V344" s="69">
        <f>IFERROR(V342/H342,"0")+IFERROR(V343/H343,"0")</f>
        <v>0</v>
      </c>
      <c r="W344" s="69">
        <f>IFERROR(W342/H342,"0")+IFERROR(W343/H343,"0")</f>
        <v>0</v>
      </c>
      <c r="X344" s="69">
        <f>IFERROR(IF(X342="",0,X342),"0")+IFERROR(IF(X343="",0,X343),"0")</f>
        <v>0</v>
      </c>
      <c r="Y344" s="70"/>
      <c r="Z344" s="70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2" t="s">
        <v>65</v>
      </c>
      <c r="V345" s="69">
        <f>IFERROR(SUM(V342:V343),"0")</f>
        <v>0</v>
      </c>
      <c r="W345" s="69">
        <f>IFERROR(SUM(W342:W343),"0")</f>
        <v>0</v>
      </c>
      <c r="X345" s="52"/>
      <c r="Y345" s="70"/>
      <c r="Z345" s="70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1"/>
      <c r="Z346" s="61"/>
    </row>
    <row r="347" spans="1:53" ht="27" customHeight="1" x14ac:dyDescent="0.25">
      <c r="A347" s="41" t="s">
        <v>485</v>
      </c>
      <c r="B347" s="41" t="s">
        <v>486</v>
      </c>
      <c r="C347" s="42">
        <v>4301031177</v>
      </c>
      <c r="D347" s="75">
        <v>4607091389753</v>
      </c>
      <c r="E347" s="73"/>
      <c r="F347" s="66">
        <v>0.7</v>
      </c>
      <c r="G347" s="43">
        <v>6</v>
      </c>
      <c r="H347" s="66">
        <v>4.2</v>
      </c>
      <c r="I347" s="66">
        <v>4.43</v>
      </c>
      <c r="J347" s="43">
        <v>156</v>
      </c>
      <c r="K347" s="43" t="s">
        <v>63</v>
      </c>
      <c r="L347" s="44" t="s">
        <v>64</v>
      </c>
      <c r="M347" s="43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5"/>
      <c r="T347" s="45"/>
      <c r="U347" s="46" t="s">
        <v>65</v>
      </c>
      <c r="V347" s="67">
        <v>300</v>
      </c>
      <c r="W347" s="68">
        <f t="shared" ref="W347:W359" si="15">IFERROR(IF(V347="",0,CEILING((V347/$H347),1)*$H347),"")</f>
        <v>302.40000000000003</v>
      </c>
      <c r="X347" s="47">
        <f>IFERROR(IF(W347=0,"",ROUNDUP(W347/H347,0)*0.00753),"")</f>
        <v>0.54215999999999998</v>
      </c>
      <c r="Y347" s="48"/>
      <c r="Z347" s="49"/>
      <c r="AD347" s="50"/>
      <c r="BA347" s="51" t="s">
        <v>1</v>
      </c>
    </row>
    <row r="348" spans="1:53" ht="27" customHeight="1" x14ac:dyDescent="0.25">
      <c r="A348" s="41" t="s">
        <v>487</v>
      </c>
      <c r="B348" s="41" t="s">
        <v>488</v>
      </c>
      <c r="C348" s="42">
        <v>4301031174</v>
      </c>
      <c r="D348" s="75">
        <v>4607091389760</v>
      </c>
      <c r="E348" s="73"/>
      <c r="F348" s="66">
        <v>0.7</v>
      </c>
      <c r="G348" s="43">
        <v>6</v>
      </c>
      <c r="H348" s="66">
        <v>4.2</v>
      </c>
      <c r="I348" s="66">
        <v>4.43</v>
      </c>
      <c r="J348" s="43">
        <v>156</v>
      </c>
      <c r="K348" s="43" t="s">
        <v>63</v>
      </c>
      <c r="L348" s="44" t="s">
        <v>64</v>
      </c>
      <c r="M348" s="43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5"/>
      <c r="T348" s="45"/>
      <c r="U348" s="46" t="s">
        <v>65</v>
      </c>
      <c r="V348" s="67">
        <v>0</v>
      </c>
      <c r="W348" s="68">
        <f t="shared" si="15"/>
        <v>0</v>
      </c>
      <c r="X348" s="47" t="str">
        <f>IFERROR(IF(W348=0,"",ROUNDUP(W348/H348,0)*0.00753),"")</f>
        <v/>
      </c>
      <c r="Y348" s="48"/>
      <c r="Z348" s="49"/>
      <c r="AD348" s="50"/>
      <c r="BA348" s="51" t="s">
        <v>1</v>
      </c>
    </row>
    <row r="349" spans="1:53" ht="27" customHeight="1" x14ac:dyDescent="0.25">
      <c r="A349" s="41" t="s">
        <v>489</v>
      </c>
      <c r="B349" s="41" t="s">
        <v>490</v>
      </c>
      <c r="C349" s="42">
        <v>4301031175</v>
      </c>
      <c r="D349" s="75">
        <v>4607091389746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150</v>
      </c>
      <c r="W349" s="68">
        <f t="shared" si="15"/>
        <v>151.20000000000002</v>
      </c>
      <c r="X349" s="47">
        <f>IFERROR(IF(W349=0,"",ROUNDUP(W349/H349,0)*0.00753),"")</f>
        <v>0.27107999999999999</v>
      </c>
      <c r="Y349" s="48"/>
      <c r="Z349" s="49"/>
      <c r="AD349" s="50"/>
      <c r="BA349" s="51" t="s">
        <v>1</v>
      </c>
    </row>
    <row r="350" spans="1:53" ht="37.5" customHeight="1" x14ac:dyDescent="0.25">
      <c r="A350" s="41" t="s">
        <v>491</v>
      </c>
      <c r="B350" s="41" t="s">
        <v>492</v>
      </c>
      <c r="C350" s="42">
        <v>4301031236</v>
      </c>
      <c r="D350" s="75">
        <v>4680115882928</v>
      </c>
      <c r="E350" s="73"/>
      <c r="F350" s="66">
        <v>0.28000000000000003</v>
      </c>
      <c r="G350" s="43">
        <v>6</v>
      </c>
      <c r="H350" s="66">
        <v>1.68</v>
      </c>
      <c r="I350" s="66">
        <v>2.6</v>
      </c>
      <c r="J350" s="43">
        <v>156</v>
      </c>
      <c r="K350" s="43" t="s">
        <v>63</v>
      </c>
      <c r="L350" s="44" t="s">
        <v>64</v>
      </c>
      <c r="M350" s="43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493</v>
      </c>
      <c r="B351" s="41" t="s">
        <v>494</v>
      </c>
      <c r="C351" s="42">
        <v>4301031257</v>
      </c>
      <c r="D351" s="75">
        <v>4680115883147</v>
      </c>
      <c r="E351" s="73"/>
      <c r="F351" s="66">
        <v>0.28000000000000003</v>
      </c>
      <c r="G351" s="43">
        <v>6</v>
      </c>
      <c r="H351" s="66">
        <v>1.68</v>
      </c>
      <c r="I351" s="66">
        <v>1.81</v>
      </c>
      <c r="J351" s="43">
        <v>234</v>
      </c>
      <c r="K351" s="43" t="s">
        <v>163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 t="shared" ref="X351:X359" si="16">IFERROR(IF(W351=0,"",ROUNDUP(W351/H351,0)*0.00502),"")</f>
        <v/>
      </c>
      <c r="Y351" s="48"/>
      <c r="Z351" s="49"/>
      <c r="AD351" s="50"/>
      <c r="BA351" s="51" t="s">
        <v>1</v>
      </c>
    </row>
    <row r="352" spans="1:53" ht="27" customHeight="1" x14ac:dyDescent="0.25">
      <c r="A352" s="41" t="s">
        <v>495</v>
      </c>
      <c r="B352" s="41" t="s">
        <v>496</v>
      </c>
      <c r="C352" s="42">
        <v>4301031178</v>
      </c>
      <c r="D352" s="75">
        <v>4607091384338</v>
      </c>
      <c r="E352" s="73"/>
      <c r="F352" s="66">
        <v>0.35</v>
      </c>
      <c r="G352" s="43">
        <v>6</v>
      </c>
      <c r="H352" s="66">
        <v>2.1</v>
      </c>
      <c r="I352" s="66">
        <v>2.23</v>
      </c>
      <c r="J352" s="43">
        <v>234</v>
      </c>
      <c r="K352" s="43" t="s">
        <v>163</v>
      </c>
      <c r="L352" s="44" t="s">
        <v>64</v>
      </c>
      <c r="M352" s="43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 t="shared" si="16"/>
        <v/>
      </c>
      <c r="Y352" s="48"/>
      <c r="Z352" s="49"/>
      <c r="AD352" s="50"/>
      <c r="BA352" s="51" t="s">
        <v>1</v>
      </c>
    </row>
    <row r="353" spans="1:53" ht="37.5" customHeight="1" x14ac:dyDescent="0.25">
      <c r="A353" s="41" t="s">
        <v>497</v>
      </c>
      <c r="B353" s="41" t="s">
        <v>498</v>
      </c>
      <c r="C353" s="42">
        <v>4301031254</v>
      </c>
      <c r="D353" s="75">
        <v>4680115883154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163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si="16"/>
        <v/>
      </c>
      <c r="Y353" s="48"/>
      <c r="Z353" s="49"/>
      <c r="AD353" s="50"/>
      <c r="BA353" s="51" t="s">
        <v>1</v>
      </c>
    </row>
    <row r="354" spans="1:53" ht="37.5" customHeight="1" x14ac:dyDescent="0.25">
      <c r="A354" s="41" t="s">
        <v>499</v>
      </c>
      <c r="B354" s="41" t="s">
        <v>500</v>
      </c>
      <c r="C354" s="42">
        <v>4301031171</v>
      </c>
      <c r="D354" s="75">
        <v>4607091389524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163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27" customHeight="1" x14ac:dyDescent="0.25">
      <c r="A355" s="41" t="s">
        <v>501</v>
      </c>
      <c r="B355" s="41" t="s">
        <v>502</v>
      </c>
      <c r="C355" s="42">
        <v>4301031258</v>
      </c>
      <c r="D355" s="75">
        <v>4680115883161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163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27" customHeight="1" x14ac:dyDescent="0.25">
      <c r="A356" s="41" t="s">
        <v>503</v>
      </c>
      <c r="B356" s="41" t="s">
        <v>504</v>
      </c>
      <c r="C356" s="42">
        <v>4301031170</v>
      </c>
      <c r="D356" s="75">
        <v>4607091384345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163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505</v>
      </c>
      <c r="B357" s="41" t="s">
        <v>506</v>
      </c>
      <c r="C357" s="42">
        <v>4301031256</v>
      </c>
      <c r="D357" s="75">
        <v>4680115883178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163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507</v>
      </c>
      <c r="B358" s="41" t="s">
        <v>508</v>
      </c>
      <c r="C358" s="42">
        <v>4301031172</v>
      </c>
      <c r="D358" s="75">
        <v>4607091389531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163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509</v>
      </c>
      <c r="B359" s="41" t="s">
        <v>510</v>
      </c>
      <c r="C359" s="42">
        <v>4301031255</v>
      </c>
      <c r="D359" s="75">
        <v>4680115883185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163</v>
      </c>
      <c r="L359" s="44" t="s">
        <v>64</v>
      </c>
      <c r="M359" s="43">
        <v>45</v>
      </c>
      <c r="N359" s="74" t="s">
        <v>511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2" t="s">
        <v>67</v>
      </c>
      <c r="V360" s="69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107.14285714285714</v>
      </c>
      <c r="W360" s="69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108</v>
      </c>
      <c r="X360" s="69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0.81323999999999996</v>
      </c>
      <c r="Y360" s="70"/>
      <c r="Z360" s="70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2" t="s">
        <v>65</v>
      </c>
      <c r="V361" s="69">
        <f>IFERROR(SUM(V347:V359),"0")</f>
        <v>450</v>
      </c>
      <c r="W361" s="69">
        <f>IFERROR(SUM(W347:W359),"0")</f>
        <v>453.6</v>
      </c>
      <c r="X361" s="52"/>
      <c r="Y361" s="70"/>
      <c r="Z361" s="70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1"/>
      <c r="Z362" s="61"/>
    </row>
    <row r="363" spans="1:53" ht="27" customHeight="1" x14ac:dyDescent="0.25">
      <c r="A363" s="41" t="s">
        <v>512</v>
      </c>
      <c r="B363" s="41" t="s">
        <v>513</v>
      </c>
      <c r="C363" s="42">
        <v>4301051258</v>
      </c>
      <c r="D363" s="75">
        <v>4607091389685</v>
      </c>
      <c r="E363" s="73"/>
      <c r="F363" s="66">
        <v>1.3</v>
      </c>
      <c r="G363" s="43">
        <v>6</v>
      </c>
      <c r="H363" s="66">
        <v>7.8</v>
      </c>
      <c r="I363" s="66">
        <v>8.3460000000000001</v>
      </c>
      <c r="J363" s="43">
        <v>56</v>
      </c>
      <c r="K363" s="43" t="s">
        <v>98</v>
      </c>
      <c r="L363" s="44" t="s">
        <v>128</v>
      </c>
      <c r="M363" s="43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5"/>
      <c r="T363" s="45"/>
      <c r="U363" s="46" t="s">
        <v>65</v>
      </c>
      <c r="V363" s="67">
        <v>0</v>
      </c>
      <c r="W363" s="68">
        <f>IFERROR(IF(V363="",0,CEILING((V363/$H363),1)*$H363),"")</f>
        <v>0</v>
      </c>
      <c r="X363" s="47" t="str">
        <f>IFERROR(IF(W363=0,"",ROUNDUP(W363/H363,0)*0.02175),"")</f>
        <v/>
      </c>
      <c r="Y363" s="48"/>
      <c r="Z363" s="49"/>
      <c r="AD363" s="50"/>
      <c r="BA363" s="51" t="s">
        <v>1</v>
      </c>
    </row>
    <row r="364" spans="1:53" ht="27" customHeight="1" x14ac:dyDescent="0.25">
      <c r="A364" s="41" t="s">
        <v>514</v>
      </c>
      <c r="B364" s="41" t="s">
        <v>515</v>
      </c>
      <c r="C364" s="42">
        <v>4301051431</v>
      </c>
      <c r="D364" s="75">
        <v>4607091389654</v>
      </c>
      <c r="E364" s="73"/>
      <c r="F364" s="66">
        <v>0.33</v>
      </c>
      <c r="G364" s="43">
        <v>6</v>
      </c>
      <c r="H364" s="66">
        <v>1.98</v>
      </c>
      <c r="I364" s="66">
        <v>2.258</v>
      </c>
      <c r="J364" s="43">
        <v>156</v>
      </c>
      <c r="K364" s="43" t="s">
        <v>63</v>
      </c>
      <c r="L364" s="44" t="s">
        <v>128</v>
      </c>
      <c r="M364" s="43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5"/>
      <c r="T364" s="45"/>
      <c r="U364" s="46" t="s">
        <v>65</v>
      </c>
      <c r="V364" s="67">
        <v>0</v>
      </c>
      <c r="W364" s="68">
        <f>IFERROR(IF(V364="",0,CEILING((V364/$H364),1)*$H364),"")</f>
        <v>0</v>
      </c>
      <c r="X364" s="47" t="str">
        <f>IFERROR(IF(W364=0,"",ROUNDUP(W364/H364,0)*0.00753),"")</f>
        <v/>
      </c>
      <c r="Y364" s="48"/>
      <c r="Z364" s="49"/>
      <c r="AD364" s="50"/>
      <c r="BA364" s="51" t="s">
        <v>1</v>
      </c>
    </row>
    <row r="365" spans="1:53" ht="27" customHeight="1" x14ac:dyDescent="0.25">
      <c r="A365" s="41" t="s">
        <v>516</v>
      </c>
      <c r="B365" s="41" t="s">
        <v>517</v>
      </c>
      <c r="C365" s="42">
        <v>4301051284</v>
      </c>
      <c r="D365" s="75">
        <v>4607091384352</v>
      </c>
      <c r="E365" s="73"/>
      <c r="F365" s="66">
        <v>0.6</v>
      </c>
      <c r="G365" s="43">
        <v>4</v>
      </c>
      <c r="H365" s="66">
        <v>2.4</v>
      </c>
      <c r="I365" s="66">
        <v>2.6459999999999999</v>
      </c>
      <c r="J365" s="43">
        <v>120</v>
      </c>
      <c r="K365" s="43" t="s">
        <v>63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IFERROR(IF(W365=0,"",ROUNDUP(W365/H365,0)*0.00937),"")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518</v>
      </c>
      <c r="B366" s="41" t="s">
        <v>519</v>
      </c>
      <c r="C366" s="42">
        <v>4301051257</v>
      </c>
      <c r="D366" s="75">
        <v>4607091389661</v>
      </c>
      <c r="E366" s="73"/>
      <c r="F366" s="66">
        <v>0.55000000000000004</v>
      </c>
      <c r="G366" s="43">
        <v>4</v>
      </c>
      <c r="H366" s="66">
        <v>2.2000000000000002</v>
      </c>
      <c r="I366" s="66">
        <v>2.492</v>
      </c>
      <c r="J366" s="43">
        <v>120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IFERROR(IF(W366=0,"",ROUNDUP(W366/H366,0)*0.00937),"")</f>
        <v/>
      </c>
      <c r="Y366" s="48"/>
      <c r="Z366" s="49"/>
      <c r="AD366" s="50"/>
      <c r="BA366" s="51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2" t="s">
        <v>67</v>
      </c>
      <c r="V367" s="69">
        <f>IFERROR(V363/H363,"0")+IFERROR(V364/H364,"0")+IFERROR(V365/H365,"0")+IFERROR(V366/H366,"0")</f>
        <v>0</v>
      </c>
      <c r="W367" s="69">
        <f>IFERROR(W363/H363,"0")+IFERROR(W364/H364,"0")+IFERROR(W365/H365,"0")+IFERROR(W366/H366,"0")</f>
        <v>0</v>
      </c>
      <c r="X367" s="69">
        <f>IFERROR(IF(X363="",0,X363),"0")+IFERROR(IF(X364="",0,X364),"0")+IFERROR(IF(X365="",0,X365),"0")+IFERROR(IF(X366="",0,X366),"0")</f>
        <v>0</v>
      </c>
      <c r="Y367" s="70"/>
      <c r="Z367" s="70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2" t="s">
        <v>65</v>
      </c>
      <c r="V368" s="69">
        <f>IFERROR(SUM(V363:V366),"0")</f>
        <v>0</v>
      </c>
      <c r="W368" s="69">
        <f>IFERROR(SUM(W363:W366),"0")</f>
        <v>0</v>
      </c>
      <c r="X368" s="52"/>
      <c r="Y368" s="70"/>
      <c r="Z368" s="70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1"/>
      <c r="Z369" s="61"/>
    </row>
    <row r="370" spans="1:53" ht="27" customHeight="1" x14ac:dyDescent="0.25">
      <c r="A370" s="41" t="s">
        <v>520</v>
      </c>
      <c r="B370" s="41" t="s">
        <v>521</v>
      </c>
      <c r="C370" s="42">
        <v>4301060352</v>
      </c>
      <c r="D370" s="75">
        <v>4680115881648</v>
      </c>
      <c r="E370" s="73"/>
      <c r="F370" s="66">
        <v>1</v>
      </c>
      <c r="G370" s="43">
        <v>4</v>
      </c>
      <c r="H370" s="66">
        <v>4</v>
      </c>
      <c r="I370" s="66">
        <v>4.4039999999999999</v>
      </c>
      <c r="J370" s="43">
        <v>104</v>
      </c>
      <c r="K370" s="43" t="s">
        <v>98</v>
      </c>
      <c r="L370" s="44" t="s">
        <v>64</v>
      </c>
      <c r="M370" s="43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5"/>
      <c r="T370" s="45"/>
      <c r="U370" s="46" t="s">
        <v>65</v>
      </c>
      <c r="V370" s="67">
        <v>0</v>
      </c>
      <c r="W370" s="68">
        <f>IFERROR(IF(V370="",0,CEILING((V370/$H370),1)*$H370),"")</f>
        <v>0</v>
      </c>
      <c r="X370" s="47" t="str">
        <f>IFERROR(IF(W370=0,"",ROUNDUP(W370/H370,0)*0.01196),"")</f>
        <v/>
      </c>
      <c r="Y370" s="48"/>
      <c r="Z370" s="49"/>
      <c r="AD370" s="50"/>
      <c r="BA370" s="51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2" t="s">
        <v>67</v>
      </c>
      <c r="V371" s="69">
        <f>IFERROR(V370/H370,"0")</f>
        <v>0</v>
      </c>
      <c r="W371" s="69">
        <f>IFERROR(W370/H370,"0")</f>
        <v>0</v>
      </c>
      <c r="X371" s="69">
        <f>IFERROR(IF(X370="",0,X370),"0")</f>
        <v>0</v>
      </c>
      <c r="Y371" s="70"/>
      <c r="Z371" s="70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2" t="s">
        <v>65</v>
      </c>
      <c r="V372" s="69">
        <f>IFERROR(SUM(V370:V370),"0")</f>
        <v>0</v>
      </c>
      <c r="W372" s="69">
        <f>IFERROR(SUM(W370:W370),"0")</f>
        <v>0</v>
      </c>
      <c r="X372" s="52"/>
      <c r="Y372" s="70"/>
      <c r="Z372" s="70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1"/>
      <c r="Z373" s="61"/>
    </row>
    <row r="374" spans="1:53" ht="27" customHeight="1" x14ac:dyDescent="0.25">
      <c r="A374" s="41" t="s">
        <v>522</v>
      </c>
      <c r="B374" s="41" t="s">
        <v>523</v>
      </c>
      <c r="C374" s="42">
        <v>4301170009</v>
      </c>
      <c r="D374" s="75">
        <v>4680115882997</v>
      </c>
      <c r="E374" s="73"/>
      <c r="F374" s="66">
        <v>0.13</v>
      </c>
      <c r="G374" s="43">
        <v>10</v>
      </c>
      <c r="H374" s="66">
        <v>1.3</v>
      </c>
      <c r="I374" s="66">
        <v>1.46</v>
      </c>
      <c r="J374" s="43">
        <v>200</v>
      </c>
      <c r="K374" s="43" t="s">
        <v>524</v>
      </c>
      <c r="L374" s="44" t="s">
        <v>525</v>
      </c>
      <c r="M374" s="43">
        <v>150</v>
      </c>
      <c r="N374" s="74" t="s">
        <v>526</v>
      </c>
      <c r="O374" s="72"/>
      <c r="P374" s="72"/>
      <c r="Q374" s="72"/>
      <c r="R374" s="73"/>
      <c r="S374" s="45"/>
      <c r="T374" s="45"/>
      <c r="U374" s="46" t="s">
        <v>65</v>
      </c>
      <c r="V374" s="67">
        <v>0</v>
      </c>
      <c r="W374" s="68">
        <f>IFERROR(IF(V374="",0,CEILING((V374/$H374),1)*$H374),"")</f>
        <v>0</v>
      </c>
      <c r="X374" s="47" t="str">
        <f>IFERROR(IF(W374=0,"",ROUNDUP(W374/H374,0)*0.00673),"")</f>
        <v/>
      </c>
      <c r="Y374" s="48"/>
      <c r="Z374" s="49"/>
      <c r="AD374" s="50"/>
      <c r="BA374" s="51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2" t="s">
        <v>67</v>
      </c>
      <c r="V375" s="69">
        <f>IFERROR(V374/H374,"0")</f>
        <v>0</v>
      </c>
      <c r="W375" s="69">
        <f>IFERROR(W374/H374,"0")</f>
        <v>0</v>
      </c>
      <c r="X375" s="69">
        <f>IFERROR(IF(X374="",0,X374),"0")</f>
        <v>0</v>
      </c>
      <c r="Y375" s="70"/>
      <c r="Z375" s="70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2" t="s">
        <v>65</v>
      </c>
      <c r="V376" s="69">
        <f>IFERROR(SUM(V374:V374),"0")</f>
        <v>0</v>
      </c>
      <c r="W376" s="69">
        <f>IFERROR(SUM(W374:W374),"0")</f>
        <v>0</v>
      </c>
      <c r="X376" s="52"/>
      <c r="Y376" s="70"/>
      <c r="Z376" s="70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0"/>
      <c r="Z377" s="60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1"/>
      <c r="Z378" s="61"/>
    </row>
    <row r="379" spans="1:53" ht="27" customHeight="1" x14ac:dyDescent="0.25">
      <c r="A379" s="41" t="s">
        <v>528</v>
      </c>
      <c r="B379" s="41" t="s">
        <v>529</v>
      </c>
      <c r="C379" s="42">
        <v>4301020196</v>
      </c>
      <c r="D379" s="75">
        <v>4607091389388</v>
      </c>
      <c r="E379" s="73"/>
      <c r="F379" s="66">
        <v>1.3</v>
      </c>
      <c r="G379" s="43">
        <v>4</v>
      </c>
      <c r="H379" s="66">
        <v>5.2</v>
      </c>
      <c r="I379" s="66">
        <v>5.6079999999999997</v>
      </c>
      <c r="J379" s="43">
        <v>104</v>
      </c>
      <c r="K379" s="43" t="s">
        <v>98</v>
      </c>
      <c r="L379" s="44" t="s">
        <v>128</v>
      </c>
      <c r="M379" s="43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5"/>
      <c r="T379" s="45"/>
      <c r="U379" s="46" t="s">
        <v>65</v>
      </c>
      <c r="V379" s="67">
        <v>0</v>
      </c>
      <c r="W379" s="68">
        <f>IFERROR(IF(V379="",0,CEILING((V379/$H379),1)*$H379),"")</f>
        <v>0</v>
      </c>
      <c r="X379" s="47" t="str">
        <f>IFERROR(IF(W379=0,"",ROUNDUP(W379/H379,0)*0.01196),"")</f>
        <v/>
      </c>
      <c r="Y379" s="48"/>
      <c r="Z379" s="49"/>
      <c r="AD379" s="50"/>
      <c r="BA379" s="51" t="s">
        <v>1</v>
      </c>
    </row>
    <row r="380" spans="1:53" ht="27" customHeight="1" x14ac:dyDescent="0.25">
      <c r="A380" s="41" t="s">
        <v>530</v>
      </c>
      <c r="B380" s="41" t="s">
        <v>531</v>
      </c>
      <c r="C380" s="42">
        <v>4301020185</v>
      </c>
      <c r="D380" s="75">
        <v>4607091389364</v>
      </c>
      <c r="E380" s="73"/>
      <c r="F380" s="66">
        <v>0.42</v>
      </c>
      <c r="G380" s="43">
        <v>6</v>
      </c>
      <c r="H380" s="66">
        <v>2.52</v>
      </c>
      <c r="I380" s="66">
        <v>2.75</v>
      </c>
      <c r="J380" s="43">
        <v>156</v>
      </c>
      <c r="K380" s="43" t="s">
        <v>63</v>
      </c>
      <c r="L380" s="44" t="s">
        <v>128</v>
      </c>
      <c r="M380" s="43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5"/>
      <c r="T380" s="45"/>
      <c r="U380" s="46" t="s">
        <v>65</v>
      </c>
      <c r="V380" s="67">
        <v>0</v>
      </c>
      <c r="W380" s="68">
        <f>IFERROR(IF(V380="",0,CEILING((V380/$H380),1)*$H380),"")</f>
        <v>0</v>
      </c>
      <c r="X380" s="47" t="str">
        <f>IFERROR(IF(W380=0,"",ROUNDUP(W380/H380,0)*0.00753),"")</f>
        <v/>
      </c>
      <c r="Y380" s="48"/>
      <c r="Z380" s="49"/>
      <c r="AD380" s="50"/>
      <c r="BA380" s="51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2" t="s">
        <v>67</v>
      </c>
      <c r="V381" s="69">
        <f>IFERROR(V379/H379,"0")+IFERROR(V380/H380,"0")</f>
        <v>0</v>
      </c>
      <c r="W381" s="69">
        <f>IFERROR(W379/H379,"0")+IFERROR(W380/H380,"0")</f>
        <v>0</v>
      </c>
      <c r="X381" s="69">
        <f>IFERROR(IF(X379="",0,X379),"0")+IFERROR(IF(X380="",0,X380),"0")</f>
        <v>0</v>
      </c>
      <c r="Y381" s="70"/>
      <c r="Z381" s="70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2" t="s">
        <v>65</v>
      </c>
      <c r="V382" s="69">
        <f>IFERROR(SUM(V379:V380),"0")</f>
        <v>0</v>
      </c>
      <c r="W382" s="69">
        <f>IFERROR(SUM(W379:W380),"0")</f>
        <v>0</v>
      </c>
      <c r="X382" s="52"/>
      <c r="Y382" s="70"/>
      <c r="Z382" s="70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1"/>
      <c r="Z383" s="61"/>
    </row>
    <row r="384" spans="1:53" ht="27" customHeight="1" x14ac:dyDescent="0.25">
      <c r="A384" s="41" t="s">
        <v>532</v>
      </c>
      <c r="B384" s="41" t="s">
        <v>533</v>
      </c>
      <c r="C384" s="42">
        <v>4301031212</v>
      </c>
      <c r="D384" s="75">
        <v>4607091389739</v>
      </c>
      <c r="E384" s="73"/>
      <c r="F384" s="66">
        <v>0.7</v>
      </c>
      <c r="G384" s="43">
        <v>6</v>
      </c>
      <c r="H384" s="66">
        <v>4.2</v>
      </c>
      <c r="I384" s="66">
        <v>4.43</v>
      </c>
      <c r="J384" s="43">
        <v>156</v>
      </c>
      <c r="K384" s="43" t="s">
        <v>63</v>
      </c>
      <c r="L384" s="44" t="s">
        <v>99</v>
      </c>
      <c r="M384" s="43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5"/>
      <c r="T384" s="45"/>
      <c r="U384" s="46" t="s">
        <v>65</v>
      </c>
      <c r="V384" s="67">
        <v>50</v>
      </c>
      <c r="W384" s="68">
        <f t="shared" ref="W384:W390" si="17">IFERROR(IF(V384="",0,CEILING((V384/$H384),1)*$H384),"")</f>
        <v>50.400000000000006</v>
      </c>
      <c r="X384" s="47">
        <f>IFERROR(IF(W384=0,"",ROUNDUP(W384/H384,0)*0.00753),"")</f>
        <v>9.0359999999999996E-2</v>
      </c>
      <c r="Y384" s="48"/>
      <c r="Z384" s="49"/>
      <c r="AD384" s="50"/>
      <c r="BA384" s="51" t="s">
        <v>1</v>
      </c>
    </row>
    <row r="385" spans="1:53" ht="27" customHeight="1" x14ac:dyDescent="0.25">
      <c r="A385" s="41" t="s">
        <v>534</v>
      </c>
      <c r="B385" s="41" t="s">
        <v>535</v>
      </c>
      <c r="C385" s="42">
        <v>4301031247</v>
      </c>
      <c r="D385" s="75">
        <v>4680115883048</v>
      </c>
      <c r="E385" s="73"/>
      <c r="F385" s="66">
        <v>1</v>
      </c>
      <c r="G385" s="43">
        <v>4</v>
      </c>
      <c r="H385" s="66">
        <v>4</v>
      </c>
      <c r="I385" s="66">
        <v>4.21</v>
      </c>
      <c r="J385" s="43">
        <v>120</v>
      </c>
      <c r="K385" s="43" t="s">
        <v>63</v>
      </c>
      <c r="L385" s="44" t="s">
        <v>64</v>
      </c>
      <c r="M385" s="43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5"/>
      <c r="T385" s="45"/>
      <c r="U385" s="46" t="s">
        <v>65</v>
      </c>
      <c r="V385" s="67">
        <v>0</v>
      </c>
      <c r="W385" s="68">
        <f t="shared" si="17"/>
        <v>0</v>
      </c>
      <c r="X385" s="47" t="str">
        <f>IFERROR(IF(W385=0,"",ROUNDUP(W385/H385,0)*0.00937),"")</f>
        <v/>
      </c>
      <c r="Y385" s="48"/>
      <c r="Z385" s="49"/>
      <c r="AD385" s="50"/>
      <c r="BA385" s="51" t="s">
        <v>1</v>
      </c>
    </row>
    <row r="386" spans="1:53" ht="27" customHeight="1" x14ac:dyDescent="0.25">
      <c r="A386" s="41" t="s">
        <v>536</v>
      </c>
      <c r="B386" s="41" t="s">
        <v>537</v>
      </c>
      <c r="C386" s="42">
        <v>4301031176</v>
      </c>
      <c r="D386" s="75">
        <v>4607091389425</v>
      </c>
      <c r="E386" s="73"/>
      <c r="F386" s="66">
        <v>0.35</v>
      </c>
      <c r="G386" s="43">
        <v>6</v>
      </c>
      <c r="H386" s="66">
        <v>2.1</v>
      </c>
      <c r="I386" s="66">
        <v>2.23</v>
      </c>
      <c r="J386" s="43">
        <v>234</v>
      </c>
      <c r="K386" s="43" t="s">
        <v>163</v>
      </c>
      <c r="L386" s="44" t="s">
        <v>64</v>
      </c>
      <c r="M386" s="43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si="17"/>
        <v>0</v>
      </c>
      <c r="X386" s="47" t="str">
        <f>IFERROR(IF(W386=0,"",ROUNDUP(W386/H386,0)*0.00502),"")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538</v>
      </c>
      <c r="B387" s="41" t="s">
        <v>539</v>
      </c>
      <c r="C387" s="42">
        <v>4301031215</v>
      </c>
      <c r="D387" s="75">
        <v>4680115882911</v>
      </c>
      <c r="E387" s="73"/>
      <c r="F387" s="66">
        <v>0.4</v>
      </c>
      <c r="G387" s="43">
        <v>6</v>
      </c>
      <c r="H387" s="66">
        <v>2.4</v>
      </c>
      <c r="I387" s="66">
        <v>2.5299999999999998</v>
      </c>
      <c r="J387" s="43">
        <v>234</v>
      </c>
      <c r="K387" s="43" t="s">
        <v>163</v>
      </c>
      <c r="L387" s="44" t="s">
        <v>64</v>
      </c>
      <c r="M387" s="43">
        <v>40</v>
      </c>
      <c r="N387" s="74" t="s">
        <v>540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IFERROR(IF(W387=0,"",ROUNDUP(W387/H387,0)*0.00502),"")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541</v>
      </c>
      <c r="B388" s="41" t="s">
        <v>542</v>
      </c>
      <c r="C388" s="42">
        <v>4301031167</v>
      </c>
      <c r="D388" s="75">
        <v>4680115880771</v>
      </c>
      <c r="E388" s="73"/>
      <c r="F388" s="66">
        <v>0.28000000000000003</v>
      </c>
      <c r="G388" s="43">
        <v>6</v>
      </c>
      <c r="H388" s="66">
        <v>1.68</v>
      </c>
      <c r="I388" s="66">
        <v>1.81</v>
      </c>
      <c r="J388" s="43">
        <v>234</v>
      </c>
      <c r="K388" s="43" t="s">
        <v>163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543</v>
      </c>
      <c r="B389" s="41" t="s">
        <v>544</v>
      </c>
      <c r="C389" s="42">
        <v>4301031173</v>
      </c>
      <c r="D389" s="75">
        <v>4607091389500</v>
      </c>
      <c r="E389" s="73"/>
      <c r="F389" s="66">
        <v>0.35</v>
      </c>
      <c r="G389" s="43">
        <v>6</v>
      </c>
      <c r="H389" s="66">
        <v>2.1</v>
      </c>
      <c r="I389" s="66">
        <v>2.23</v>
      </c>
      <c r="J389" s="43">
        <v>234</v>
      </c>
      <c r="K389" s="43" t="s">
        <v>163</v>
      </c>
      <c r="L389" s="44" t="s">
        <v>64</v>
      </c>
      <c r="M389" s="43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545</v>
      </c>
      <c r="B390" s="41" t="s">
        <v>546</v>
      </c>
      <c r="C390" s="42">
        <v>4301031103</v>
      </c>
      <c r="D390" s="75">
        <v>4680115881983</v>
      </c>
      <c r="E390" s="73"/>
      <c r="F390" s="66">
        <v>0.28000000000000003</v>
      </c>
      <c r="G390" s="43">
        <v>4</v>
      </c>
      <c r="H390" s="66">
        <v>1.1200000000000001</v>
      </c>
      <c r="I390" s="66">
        <v>1.252</v>
      </c>
      <c r="J390" s="43">
        <v>234</v>
      </c>
      <c r="K390" s="43" t="s">
        <v>163</v>
      </c>
      <c r="L390" s="44" t="s">
        <v>64</v>
      </c>
      <c r="M390" s="43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2" t="s">
        <v>67</v>
      </c>
      <c r="V391" s="69">
        <f>IFERROR(V384/H384,"0")+IFERROR(V385/H385,"0")+IFERROR(V386/H386,"0")+IFERROR(V387/H387,"0")+IFERROR(V388/H388,"0")+IFERROR(V389/H389,"0")+IFERROR(V390/H390,"0")</f>
        <v>11.904761904761905</v>
      </c>
      <c r="W391" s="69">
        <f>IFERROR(W384/H384,"0")+IFERROR(W385/H385,"0")+IFERROR(W386/H386,"0")+IFERROR(W387/H387,"0")+IFERROR(W388/H388,"0")+IFERROR(W389/H389,"0")+IFERROR(W390/H390,"0")</f>
        <v>12</v>
      </c>
      <c r="X391" s="69">
        <f>IFERROR(IF(X384="",0,X384),"0")+IFERROR(IF(X385="",0,X385),"0")+IFERROR(IF(X386="",0,X386),"0")+IFERROR(IF(X387="",0,X387),"0")+IFERROR(IF(X388="",0,X388),"0")+IFERROR(IF(X389="",0,X389),"0")+IFERROR(IF(X390="",0,X390),"0")</f>
        <v>9.0359999999999996E-2</v>
      </c>
      <c r="Y391" s="70"/>
      <c r="Z391" s="70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2" t="s">
        <v>65</v>
      </c>
      <c r="V392" s="69">
        <f>IFERROR(SUM(V384:V390),"0")</f>
        <v>50</v>
      </c>
      <c r="W392" s="69">
        <f>IFERROR(SUM(W384:W390),"0")</f>
        <v>50.400000000000006</v>
      </c>
      <c r="X392" s="52"/>
      <c r="Y392" s="70"/>
      <c r="Z392" s="70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1"/>
      <c r="Z393" s="61"/>
    </row>
    <row r="394" spans="1:53" ht="27" customHeight="1" x14ac:dyDescent="0.25">
      <c r="A394" s="41" t="s">
        <v>547</v>
      </c>
      <c r="B394" s="41" t="s">
        <v>548</v>
      </c>
      <c r="C394" s="42">
        <v>4301170008</v>
      </c>
      <c r="D394" s="75">
        <v>4680115882980</v>
      </c>
      <c r="E394" s="73"/>
      <c r="F394" s="66">
        <v>0.13</v>
      </c>
      <c r="G394" s="43">
        <v>10</v>
      </c>
      <c r="H394" s="66">
        <v>1.3</v>
      </c>
      <c r="I394" s="66">
        <v>1.46</v>
      </c>
      <c r="J394" s="43">
        <v>200</v>
      </c>
      <c r="K394" s="43" t="s">
        <v>524</v>
      </c>
      <c r="L394" s="44" t="s">
        <v>525</v>
      </c>
      <c r="M394" s="43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5"/>
      <c r="T394" s="45"/>
      <c r="U394" s="46" t="s">
        <v>65</v>
      </c>
      <c r="V394" s="67">
        <v>0</v>
      </c>
      <c r="W394" s="68">
        <f>IFERROR(IF(V394="",0,CEILING((V394/$H394),1)*$H394),"")</f>
        <v>0</v>
      </c>
      <c r="X394" s="47" t="str">
        <f>IFERROR(IF(W394=0,"",ROUNDUP(W394/H394,0)*0.00673),"")</f>
        <v/>
      </c>
      <c r="Y394" s="48"/>
      <c r="Z394" s="49"/>
      <c r="AD394" s="50"/>
      <c r="BA394" s="51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2" t="s">
        <v>67</v>
      </c>
      <c r="V395" s="69">
        <f>IFERROR(V394/H394,"0")</f>
        <v>0</v>
      </c>
      <c r="W395" s="69">
        <f>IFERROR(W394/H394,"0")</f>
        <v>0</v>
      </c>
      <c r="X395" s="69">
        <f>IFERROR(IF(X394="",0,X394),"0")</f>
        <v>0</v>
      </c>
      <c r="Y395" s="70"/>
      <c r="Z395" s="70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2" t="s">
        <v>65</v>
      </c>
      <c r="V396" s="69">
        <f>IFERROR(SUM(V394:V394),"0")</f>
        <v>0</v>
      </c>
      <c r="W396" s="69">
        <f>IFERROR(SUM(W394:W394),"0")</f>
        <v>0</v>
      </c>
      <c r="X396" s="52"/>
      <c r="Y396" s="70"/>
      <c r="Z396" s="70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0"/>
      <c r="Z397" s="40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0"/>
      <c r="Z398" s="60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1"/>
      <c r="Z399" s="61"/>
    </row>
    <row r="400" spans="1:53" ht="27" customHeight="1" x14ac:dyDescent="0.25">
      <c r="A400" s="41" t="s">
        <v>550</v>
      </c>
      <c r="B400" s="41" t="s">
        <v>551</v>
      </c>
      <c r="C400" s="42">
        <v>4301011371</v>
      </c>
      <c r="D400" s="75">
        <v>4607091389067</v>
      </c>
      <c r="E400" s="73"/>
      <c r="F400" s="66">
        <v>0.88</v>
      </c>
      <c r="G400" s="43">
        <v>6</v>
      </c>
      <c r="H400" s="66">
        <v>5.28</v>
      </c>
      <c r="I400" s="66">
        <v>5.64</v>
      </c>
      <c r="J400" s="43">
        <v>104</v>
      </c>
      <c r="K400" s="43" t="s">
        <v>98</v>
      </c>
      <c r="L400" s="44" t="s">
        <v>128</v>
      </c>
      <c r="M400" s="43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5"/>
      <c r="T400" s="45"/>
      <c r="U400" s="46" t="s">
        <v>65</v>
      </c>
      <c r="V400" s="67">
        <v>0</v>
      </c>
      <c r="W400" s="68">
        <f t="shared" ref="W400:W408" si="18">IFERROR(IF(V400="",0,CEILING((V400/$H400),1)*$H400),"")</f>
        <v>0</v>
      </c>
      <c r="X400" s="47" t="str">
        <f>IFERROR(IF(W400=0,"",ROUNDUP(W400/H400,0)*0.01196),"")</f>
        <v/>
      </c>
      <c r="Y400" s="48"/>
      <c r="Z400" s="49"/>
      <c r="AD400" s="50"/>
      <c r="BA400" s="51" t="s">
        <v>1</v>
      </c>
    </row>
    <row r="401" spans="1:53" ht="27" customHeight="1" x14ac:dyDescent="0.25">
      <c r="A401" s="41" t="s">
        <v>552</v>
      </c>
      <c r="B401" s="41" t="s">
        <v>553</v>
      </c>
      <c r="C401" s="42">
        <v>4301011363</v>
      </c>
      <c r="D401" s="75">
        <v>4607091383522</v>
      </c>
      <c r="E401" s="73"/>
      <c r="F401" s="66">
        <v>0.88</v>
      </c>
      <c r="G401" s="43">
        <v>6</v>
      </c>
      <c r="H401" s="66">
        <v>5.28</v>
      </c>
      <c r="I401" s="66">
        <v>5.64</v>
      </c>
      <c r="J401" s="43">
        <v>104</v>
      </c>
      <c r="K401" s="43" t="s">
        <v>98</v>
      </c>
      <c r="L401" s="44" t="s">
        <v>99</v>
      </c>
      <c r="M401" s="43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5"/>
      <c r="T401" s="45"/>
      <c r="U401" s="46" t="s">
        <v>65</v>
      </c>
      <c r="V401" s="67">
        <v>0</v>
      </c>
      <c r="W401" s="68">
        <f t="shared" si="18"/>
        <v>0</v>
      </c>
      <c r="X401" s="47" t="str">
        <f>IFERROR(IF(W401=0,"",ROUNDUP(W401/H401,0)*0.01196),"")</f>
        <v/>
      </c>
      <c r="Y401" s="48"/>
      <c r="Z401" s="49"/>
      <c r="AD401" s="50"/>
      <c r="BA401" s="51" t="s">
        <v>1</v>
      </c>
    </row>
    <row r="402" spans="1:53" ht="27" customHeight="1" x14ac:dyDescent="0.25">
      <c r="A402" s="41" t="s">
        <v>554</v>
      </c>
      <c r="B402" s="41" t="s">
        <v>555</v>
      </c>
      <c r="C402" s="42">
        <v>4301011431</v>
      </c>
      <c r="D402" s="75">
        <v>4607091384437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99</v>
      </c>
      <c r="M402" s="43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si="18"/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556</v>
      </c>
      <c r="B403" s="41" t="s">
        <v>557</v>
      </c>
      <c r="C403" s="42">
        <v>4301011365</v>
      </c>
      <c r="D403" s="75">
        <v>4607091389104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558</v>
      </c>
      <c r="B404" s="41" t="s">
        <v>559</v>
      </c>
      <c r="C404" s="42">
        <v>4301011367</v>
      </c>
      <c r="D404" s="75">
        <v>4680115880603</v>
      </c>
      <c r="E404" s="73"/>
      <c r="F404" s="66">
        <v>0.6</v>
      </c>
      <c r="G404" s="43">
        <v>6</v>
      </c>
      <c r="H404" s="66">
        <v>3.6</v>
      </c>
      <c r="I404" s="66">
        <v>3.84</v>
      </c>
      <c r="J404" s="43">
        <v>120</v>
      </c>
      <c r="K404" s="43" t="s">
        <v>63</v>
      </c>
      <c r="L404" s="44" t="s">
        <v>99</v>
      </c>
      <c r="M404" s="43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IFERROR(IF(W404=0,"",ROUNDUP(W404/H404,0)*0.00937),"")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560</v>
      </c>
      <c r="B405" s="41" t="s">
        <v>561</v>
      </c>
      <c r="C405" s="42">
        <v>4301011168</v>
      </c>
      <c r="D405" s="75">
        <v>4607091389999</v>
      </c>
      <c r="E405" s="73"/>
      <c r="F405" s="66">
        <v>0.6</v>
      </c>
      <c r="G405" s="43">
        <v>6</v>
      </c>
      <c r="H405" s="66">
        <v>3.6</v>
      </c>
      <c r="I405" s="66">
        <v>3.84</v>
      </c>
      <c r="J405" s="43">
        <v>120</v>
      </c>
      <c r="K405" s="43" t="s">
        <v>63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5"/>
      <c r="T405" s="45"/>
      <c r="U405" s="46" t="s">
        <v>65</v>
      </c>
      <c r="V405" s="67">
        <v>0</v>
      </c>
      <c r="W405" s="68">
        <f t="shared" si="18"/>
        <v>0</v>
      </c>
      <c r="X405" s="47" t="str">
        <f>IFERROR(IF(W405=0,"",ROUNDUP(W405/H405,0)*0.00937),"")</f>
        <v/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562</v>
      </c>
      <c r="B406" s="41" t="s">
        <v>563</v>
      </c>
      <c r="C406" s="42">
        <v>4301011372</v>
      </c>
      <c r="D406" s="75">
        <v>4680115882782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564</v>
      </c>
      <c r="B407" s="41" t="s">
        <v>565</v>
      </c>
      <c r="C407" s="42">
        <v>4301011190</v>
      </c>
      <c r="D407" s="75">
        <v>4607091389098</v>
      </c>
      <c r="E407" s="73"/>
      <c r="F407" s="66">
        <v>0.4</v>
      </c>
      <c r="G407" s="43">
        <v>6</v>
      </c>
      <c r="H407" s="66">
        <v>2.4</v>
      </c>
      <c r="I407" s="66">
        <v>2.6</v>
      </c>
      <c r="J407" s="43">
        <v>156</v>
      </c>
      <c r="K407" s="43" t="s">
        <v>63</v>
      </c>
      <c r="L407" s="44" t="s">
        <v>128</v>
      </c>
      <c r="M407" s="43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IFERROR(IF(W407=0,"",ROUNDUP(W407/H407,0)*0.00753),"")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566</v>
      </c>
      <c r="B408" s="41" t="s">
        <v>567</v>
      </c>
      <c r="C408" s="42">
        <v>4301011366</v>
      </c>
      <c r="D408" s="75">
        <v>4607091389982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2" t="s">
        <v>67</v>
      </c>
      <c r="V409" s="69">
        <f>IFERROR(V400/H400,"0")+IFERROR(V401/H401,"0")+IFERROR(V402/H402,"0")+IFERROR(V403/H403,"0")+IFERROR(V404/H404,"0")+IFERROR(V405/H405,"0")+IFERROR(V406/H406,"0")+IFERROR(V407/H407,"0")+IFERROR(V408/H408,"0")</f>
        <v>0</v>
      </c>
      <c r="W409" s="69">
        <f>IFERROR(W400/H400,"0")+IFERROR(W401/H401,"0")+IFERROR(W402/H402,"0")+IFERROR(W403/H403,"0")+IFERROR(W404/H404,"0")+IFERROR(W405/H405,"0")+IFERROR(W406/H406,"0")+IFERROR(W407/H407,"0")+IFERROR(W408/H408,"0")</f>
        <v>0</v>
      </c>
      <c r="X409" s="69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70"/>
      <c r="Z409" s="70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2" t="s">
        <v>65</v>
      </c>
      <c r="V410" s="69">
        <f>IFERROR(SUM(V400:V408),"0")</f>
        <v>0</v>
      </c>
      <c r="W410" s="69">
        <f>IFERROR(SUM(W400:W408),"0")</f>
        <v>0</v>
      </c>
      <c r="X410" s="52"/>
      <c r="Y410" s="70"/>
      <c r="Z410" s="70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1"/>
      <c r="Z411" s="61"/>
    </row>
    <row r="412" spans="1:53" ht="16.5" customHeight="1" x14ac:dyDescent="0.25">
      <c r="A412" s="41" t="s">
        <v>568</v>
      </c>
      <c r="B412" s="41" t="s">
        <v>569</v>
      </c>
      <c r="C412" s="42">
        <v>4301020222</v>
      </c>
      <c r="D412" s="75">
        <v>4607091388930</v>
      </c>
      <c r="E412" s="73"/>
      <c r="F412" s="66">
        <v>0.88</v>
      </c>
      <c r="G412" s="43">
        <v>6</v>
      </c>
      <c r="H412" s="66">
        <v>5.28</v>
      </c>
      <c r="I412" s="66">
        <v>5.64</v>
      </c>
      <c r="J412" s="43">
        <v>104</v>
      </c>
      <c r="K412" s="43" t="s">
        <v>98</v>
      </c>
      <c r="L412" s="44" t="s">
        <v>99</v>
      </c>
      <c r="M412" s="43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5"/>
      <c r="T412" s="45"/>
      <c r="U412" s="46" t="s">
        <v>65</v>
      </c>
      <c r="V412" s="67">
        <v>800</v>
      </c>
      <c r="W412" s="68">
        <f>IFERROR(IF(V412="",0,CEILING((V412/$H412),1)*$H412),"")</f>
        <v>802.56000000000006</v>
      </c>
      <c r="X412" s="47">
        <f>IFERROR(IF(W412=0,"",ROUNDUP(W412/H412,0)*0.01196),"")</f>
        <v>1.81792</v>
      </c>
      <c r="Y412" s="48"/>
      <c r="Z412" s="49"/>
      <c r="AD412" s="50"/>
      <c r="BA412" s="51" t="s">
        <v>1</v>
      </c>
    </row>
    <row r="413" spans="1:53" ht="16.5" customHeight="1" x14ac:dyDescent="0.25">
      <c r="A413" s="41" t="s">
        <v>570</v>
      </c>
      <c r="B413" s="41" t="s">
        <v>571</v>
      </c>
      <c r="C413" s="42">
        <v>4301020206</v>
      </c>
      <c r="D413" s="75">
        <v>4680115880054</v>
      </c>
      <c r="E413" s="73"/>
      <c r="F413" s="66">
        <v>0.6</v>
      </c>
      <c r="G413" s="43">
        <v>6</v>
      </c>
      <c r="H413" s="66">
        <v>3.6</v>
      </c>
      <c r="I413" s="66">
        <v>3.84</v>
      </c>
      <c r="J413" s="43">
        <v>120</v>
      </c>
      <c r="K413" s="43" t="s">
        <v>63</v>
      </c>
      <c r="L413" s="44" t="s">
        <v>99</v>
      </c>
      <c r="M413" s="43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5"/>
      <c r="T413" s="45"/>
      <c r="U413" s="46" t="s">
        <v>65</v>
      </c>
      <c r="V413" s="67">
        <v>0</v>
      </c>
      <c r="W413" s="68">
        <f>IFERROR(IF(V413="",0,CEILING((V413/$H413),1)*$H413),"")</f>
        <v>0</v>
      </c>
      <c r="X413" s="47" t="str">
        <f>IFERROR(IF(W413=0,"",ROUNDUP(W413/H413,0)*0.00937),"")</f>
        <v/>
      </c>
      <c r="Y413" s="48"/>
      <c r="Z413" s="49"/>
      <c r="AD413" s="50"/>
      <c r="BA413" s="51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2" t="s">
        <v>67</v>
      </c>
      <c r="V414" s="69">
        <f>IFERROR(V412/H412,"0")+IFERROR(V413/H413,"0")</f>
        <v>151.5151515151515</v>
      </c>
      <c r="W414" s="69">
        <f>IFERROR(W412/H412,"0")+IFERROR(W413/H413,"0")</f>
        <v>152</v>
      </c>
      <c r="X414" s="69">
        <f>IFERROR(IF(X412="",0,X412),"0")+IFERROR(IF(X413="",0,X413),"0")</f>
        <v>1.81792</v>
      </c>
      <c r="Y414" s="70"/>
      <c r="Z414" s="70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2" t="s">
        <v>65</v>
      </c>
      <c r="V415" s="69">
        <f>IFERROR(SUM(V412:V413),"0")</f>
        <v>800</v>
      </c>
      <c r="W415" s="69">
        <f>IFERROR(SUM(W412:W413),"0")</f>
        <v>802.56000000000006</v>
      </c>
      <c r="X415" s="52"/>
      <c r="Y415" s="70"/>
      <c r="Z415" s="70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1"/>
      <c r="Z416" s="61"/>
    </row>
    <row r="417" spans="1:53" ht="27" customHeight="1" x14ac:dyDescent="0.25">
      <c r="A417" s="41" t="s">
        <v>572</v>
      </c>
      <c r="B417" s="41" t="s">
        <v>573</v>
      </c>
      <c r="C417" s="42">
        <v>4301031252</v>
      </c>
      <c r="D417" s="75">
        <v>4680115883116</v>
      </c>
      <c r="E417" s="73"/>
      <c r="F417" s="66">
        <v>0.88</v>
      </c>
      <c r="G417" s="43">
        <v>6</v>
      </c>
      <c r="H417" s="66">
        <v>5.28</v>
      </c>
      <c r="I417" s="66">
        <v>5.64</v>
      </c>
      <c r="J417" s="43">
        <v>104</v>
      </c>
      <c r="K417" s="43" t="s">
        <v>98</v>
      </c>
      <c r="L417" s="44" t="s">
        <v>99</v>
      </c>
      <c r="M417" s="43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5"/>
      <c r="T417" s="45"/>
      <c r="U417" s="46" t="s">
        <v>65</v>
      </c>
      <c r="V417" s="67">
        <v>0</v>
      </c>
      <c r="W417" s="68">
        <f t="shared" ref="W417:W422" si="19">IFERROR(IF(V417="",0,CEILING((V417/$H417),1)*$H417),"")</f>
        <v>0</v>
      </c>
      <c r="X417" s="47" t="str">
        <f>IFERROR(IF(W417=0,"",ROUNDUP(W417/H417,0)*0.01196),"")</f>
        <v/>
      </c>
      <c r="Y417" s="48"/>
      <c r="Z417" s="49"/>
      <c r="AD417" s="50"/>
      <c r="BA417" s="51" t="s">
        <v>1</v>
      </c>
    </row>
    <row r="418" spans="1:53" ht="27" customHeight="1" x14ac:dyDescent="0.25">
      <c r="A418" s="41" t="s">
        <v>574</v>
      </c>
      <c r="B418" s="41" t="s">
        <v>575</v>
      </c>
      <c r="C418" s="42">
        <v>4301031248</v>
      </c>
      <c r="D418" s="75">
        <v>4680115883093</v>
      </c>
      <c r="E418" s="73"/>
      <c r="F418" s="66">
        <v>0.88</v>
      </c>
      <c r="G418" s="43">
        <v>6</v>
      </c>
      <c r="H418" s="66">
        <v>5.28</v>
      </c>
      <c r="I418" s="66">
        <v>5.64</v>
      </c>
      <c r="J418" s="43">
        <v>104</v>
      </c>
      <c r="K418" s="43" t="s">
        <v>98</v>
      </c>
      <c r="L418" s="44" t="s">
        <v>64</v>
      </c>
      <c r="M418" s="43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5"/>
      <c r="T418" s="45"/>
      <c r="U418" s="46" t="s">
        <v>65</v>
      </c>
      <c r="V418" s="67">
        <v>200</v>
      </c>
      <c r="W418" s="68">
        <f t="shared" si="19"/>
        <v>200.64000000000001</v>
      </c>
      <c r="X418" s="47">
        <f>IFERROR(IF(W418=0,"",ROUNDUP(W418/H418,0)*0.01196),"")</f>
        <v>0.45448</v>
      </c>
      <c r="Y418" s="48"/>
      <c r="Z418" s="49"/>
      <c r="AD418" s="50"/>
      <c r="BA418" s="51" t="s">
        <v>1</v>
      </c>
    </row>
    <row r="419" spans="1:53" ht="27" customHeight="1" x14ac:dyDescent="0.25">
      <c r="A419" s="41" t="s">
        <v>576</v>
      </c>
      <c r="B419" s="41" t="s">
        <v>577</v>
      </c>
      <c r="C419" s="42">
        <v>4301031250</v>
      </c>
      <c r="D419" s="75">
        <v>4680115883109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64</v>
      </c>
      <c r="M419" s="43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500</v>
      </c>
      <c r="W419" s="68">
        <f t="shared" si="19"/>
        <v>501.6</v>
      </c>
      <c r="X419" s="47">
        <f>IFERROR(IF(W419=0,"",ROUNDUP(W419/H419,0)*0.01196),"")</f>
        <v>1.1362000000000001</v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578</v>
      </c>
      <c r="B420" s="41" t="s">
        <v>579</v>
      </c>
      <c r="C420" s="42">
        <v>4301031249</v>
      </c>
      <c r="D420" s="75">
        <v>4680115882072</v>
      </c>
      <c r="E420" s="73"/>
      <c r="F420" s="66">
        <v>0.6</v>
      </c>
      <c r="G420" s="43">
        <v>6</v>
      </c>
      <c r="H420" s="66">
        <v>3.6</v>
      </c>
      <c r="I420" s="66">
        <v>3.81</v>
      </c>
      <c r="J420" s="43">
        <v>120</v>
      </c>
      <c r="K420" s="43" t="s">
        <v>63</v>
      </c>
      <c r="L420" s="44" t="s">
        <v>99</v>
      </c>
      <c r="M420" s="43">
        <v>60</v>
      </c>
      <c r="N420" s="74" t="s">
        <v>580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IFERROR(IF(W420=0,"",ROUNDUP(W420/H420,0)*0.00937),"")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581</v>
      </c>
      <c r="B421" s="41" t="s">
        <v>582</v>
      </c>
      <c r="C421" s="42">
        <v>4301031251</v>
      </c>
      <c r="D421" s="75">
        <v>4680115882102</v>
      </c>
      <c r="E421" s="73"/>
      <c r="F421" s="66">
        <v>0.6</v>
      </c>
      <c r="G421" s="43">
        <v>6</v>
      </c>
      <c r="H421" s="66">
        <v>3.6</v>
      </c>
      <c r="I421" s="66">
        <v>3.81</v>
      </c>
      <c r="J421" s="43">
        <v>120</v>
      </c>
      <c r="K421" s="43" t="s">
        <v>63</v>
      </c>
      <c r="L421" s="44" t="s">
        <v>64</v>
      </c>
      <c r="M421" s="43">
        <v>60</v>
      </c>
      <c r="N421" s="74" t="s">
        <v>583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IFERROR(IF(W421=0,"",ROUNDUP(W421/H421,0)*0.00937),"")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584</v>
      </c>
      <c r="B422" s="41" t="s">
        <v>585</v>
      </c>
      <c r="C422" s="42">
        <v>4301031253</v>
      </c>
      <c r="D422" s="75">
        <v>4680115882096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64</v>
      </c>
      <c r="M422" s="43">
        <v>60</v>
      </c>
      <c r="N422" s="74" t="s">
        <v>586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2" t="s">
        <v>67</v>
      </c>
      <c r="V423" s="69">
        <f>IFERROR(V417/H417,"0")+IFERROR(V418/H418,"0")+IFERROR(V419/H419,"0")+IFERROR(V420/H420,"0")+IFERROR(V421/H421,"0")+IFERROR(V422/H422,"0")</f>
        <v>132.57575757575756</v>
      </c>
      <c r="W423" s="69">
        <f>IFERROR(W417/H417,"0")+IFERROR(W418/H418,"0")+IFERROR(W419/H419,"0")+IFERROR(W420/H420,"0")+IFERROR(W421/H421,"0")+IFERROR(W422/H422,"0")</f>
        <v>133</v>
      </c>
      <c r="X423" s="69">
        <f>IFERROR(IF(X417="",0,X417),"0")+IFERROR(IF(X418="",0,X418),"0")+IFERROR(IF(X419="",0,X419),"0")+IFERROR(IF(X420="",0,X420),"0")+IFERROR(IF(X421="",0,X421),"0")+IFERROR(IF(X422="",0,X422),"0")</f>
        <v>1.5906800000000001</v>
      </c>
      <c r="Y423" s="70"/>
      <c r="Z423" s="70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2" t="s">
        <v>65</v>
      </c>
      <c r="V424" s="69">
        <f>IFERROR(SUM(V417:V422),"0")</f>
        <v>700</v>
      </c>
      <c r="W424" s="69">
        <f>IFERROR(SUM(W417:W422),"0")</f>
        <v>702.24</v>
      </c>
      <c r="X424" s="52"/>
      <c r="Y424" s="70"/>
      <c r="Z424" s="70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1"/>
      <c r="Z425" s="61"/>
    </row>
    <row r="426" spans="1:53" ht="16.5" customHeight="1" x14ac:dyDescent="0.25">
      <c r="A426" s="41" t="s">
        <v>587</v>
      </c>
      <c r="B426" s="41" t="s">
        <v>588</v>
      </c>
      <c r="C426" s="42">
        <v>4301051230</v>
      </c>
      <c r="D426" s="75">
        <v>4607091383409</v>
      </c>
      <c r="E426" s="73"/>
      <c r="F426" s="66">
        <v>1.3</v>
      </c>
      <c r="G426" s="43">
        <v>6</v>
      </c>
      <c r="H426" s="66">
        <v>7.8</v>
      </c>
      <c r="I426" s="66">
        <v>8.3460000000000001</v>
      </c>
      <c r="J426" s="43">
        <v>56</v>
      </c>
      <c r="K426" s="43" t="s">
        <v>98</v>
      </c>
      <c r="L426" s="44" t="s">
        <v>64</v>
      </c>
      <c r="M426" s="43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5"/>
      <c r="T426" s="45"/>
      <c r="U426" s="46" t="s">
        <v>65</v>
      </c>
      <c r="V426" s="67">
        <v>0</v>
      </c>
      <c r="W426" s="68">
        <f>IFERROR(IF(V426="",0,CEILING((V426/$H426),1)*$H426),"")</f>
        <v>0</v>
      </c>
      <c r="X426" s="47" t="str">
        <f>IFERROR(IF(W426=0,"",ROUNDUP(W426/H426,0)*0.02175),"")</f>
        <v/>
      </c>
      <c r="Y426" s="48"/>
      <c r="Z426" s="49"/>
      <c r="AD426" s="50"/>
      <c r="BA426" s="51" t="s">
        <v>1</v>
      </c>
    </row>
    <row r="427" spans="1:53" ht="16.5" customHeight="1" x14ac:dyDescent="0.25">
      <c r="A427" s="41" t="s">
        <v>589</v>
      </c>
      <c r="B427" s="41" t="s">
        <v>590</v>
      </c>
      <c r="C427" s="42">
        <v>4301051231</v>
      </c>
      <c r="D427" s="75">
        <v>4607091383416</v>
      </c>
      <c r="E427" s="73"/>
      <c r="F427" s="66">
        <v>1.3</v>
      </c>
      <c r="G427" s="43">
        <v>6</v>
      </c>
      <c r="H427" s="66">
        <v>7.8</v>
      </c>
      <c r="I427" s="66">
        <v>8.3460000000000001</v>
      </c>
      <c r="J427" s="43">
        <v>56</v>
      </c>
      <c r="K427" s="43" t="s">
        <v>98</v>
      </c>
      <c r="L427" s="44" t="s">
        <v>64</v>
      </c>
      <c r="M427" s="43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5"/>
      <c r="T427" s="45"/>
      <c r="U427" s="46" t="s">
        <v>65</v>
      </c>
      <c r="V427" s="67">
        <v>0</v>
      </c>
      <c r="W427" s="68">
        <f>IFERROR(IF(V427="",0,CEILING((V427/$H427),1)*$H427),"")</f>
        <v>0</v>
      </c>
      <c r="X427" s="47" t="str">
        <f>IFERROR(IF(W427=0,"",ROUNDUP(W427/H427,0)*0.02175),"")</f>
        <v/>
      </c>
      <c r="Y427" s="48"/>
      <c r="Z427" s="49"/>
      <c r="AD427" s="50"/>
      <c r="BA427" s="51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2" t="s">
        <v>67</v>
      </c>
      <c r="V428" s="69">
        <f>IFERROR(V426/H426,"0")+IFERROR(V427/H427,"0")</f>
        <v>0</v>
      </c>
      <c r="W428" s="69">
        <f>IFERROR(W426/H426,"0")+IFERROR(W427/H427,"0")</f>
        <v>0</v>
      </c>
      <c r="X428" s="69">
        <f>IFERROR(IF(X426="",0,X426),"0")+IFERROR(IF(X427="",0,X427),"0")</f>
        <v>0</v>
      </c>
      <c r="Y428" s="70"/>
      <c r="Z428" s="70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2" t="s">
        <v>65</v>
      </c>
      <c r="V429" s="69">
        <f>IFERROR(SUM(V426:V427),"0")</f>
        <v>0</v>
      </c>
      <c r="W429" s="69">
        <f>IFERROR(SUM(W426:W427),"0")</f>
        <v>0</v>
      </c>
      <c r="X429" s="52"/>
      <c r="Y429" s="70"/>
      <c r="Z429" s="70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0"/>
      <c r="Z430" s="40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0"/>
      <c r="Z431" s="60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1"/>
      <c r="Z432" s="61"/>
    </row>
    <row r="433" spans="1:53" ht="27" customHeight="1" x14ac:dyDescent="0.25">
      <c r="A433" s="41" t="s">
        <v>593</v>
      </c>
      <c r="B433" s="41" t="s">
        <v>594</v>
      </c>
      <c r="C433" s="42">
        <v>4301011585</v>
      </c>
      <c r="D433" s="75">
        <v>4640242180441</v>
      </c>
      <c r="E433" s="73"/>
      <c r="F433" s="66">
        <v>1.5</v>
      </c>
      <c r="G433" s="43">
        <v>8</v>
      </c>
      <c r="H433" s="66">
        <v>12</v>
      </c>
      <c r="I433" s="66">
        <v>12.48</v>
      </c>
      <c r="J433" s="43">
        <v>56</v>
      </c>
      <c r="K433" s="43" t="s">
        <v>98</v>
      </c>
      <c r="L433" s="44" t="s">
        <v>99</v>
      </c>
      <c r="M433" s="43">
        <v>50</v>
      </c>
      <c r="N433" s="74" t="s">
        <v>595</v>
      </c>
      <c r="O433" s="72"/>
      <c r="P433" s="72"/>
      <c r="Q433" s="72"/>
      <c r="R433" s="73"/>
      <c r="S433" s="45"/>
      <c r="T433" s="45"/>
      <c r="U433" s="46" t="s">
        <v>65</v>
      </c>
      <c r="V433" s="67">
        <v>0</v>
      </c>
      <c r="W433" s="68">
        <f>IFERROR(IF(V433="",0,CEILING((V433/$H433),1)*$H433),"")</f>
        <v>0</v>
      </c>
      <c r="X433" s="47" t="str">
        <f>IFERROR(IF(W433=0,"",ROUNDUP(W433/H433,0)*0.02175),"")</f>
        <v/>
      </c>
      <c r="Y433" s="48"/>
      <c r="Z433" s="49"/>
      <c r="AD433" s="50"/>
      <c r="BA433" s="51" t="s">
        <v>1</v>
      </c>
    </row>
    <row r="434" spans="1:53" ht="27" customHeight="1" x14ac:dyDescent="0.25">
      <c r="A434" s="41" t="s">
        <v>596</v>
      </c>
      <c r="B434" s="41" t="s">
        <v>597</v>
      </c>
      <c r="C434" s="42">
        <v>4301011584</v>
      </c>
      <c r="D434" s="75">
        <v>4640242180564</v>
      </c>
      <c r="E434" s="73"/>
      <c r="F434" s="66">
        <v>1.5</v>
      </c>
      <c r="G434" s="43">
        <v>8</v>
      </c>
      <c r="H434" s="66">
        <v>12</v>
      </c>
      <c r="I434" s="66">
        <v>12.48</v>
      </c>
      <c r="J434" s="43">
        <v>56</v>
      </c>
      <c r="K434" s="43" t="s">
        <v>98</v>
      </c>
      <c r="L434" s="44" t="s">
        <v>99</v>
      </c>
      <c r="M434" s="43">
        <v>50</v>
      </c>
      <c r="N434" s="74" t="s">
        <v>598</v>
      </c>
      <c r="O434" s="72"/>
      <c r="P434" s="72"/>
      <c r="Q434" s="72"/>
      <c r="R434" s="73"/>
      <c r="S434" s="45"/>
      <c r="T434" s="45"/>
      <c r="U434" s="46" t="s">
        <v>65</v>
      </c>
      <c r="V434" s="67">
        <v>360</v>
      </c>
      <c r="W434" s="68">
        <f>IFERROR(IF(V434="",0,CEILING((V434/$H434),1)*$H434),"")</f>
        <v>360</v>
      </c>
      <c r="X434" s="47">
        <f>IFERROR(IF(W434=0,"",ROUNDUP(W434/H434,0)*0.02175),"")</f>
        <v>0.65249999999999997</v>
      </c>
      <c r="Y434" s="48"/>
      <c r="Z434" s="49"/>
      <c r="AD434" s="50"/>
      <c r="BA434" s="51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2" t="s">
        <v>67</v>
      </c>
      <c r="V435" s="69">
        <f>IFERROR(V433/H433,"0")+IFERROR(V434/H434,"0")</f>
        <v>30</v>
      </c>
      <c r="W435" s="69">
        <f>IFERROR(W433/H433,"0")+IFERROR(W434/H434,"0")</f>
        <v>30</v>
      </c>
      <c r="X435" s="69">
        <f>IFERROR(IF(X433="",0,X433),"0")+IFERROR(IF(X434="",0,X434),"0")</f>
        <v>0.65249999999999997</v>
      </c>
      <c r="Y435" s="70"/>
      <c r="Z435" s="70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2" t="s">
        <v>65</v>
      </c>
      <c r="V436" s="69">
        <f>IFERROR(SUM(V433:V434),"0")</f>
        <v>360</v>
      </c>
      <c r="W436" s="69">
        <f>IFERROR(SUM(W433:W434),"0")</f>
        <v>360</v>
      </c>
      <c r="X436" s="52"/>
      <c r="Y436" s="70"/>
      <c r="Z436" s="70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1"/>
      <c r="Z437" s="61"/>
    </row>
    <row r="438" spans="1:53" ht="27" customHeight="1" x14ac:dyDescent="0.25">
      <c r="A438" s="41" t="s">
        <v>599</v>
      </c>
      <c r="B438" s="41" t="s">
        <v>600</v>
      </c>
      <c r="C438" s="42">
        <v>4301020260</v>
      </c>
      <c r="D438" s="75">
        <v>4640242180526</v>
      </c>
      <c r="E438" s="73"/>
      <c r="F438" s="66">
        <v>1.8</v>
      </c>
      <c r="G438" s="43">
        <v>6</v>
      </c>
      <c r="H438" s="66">
        <v>10.8</v>
      </c>
      <c r="I438" s="66">
        <v>11.28</v>
      </c>
      <c r="J438" s="43">
        <v>56</v>
      </c>
      <c r="K438" s="43" t="s">
        <v>98</v>
      </c>
      <c r="L438" s="44" t="s">
        <v>99</v>
      </c>
      <c r="M438" s="43">
        <v>50</v>
      </c>
      <c r="N438" s="74" t="s">
        <v>601</v>
      </c>
      <c r="O438" s="72"/>
      <c r="P438" s="72"/>
      <c r="Q438" s="72"/>
      <c r="R438" s="73"/>
      <c r="S438" s="45"/>
      <c r="T438" s="45"/>
      <c r="U438" s="46" t="s">
        <v>65</v>
      </c>
      <c r="V438" s="67">
        <v>0</v>
      </c>
      <c r="W438" s="68">
        <f>IFERROR(IF(V438="",0,CEILING((V438/$H438),1)*$H438),"")</f>
        <v>0</v>
      </c>
      <c r="X438" s="47" t="str">
        <f>IFERROR(IF(W438=0,"",ROUNDUP(W438/H438,0)*0.02175),"")</f>
        <v/>
      </c>
      <c r="Y438" s="48"/>
      <c r="Z438" s="49"/>
      <c r="AD438" s="50"/>
      <c r="BA438" s="51" t="s">
        <v>1</v>
      </c>
    </row>
    <row r="439" spans="1:53" ht="16.5" customHeight="1" x14ac:dyDescent="0.25">
      <c r="A439" s="41" t="s">
        <v>602</v>
      </c>
      <c r="B439" s="41" t="s">
        <v>603</v>
      </c>
      <c r="C439" s="42">
        <v>4301020269</v>
      </c>
      <c r="D439" s="75">
        <v>4640242180519</v>
      </c>
      <c r="E439" s="73"/>
      <c r="F439" s="66">
        <v>1.35</v>
      </c>
      <c r="G439" s="43">
        <v>8</v>
      </c>
      <c r="H439" s="66">
        <v>10.8</v>
      </c>
      <c r="I439" s="66">
        <v>11.28</v>
      </c>
      <c r="J439" s="43">
        <v>56</v>
      </c>
      <c r="K439" s="43" t="s">
        <v>98</v>
      </c>
      <c r="L439" s="44" t="s">
        <v>128</v>
      </c>
      <c r="M439" s="43">
        <v>50</v>
      </c>
      <c r="N439" s="74" t="s">
        <v>604</v>
      </c>
      <c r="O439" s="72"/>
      <c r="P439" s="72"/>
      <c r="Q439" s="72"/>
      <c r="R439" s="73"/>
      <c r="S439" s="45"/>
      <c r="T439" s="45"/>
      <c r="U439" s="46" t="s">
        <v>65</v>
      </c>
      <c r="V439" s="67">
        <v>0</v>
      </c>
      <c r="W439" s="68">
        <f>IFERROR(IF(V439="",0,CEILING((V439/$H439),1)*$H439),"")</f>
        <v>0</v>
      </c>
      <c r="X439" s="47" t="str">
        <f>IFERROR(IF(W439=0,"",ROUNDUP(W439/H439,0)*0.02175),"")</f>
        <v/>
      </c>
      <c r="Y439" s="48"/>
      <c r="Z439" s="49"/>
      <c r="AD439" s="50"/>
      <c r="BA439" s="51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2" t="s">
        <v>67</v>
      </c>
      <c r="V440" s="69">
        <f>IFERROR(V438/H438,"0")+IFERROR(V439/H439,"0")</f>
        <v>0</v>
      </c>
      <c r="W440" s="69">
        <f>IFERROR(W438/H438,"0")+IFERROR(W439/H439,"0")</f>
        <v>0</v>
      </c>
      <c r="X440" s="69">
        <f>IFERROR(IF(X438="",0,X438),"0")+IFERROR(IF(X439="",0,X439),"0")</f>
        <v>0</v>
      </c>
      <c r="Y440" s="70"/>
      <c r="Z440" s="70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2" t="s">
        <v>65</v>
      </c>
      <c r="V441" s="69">
        <f>IFERROR(SUM(V438:V439),"0")</f>
        <v>0</v>
      </c>
      <c r="W441" s="69">
        <f>IFERROR(SUM(W438:W439),"0")</f>
        <v>0</v>
      </c>
      <c r="X441" s="52"/>
      <c r="Y441" s="70"/>
      <c r="Z441" s="70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1"/>
      <c r="Z442" s="61"/>
    </row>
    <row r="443" spans="1:53" ht="27" customHeight="1" x14ac:dyDescent="0.25">
      <c r="A443" s="41" t="s">
        <v>605</v>
      </c>
      <c r="B443" s="41" t="s">
        <v>606</v>
      </c>
      <c r="C443" s="42">
        <v>4301031280</v>
      </c>
      <c r="D443" s="75">
        <v>4640242180816</v>
      </c>
      <c r="E443" s="73"/>
      <c r="F443" s="66">
        <v>0.7</v>
      </c>
      <c r="G443" s="43">
        <v>6</v>
      </c>
      <c r="H443" s="66">
        <v>4.2</v>
      </c>
      <c r="I443" s="66">
        <v>4.46</v>
      </c>
      <c r="J443" s="43">
        <v>156</v>
      </c>
      <c r="K443" s="43" t="s">
        <v>63</v>
      </c>
      <c r="L443" s="44" t="s">
        <v>64</v>
      </c>
      <c r="M443" s="43">
        <v>40</v>
      </c>
      <c r="N443" s="74" t="s">
        <v>607</v>
      </c>
      <c r="O443" s="72"/>
      <c r="P443" s="72"/>
      <c r="Q443" s="72"/>
      <c r="R443" s="73"/>
      <c r="S443" s="45"/>
      <c r="T443" s="45"/>
      <c r="U443" s="46" t="s">
        <v>65</v>
      </c>
      <c r="V443" s="67">
        <v>0</v>
      </c>
      <c r="W443" s="68">
        <f>IFERROR(IF(V443="",0,CEILING((V443/$H443),1)*$H443),"")</f>
        <v>0</v>
      </c>
      <c r="X443" s="47" t="str">
        <f>IFERROR(IF(W443=0,"",ROUNDUP(W443/H443,0)*0.00753),"")</f>
        <v/>
      </c>
      <c r="Y443" s="48"/>
      <c r="Z443" s="49"/>
      <c r="AD443" s="50"/>
      <c r="BA443" s="51" t="s">
        <v>1</v>
      </c>
    </row>
    <row r="444" spans="1:53" ht="27" customHeight="1" x14ac:dyDescent="0.25">
      <c r="A444" s="41" t="s">
        <v>608</v>
      </c>
      <c r="B444" s="41" t="s">
        <v>609</v>
      </c>
      <c r="C444" s="42">
        <v>4301031244</v>
      </c>
      <c r="D444" s="75">
        <v>4640242180595</v>
      </c>
      <c r="E444" s="73"/>
      <c r="F444" s="66">
        <v>0.7</v>
      </c>
      <c r="G444" s="43">
        <v>6</v>
      </c>
      <c r="H444" s="66">
        <v>4.2</v>
      </c>
      <c r="I444" s="66">
        <v>4.46</v>
      </c>
      <c r="J444" s="43">
        <v>156</v>
      </c>
      <c r="K444" s="43" t="s">
        <v>63</v>
      </c>
      <c r="L444" s="44" t="s">
        <v>64</v>
      </c>
      <c r="M444" s="43">
        <v>40</v>
      </c>
      <c r="N444" s="74" t="s">
        <v>610</v>
      </c>
      <c r="O444" s="72"/>
      <c r="P444" s="72"/>
      <c r="Q444" s="72"/>
      <c r="R444" s="73"/>
      <c r="S444" s="45"/>
      <c r="T444" s="45"/>
      <c r="U444" s="46" t="s">
        <v>65</v>
      </c>
      <c r="V444" s="67">
        <v>0</v>
      </c>
      <c r="W444" s="68">
        <f>IFERROR(IF(V444="",0,CEILING((V444/$H444),1)*$H444),"")</f>
        <v>0</v>
      </c>
      <c r="X444" s="47" t="str">
        <f>IFERROR(IF(W444=0,"",ROUNDUP(W444/H444,0)*0.00753),"")</f>
        <v/>
      </c>
      <c r="Y444" s="48"/>
      <c r="Z444" s="49"/>
      <c r="AD444" s="50"/>
      <c r="BA444" s="51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2" t="s">
        <v>67</v>
      </c>
      <c r="V445" s="69">
        <f>IFERROR(V443/H443,"0")+IFERROR(V444/H444,"0")</f>
        <v>0</v>
      </c>
      <c r="W445" s="69">
        <f>IFERROR(W443/H443,"0")+IFERROR(W444/H444,"0")</f>
        <v>0</v>
      </c>
      <c r="X445" s="69">
        <f>IFERROR(IF(X443="",0,X443),"0")+IFERROR(IF(X444="",0,X444),"0")</f>
        <v>0</v>
      </c>
      <c r="Y445" s="70"/>
      <c r="Z445" s="70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2" t="s">
        <v>65</v>
      </c>
      <c r="V446" s="69">
        <f>IFERROR(SUM(V443:V444),"0")</f>
        <v>0</v>
      </c>
      <c r="W446" s="69">
        <f>IFERROR(SUM(W443:W444),"0")</f>
        <v>0</v>
      </c>
      <c r="X446" s="52"/>
      <c r="Y446" s="70"/>
      <c r="Z446" s="70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1"/>
      <c r="Z447" s="61"/>
    </row>
    <row r="448" spans="1:53" ht="27" customHeight="1" x14ac:dyDescent="0.25">
      <c r="A448" s="41" t="s">
        <v>611</v>
      </c>
      <c r="B448" s="41" t="s">
        <v>612</v>
      </c>
      <c r="C448" s="42">
        <v>4301051510</v>
      </c>
      <c r="D448" s="75">
        <v>4640242180540</v>
      </c>
      <c r="E448" s="73"/>
      <c r="F448" s="66">
        <v>1.3</v>
      </c>
      <c r="G448" s="43">
        <v>6</v>
      </c>
      <c r="H448" s="66">
        <v>7.8</v>
      </c>
      <c r="I448" s="66">
        <v>8.3640000000000008</v>
      </c>
      <c r="J448" s="43">
        <v>56</v>
      </c>
      <c r="K448" s="43" t="s">
        <v>98</v>
      </c>
      <c r="L448" s="44" t="s">
        <v>64</v>
      </c>
      <c r="M448" s="43">
        <v>30</v>
      </c>
      <c r="N448" s="74" t="s">
        <v>613</v>
      </c>
      <c r="O448" s="72"/>
      <c r="P448" s="72"/>
      <c r="Q448" s="72"/>
      <c r="R448" s="73"/>
      <c r="S448" s="45"/>
      <c r="T448" s="45"/>
      <c r="U448" s="46" t="s">
        <v>65</v>
      </c>
      <c r="V448" s="67">
        <v>0</v>
      </c>
      <c r="W448" s="68">
        <f>IFERROR(IF(V448="",0,CEILING((V448/$H448),1)*$H448),"")</f>
        <v>0</v>
      </c>
      <c r="X448" s="47" t="str">
        <f>IFERROR(IF(W448=0,"",ROUNDUP(W448/H448,0)*0.02175),"")</f>
        <v/>
      </c>
      <c r="Y448" s="48"/>
      <c r="Z448" s="49"/>
      <c r="AD448" s="50"/>
      <c r="BA448" s="51" t="s">
        <v>1</v>
      </c>
    </row>
    <row r="449" spans="1:53" ht="27" customHeight="1" x14ac:dyDescent="0.25">
      <c r="A449" s="41" t="s">
        <v>614</v>
      </c>
      <c r="B449" s="41" t="s">
        <v>615</v>
      </c>
      <c r="C449" s="42">
        <v>4301051508</v>
      </c>
      <c r="D449" s="75">
        <v>4640242180557</v>
      </c>
      <c r="E449" s="73"/>
      <c r="F449" s="66">
        <v>0.5</v>
      </c>
      <c r="G449" s="43">
        <v>6</v>
      </c>
      <c r="H449" s="66">
        <v>3</v>
      </c>
      <c r="I449" s="66">
        <v>3.2839999999999998</v>
      </c>
      <c r="J449" s="43">
        <v>156</v>
      </c>
      <c r="K449" s="43" t="s">
        <v>63</v>
      </c>
      <c r="L449" s="44" t="s">
        <v>64</v>
      </c>
      <c r="M449" s="43">
        <v>30</v>
      </c>
      <c r="N449" s="74" t="s">
        <v>616</v>
      </c>
      <c r="O449" s="72"/>
      <c r="P449" s="72"/>
      <c r="Q449" s="72"/>
      <c r="R449" s="73"/>
      <c r="S449" s="45"/>
      <c r="T449" s="45"/>
      <c r="U449" s="46" t="s">
        <v>65</v>
      </c>
      <c r="V449" s="67">
        <v>0</v>
      </c>
      <c r="W449" s="68">
        <f>IFERROR(IF(V449="",0,CEILING((V449/$H449),1)*$H449),"")</f>
        <v>0</v>
      </c>
      <c r="X449" s="47" t="str">
        <f>IFERROR(IF(W449=0,"",ROUNDUP(W449/H449,0)*0.00753),"")</f>
        <v/>
      </c>
      <c r="Y449" s="48"/>
      <c r="Z449" s="49"/>
      <c r="AD449" s="50"/>
      <c r="BA449" s="51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2" t="s">
        <v>67</v>
      </c>
      <c r="V450" s="69">
        <f>IFERROR(V448/H448,"0")+IFERROR(V449/H449,"0")</f>
        <v>0</v>
      </c>
      <c r="W450" s="69">
        <f>IFERROR(W448/H448,"0")+IFERROR(W449/H449,"0")</f>
        <v>0</v>
      </c>
      <c r="X450" s="69">
        <f>IFERROR(IF(X448="",0,X448),"0")+IFERROR(IF(X449="",0,X449),"0")</f>
        <v>0</v>
      </c>
      <c r="Y450" s="70"/>
      <c r="Z450" s="70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2" t="s">
        <v>65</v>
      </c>
      <c r="V451" s="69">
        <f>IFERROR(SUM(V448:V449),"0")</f>
        <v>0</v>
      </c>
      <c r="W451" s="69">
        <f>IFERROR(SUM(W448:W449),"0")</f>
        <v>0</v>
      </c>
      <c r="X451" s="52"/>
      <c r="Y451" s="70"/>
      <c r="Z451" s="70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0"/>
      <c r="Z452" s="60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1"/>
      <c r="Z453" s="61"/>
    </row>
    <row r="454" spans="1:53" ht="16.5" customHeight="1" x14ac:dyDescent="0.25">
      <c r="A454" s="41" t="s">
        <v>618</v>
      </c>
      <c r="B454" s="41" t="s">
        <v>619</v>
      </c>
      <c r="C454" s="42">
        <v>4301051310</v>
      </c>
      <c r="D454" s="75">
        <v>4680115880870</v>
      </c>
      <c r="E454" s="73"/>
      <c r="F454" s="66">
        <v>1.3</v>
      </c>
      <c r="G454" s="43">
        <v>6</v>
      </c>
      <c r="H454" s="66">
        <v>7.8</v>
      </c>
      <c r="I454" s="66">
        <v>8.3640000000000008</v>
      </c>
      <c r="J454" s="43">
        <v>56</v>
      </c>
      <c r="K454" s="43" t="s">
        <v>98</v>
      </c>
      <c r="L454" s="44" t="s">
        <v>128</v>
      </c>
      <c r="M454" s="43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5"/>
      <c r="T454" s="45"/>
      <c r="U454" s="46" t="s">
        <v>65</v>
      </c>
      <c r="V454" s="67">
        <v>780</v>
      </c>
      <c r="W454" s="68">
        <f>IFERROR(IF(V454="",0,CEILING((V454/$H454),1)*$H454),"")</f>
        <v>780</v>
      </c>
      <c r="X454" s="47">
        <f>IFERROR(IF(W454=0,"",ROUNDUP(W454/H454,0)*0.02175),"")</f>
        <v>2.1749999999999998</v>
      </c>
      <c r="Y454" s="48"/>
      <c r="Z454" s="49"/>
      <c r="AD454" s="50"/>
      <c r="BA454" s="51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2" t="s">
        <v>67</v>
      </c>
      <c r="V455" s="69">
        <f>IFERROR(V454/H454,"0")</f>
        <v>100</v>
      </c>
      <c r="W455" s="69">
        <f>IFERROR(W454/H454,"0")</f>
        <v>100</v>
      </c>
      <c r="X455" s="69">
        <f>IFERROR(IF(X454="",0,X454),"0")</f>
        <v>2.1749999999999998</v>
      </c>
      <c r="Y455" s="70"/>
      <c r="Z455" s="70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2" t="s">
        <v>65</v>
      </c>
      <c r="V456" s="69">
        <f>IFERROR(SUM(V454:V454),"0")</f>
        <v>780</v>
      </c>
      <c r="W456" s="69">
        <f>IFERROR(SUM(W454:W454),"0")</f>
        <v>780</v>
      </c>
      <c r="X456" s="52"/>
      <c r="Y456" s="70"/>
      <c r="Z456" s="70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2" t="s">
        <v>65</v>
      </c>
      <c r="V457" s="69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14930</v>
      </c>
      <c r="W457" s="69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15003.699999999999</v>
      </c>
      <c r="X457" s="52"/>
      <c r="Y457" s="70"/>
      <c r="Z457" s="70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2" t="s">
        <v>65</v>
      </c>
      <c r="V458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15633.588323528325</v>
      </c>
      <c r="W458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15710.982000000002</v>
      </c>
      <c r="X458" s="52"/>
      <c r="Y458" s="70"/>
      <c r="Z458" s="70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2" t="s">
        <v>623</v>
      </c>
      <c r="V459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25</v>
      </c>
      <c r="W459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25</v>
      </c>
      <c r="X459" s="52"/>
      <c r="Y459" s="70"/>
      <c r="Z459" s="70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2" t="s">
        <v>65</v>
      </c>
      <c r="V460" s="69">
        <f>GrossWeightTotal+PalletQtyTotal*25</f>
        <v>16258.588323528325</v>
      </c>
      <c r="W460" s="69">
        <f>GrossWeightTotalR+PalletQtyTotalR*25</f>
        <v>16335.982000000002</v>
      </c>
      <c r="X460" s="52"/>
      <c r="Y460" s="70"/>
      <c r="Z460" s="70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2" t="s">
        <v>623</v>
      </c>
      <c r="V461" s="69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1775.0933171766503</v>
      </c>
      <c r="W461" s="69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1784</v>
      </c>
      <c r="X461" s="52"/>
      <c r="Y461" s="70"/>
      <c r="Z461" s="70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4" t="s">
        <v>627</v>
      </c>
      <c r="V462" s="52"/>
      <c r="W462" s="52"/>
      <c r="X462" s="52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27.78773</v>
      </c>
      <c r="Y462" s="70"/>
      <c r="Z462" s="70"/>
    </row>
    <row r="464" spans="1:53" ht="27" customHeight="1" x14ac:dyDescent="0.2">
      <c r="A464" s="55" t="s">
        <v>628</v>
      </c>
      <c r="B464" s="63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3" t="s">
        <v>549</v>
      </c>
      <c r="S464" s="85" t="s">
        <v>591</v>
      </c>
      <c r="T464" s="95"/>
      <c r="U464" s="1"/>
      <c r="Z464" s="57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57"/>
      <c r="AA465" s="57"/>
      <c r="AB465" s="57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57"/>
      <c r="AA466" s="57"/>
      <c r="AB466" s="57"/>
    </row>
    <row r="467" spans="1:28" s="1" customFormat="1" ht="16.5" customHeight="1" x14ac:dyDescent="0.2">
      <c r="A467" s="55" t="s">
        <v>630</v>
      </c>
      <c r="B467" s="56">
        <f>IFERROR(W22*1,"0")+IFERROR(W26*1,"0")+IFERROR(W27*1,"0")+IFERROR(W28*1,"0")+IFERROR(W29*1,"0")+IFERROR(W30*1,"0")+IFERROR(W31*1,"0")+IFERROR(W35*1,"0")+IFERROR(W39*1,"0")+IFERROR(W43*1,"0")</f>
        <v>0</v>
      </c>
      <c r="C467" s="56">
        <f>IFERROR(W49*1,"0")+IFERROR(W50*1,"0")</f>
        <v>0</v>
      </c>
      <c r="D467" s="56">
        <f>IFERROR(W55*1,"0")+IFERROR(W56*1,"0")+IFERROR(W57*1,"0")+IFERROR(W58*1,"0")</f>
        <v>0</v>
      </c>
      <c r="E467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1045.3</v>
      </c>
      <c r="F467" s="56">
        <f>IFERROR(W126*1,"0")+IFERROR(W127*1,"0")+IFERROR(W128*1,"0")</f>
        <v>27</v>
      </c>
      <c r="G467" s="56">
        <f>IFERROR(W134*1,"0")+IFERROR(W135*1,"0")+IFERROR(W136*1,"0")</f>
        <v>0</v>
      </c>
      <c r="H467" s="56">
        <f>IFERROR(W141*1,"0")+IFERROR(W142*1,"0")+IFERROR(W143*1,"0")+IFERROR(W144*1,"0")+IFERROR(W145*1,"0")+IFERROR(W146*1,"0")+IFERROR(W147*1,"0")+IFERROR(W148*1,"0")</f>
        <v>0</v>
      </c>
      <c r="I467" s="5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324</v>
      </c>
      <c r="J467" s="5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2536.4</v>
      </c>
      <c r="L467" s="56">
        <f>IFERROR(W255*1,"0")+IFERROR(W256*1,"0")+IFERROR(W257*1,"0")+IFERROR(W258*1,"0")+IFERROR(W259*1,"0")+IFERROR(W260*1,"0")+IFERROR(W261*1,"0")+IFERROR(W265*1,"0")+IFERROR(W266*1,"0")</f>
        <v>150</v>
      </c>
      <c r="M467" s="56">
        <f>IFERROR(W271*1,"0")+IFERROR(W275*1,"0")+IFERROR(W276*1,"0")+IFERROR(W277*1,"0")+IFERROR(W281*1,"0")+IFERROR(W285*1,"0")</f>
        <v>151.19999999999999</v>
      </c>
      <c r="N467" s="5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7621</v>
      </c>
      <c r="O467" s="5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5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453.6</v>
      </c>
      <c r="Q467" s="56">
        <f>IFERROR(W379*1,"0")+IFERROR(W380*1,"0")+IFERROR(W384*1,"0")+IFERROR(W385*1,"0")+IFERROR(W386*1,"0")+IFERROR(W387*1,"0")+IFERROR(W388*1,"0")+IFERROR(W389*1,"0")+IFERROR(W390*1,"0")+IFERROR(W394*1,"0")</f>
        <v>50.400000000000006</v>
      </c>
      <c r="R467" s="5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1504.8000000000002</v>
      </c>
      <c r="S467" s="56">
        <f>IFERROR(W433*1,"0")+IFERROR(W434*1,"0")+IFERROR(W438*1,"0")+IFERROR(W439*1,"0")+IFERROR(W443*1,"0")+IFERROR(W444*1,"0")+IFERROR(W448*1,"0")+IFERROR(W449*1,"0")</f>
        <v>360</v>
      </c>
      <c r="T467" s="56">
        <f>IFERROR(W454*1,"0")</f>
        <v>780</v>
      </c>
      <c r="Z467" s="57"/>
      <c r="AA467" s="57"/>
      <c r="AB467" s="57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462" xr:uid="{00000000-0009-0000-0000-000000000000}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 xr:uid="{00000000-0002-0000-0000-000000000000}">
      <formula1>0</formula1>
      <formula2>0</formula2>
    </dataValidation>
    <dataValidation type="list" showInputMessage="1" showErrorMessage="1" sqref="V16:Z16" xr:uid="{00000000-0002-0000-0000-000001000000}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>
      <formula1>0</formula1>
      <formula2>0</formula2>
    </dataValidation>
    <dataValidation showInputMessage="1" showErrorMessage="1" prompt="Введите код клиента в системе Axapta" sqref="T10" xr:uid="{00000000-0002-0000-0000-000004000000}">
      <formula1>0</formula1>
      <formula2>0</formula2>
    </dataValidation>
    <dataValidation type="list" showInputMessage="1" showErrorMessage="1" prompt="Определите тип Вашего заказа" sqref="T11:U11" xr:uid="{00000000-0002-0000-0000-000005000000}">
      <formula1>"Основной заказ,Дозаказ,Замена"</formula1>
      <formula2>0</formula2>
    </dataValidation>
    <dataValidation type="list" showInputMessage="1" showErrorMessage="1" sqref="D6:L6" xr:uid="{00000000-0002-0000-0000-000006000000}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  <formula2>0</formula2>
    </dataValidation>
    <dataValidation type="list" showInputMessage="1" showErrorMessage="1" sqref="L8" xr:uid="{00000000-0002-0000-0000-000008000000}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 xr:uid="{00000000-0002-0000-0000-00000E000000}">
      <formula1>0</formula1>
      <formula2>0</formula2>
    </dataValidation>
    <dataValidation type="list" showInputMessage="1" showErrorMessage="1" sqref="T12" xr:uid="{00000000-0002-0000-0000-00000F000000}">
      <formula1>DeliveryConditionsList</formula1>
      <formula2>0</formula2>
    </dataValidation>
    <dataValidation type="list" showInputMessage="1" showErrorMessage="1" sqref="D8:K8" xr:uid="{00000000-0002-0000-0000-000010000000}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7"/>
    </row>
    <row r="3" spans="2:8" x14ac:dyDescent="0.2">
      <c r="B3" s="58" t="s">
        <v>632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633</v>
      </c>
      <c r="D6" s="58" t="s">
        <v>634</v>
      </c>
      <c r="E6" s="58"/>
    </row>
    <row r="7" spans="2:8" x14ac:dyDescent="0.2">
      <c r="B7" s="58" t="s">
        <v>635</v>
      </c>
      <c r="C7" s="58" t="s">
        <v>636</v>
      </c>
      <c r="D7" s="58" t="s">
        <v>637</v>
      </c>
      <c r="E7" s="58"/>
    </row>
    <row r="9" spans="2:8" x14ac:dyDescent="0.2">
      <c r="B9" s="58" t="s">
        <v>638</v>
      </c>
      <c r="C9" s="58" t="s">
        <v>633</v>
      </c>
      <c r="D9" s="58"/>
      <c r="E9" s="58"/>
    </row>
    <row r="11" spans="2:8" x14ac:dyDescent="0.2">
      <c r="B11" s="58" t="s">
        <v>639</v>
      </c>
      <c r="C11" s="58" t="s">
        <v>636</v>
      </c>
      <c r="D11" s="58"/>
      <c r="E11" s="58"/>
    </row>
    <row r="13" spans="2:8" x14ac:dyDescent="0.2">
      <c r="B13" s="58" t="s">
        <v>640</v>
      </c>
      <c r="C13" s="58"/>
      <c r="D13" s="58"/>
      <c r="E13" s="58"/>
    </row>
    <row r="14" spans="2:8" x14ac:dyDescent="0.2">
      <c r="B14" s="58" t="s">
        <v>641</v>
      </c>
      <c r="C14" s="58"/>
      <c r="D14" s="58"/>
      <c r="E14" s="58"/>
    </row>
    <row r="15" spans="2:8" x14ac:dyDescent="0.2">
      <c r="B15" s="58" t="s">
        <v>642</v>
      </c>
      <c r="C15" s="58"/>
      <c r="D15" s="58"/>
      <c r="E15" s="58"/>
    </row>
    <row r="16" spans="2:8" x14ac:dyDescent="0.2">
      <c r="B16" s="58" t="s">
        <v>643</v>
      </c>
      <c r="C16" s="58"/>
      <c r="D16" s="58"/>
      <c r="E16" s="58"/>
    </row>
    <row r="17" spans="2:5" x14ac:dyDescent="0.2">
      <c r="B17" s="58" t="s">
        <v>644</v>
      </c>
      <c r="C17" s="58"/>
      <c r="D17" s="58"/>
      <c r="E17" s="58"/>
    </row>
    <row r="18" spans="2:5" x14ac:dyDescent="0.2">
      <c r="B18" s="58" t="s">
        <v>645</v>
      </c>
      <c r="C18" s="58"/>
      <c r="D18" s="58"/>
      <c r="E18" s="58"/>
    </row>
    <row r="19" spans="2:5" x14ac:dyDescent="0.2">
      <c r="B19" s="58" t="s">
        <v>646</v>
      </c>
      <c r="C19" s="58"/>
      <c r="D19" s="58"/>
      <c r="E19" s="58"/>
    </row>
    <row r="20" spans="2:5" x14ac:dyDescent="0.2">
      <c r="B20" s="58" t="s">
        <v>647</v>
      </c>
      <c r="C20" s="58"/>
      <c r="D20" s="58"/>
      <c r="E20" s="58"/>
    </row>
    <row r="21" spans="2:5" x14ac:dyDescent="0.2">
      <c r="B21" s="58" t="s">
        <v>648</v>
      </c>
      <c r="C21" s="58"/>
      <c r="D21" s="58"/>
      <c r="E21" s="58"/>
    </row>
    <row r="22" spans="2:5" x14ac:dyDescent="0.2">
      <c r="B22" s="58" t="s">
        <v>649</v>
      </c>
      <c r="C22" s="58"/>
      <c r="D22" s="58"/>
      <c r="E22" s="58"/>
    </row>
    <row r="23" spans="2:5" x14ac:dyDescent="0.2">
      <c r="B23" s="58" t="s">
        <v>650</v>
      </c>
      <c r="C23" s="58"/>
      <c r="D23" s="58"/>
      <c r="E23" s="58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2023-11-21T07:35:16Z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