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3 Гурджий\"/>
    </mc:Choice>
  </mc:AlternateContent>
  <xr:revisionPtr revIDLastSave="0" documentId="13_ncr:1_{A3C55683-52A5-462C-AEB6-89E6B9CCED5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W455" i="1"/>
  <c r="V455" i="1"/>
  <c r="X454" i="1"/>
  <c r="X455" i="1" s="1"/>
  <c r="W454" i="1"/>
  <c r="T467" i="1" s="1"/>
  <c r="N454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W414" i="1" s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V396" i="1"/>
  <c r="W395" i="1"/>
  <c r="V395" i="1"/>
  <c r="X394" i="1"/>
  <c r="X395" i="1" s="1"/>
  <c r="W394" i="1"/>
  <c r="W396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Q467" i="1" s="1"/>
  <c r="N379" i="1"/>
  <c r="V376" i="1"/>
  <c r="V375" i="1"/>
  <c r="W374" i="1"/>
  <c r="W376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X326" i="1" s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W309" i="1" s="1"/>
  <c r="N308" i="1"/>
  <c r="V306" i="1"/>
  <c r="V305" i="1"/>
  <c r="W304" i="1"/>
  <c r="X304" i="1" s="1"/>
  <c r="N304" i="1"/>
  <c r="W303" i="1"/>
  <c r="W305" i="1" s="1"/>
  <c r="N303" i="1"/>
  <c r="X302" i="1"/>
  <c r="W302" i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N276" i="1"/>
  <c r="W275" i="1"/>
  <c r="W278" i="1" s="1"/>
  <c r="N275" i="1"/>
  <c r="V273" i="1"/>
  <c r="V272" i="1"/>
  <c r="W271" i="1"/>
  <c r="W272" i="1" s="1"/>
  <c r="N271" i="1"/>
  <c r="V268" i="1"/>
  <c r="V267" i="1"/>
  <c r="X266" i="1"/>
  <c r="W266" i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N256" i="1"/>
  <c r="W255" i="1"/>
  <c r="X255" i="1" s="1"/>
  <c r="N255" i="1"/>
  <c r="V252" i="1"/>
  <c r="V251" i="1"/>
  <c r="W250" i="1"/>
  <c r="X250" i="1" s="1"/>
  <c r="N250" i="1"/>
  <c r="W249" i="1"/>
  <c r="W251" i="1" s="1"/>
  <c r="N249" i="1"/>
  <c r="X248" i="1"/>
  <c r="W248" i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N226" i="1"/>
  <c r="W225" i="1"/>
  <c r="W234" i="1" s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W222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7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7" i="1" s="1"/>
  <c r="N163" i="1"/>
  <c r="V161" i="1"/>
  <c r="V160" i="1"/>
  <c r="W159" i="1"/>
  <c r="N159" i="1"/>
  <c r="W158" i="1"/>
  <c r="X158" i="1" s="1"/>
  <c r="V156" i="1"/>
  <c r="V155" i="1"/>
  <c r="W154" i="1"/>
  <c r="N154" i="1"/>
  <c r="W153" i="1"/>
  <c r="X153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7" i="1" s="1"/>
  <c r="N134" i="1"/>
  <c r="V130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N107" i="1"/>
  <c r="W106" i="1"/>
  <c r="X106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7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V457" i="1" l="1"/>
  <c r="W32" i="1"/>
  <c r="X79" i="1"/>
  <c r="W156" i="1"/>
  <c r="W161" i="1"/>
  <c r="W263" i="1"/>
  <c r="N467" i="1"/>
  <c r="X308" i="1"/>
  <c r="X309" i="1" s="1"/>
  <c r="W436" i="1"/>
  <c r="W441" i="1"/>
  <c r="V460" i="1"/>
  <c r="X367" i="1"/>
  <c r="X22" i="1"/>
  <c r="X23" i="1" s="1"/>
  <c r="X26" i="1"/>
  <c r="W33" i="1"/>
  <c r="D467" i="1"/>
  <c r="W89" i="1"/>
  <c r="W103" i="1"/>
  <c r="X105" i="1"/>
  <c r="W115" i="1"/>
  <c r="W123" i="1"/>
  <c r="F467" i="1"/>
  <c r="H467" i="1"/>
  <c r="W160" i="1"/>
  <c r="X170" i="1"/>
  <c r="X187" i="1" s="1"/>
  <c r="X190" i="1"/>
  <c r="W193" i="1"/>
  <c r="J467" i="1"/>
  <c r="X225" i="1"/>
  <c r="W233" i="1"/>
  <c r="X236" i="1"/>
  <c r="W239" i="1"/>
  <c r="W245" i="1"/>
  <c r="W252" i="1"/>
  <c r="X271" i="1"/>
  <c r="X272" i="1" s="1"/>
  <c r="X275" i="1"/>
  <c r="W279" i="1"/>
  <c r="W306" i="1"/>
  <c r="W310" i="1"/>
  <c r="X336" i="1"/>
  <c r="X337" i="1" s="1"/>
  <c r="W337" i="1"/>
  <c r="W367" i="1"/>
  <c r="X374" i="1"/>
  <c r="X375" i="1" s="1"/>
  <c r="W375" i="1"/>
  <c r="X379" i="1"/>
  <c r="X381" i="1" s="1"/>
  <c r="R467" i="1"/>
  <c r="X412" i="1"/>
  <c r="X414" i="1" s="1"/>
  <c r="X438" i="1"/>
  <c r="X440" i="1" s="1"/>
  <c r="W440" i="1"/>
  <c r="X102" i="1"/>
  <c r="H9" i="1"/>
  <c r="A10" i="1"/>
  <c r="B467" i="1"/>
  <c r="W459" i="1"/>
  <c r="W458" i="1"/>
  <c r="V461" i="1"/>
  <c r="W24" i="1"/>
  <c r="X27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X55" i="1"/>
  <c r="X59" i="1" s="1"/>
  <c r="W59" i="1"/>
  <c r="E467" i="1"/>
  <c r="W80" i="1"/>
  <c r="X82" i="1"/>
  <c r="X89" i="1" s="1"/>
  <c r="W90" i="1"/>
  <c r="W102" i="1"/>
  <c r="X107" i="1"/>
  <c r="X117" i="1"/>
  <c r="X122" i="1" s="1"/>
  <c r="W122" i="1"/>
  <c r="X126" i="1"/>
  <c r="X129" i="1" s="1"/>
  <c r="W129" i="1"/>
  <c r="X134" i="1"/>
  <c r="X137" i="1" s="1"/>
  <c r="W137" i="1"/>
  <c r="X141" i="1"/>
  <c r="X149" i="1" s="1"/>
  <c r="W150" i="1"/>
  <c r="I467" i="1"/>
  <c r="X154" i="1"/>
  <c r="X155" i="1" s="1"/>
  <c r="W155" i="1"/>
  <c r="X159" i="1"/>
  <c r="X160" i="1" s="1"/>
  <c r="X163" i="1"/>
  <c r="X167" i="1" s="1"/>
  <c r="W168" i="1"/>
  <c r="W188" i="1"/>
  <c r="X191" i="1"/>
  <c r="X192" i="1" s="1"/>
  <c r="X196" i="1"/>
  <c r="X211" i="1" s="1"/>
  <c r="W211" i="1"/>
  <c r="X214" i="1"/>
  <c r="X215" i="1" s="1"/>
  <c r="W215" i="1"/>
  <c r="X218" i="1"/>
  <c r="X222" i="1" s="1"/>
  <c r="W223" i="1"/>
  <c r="X226" i="1"/>
  <c r="X233" i="1" s="1"/>
  <c r="X237" i="1"/>
  <c r="X242" i="1"/>
  <c r="X245" i="1" s="1"/>
  <c r="W246" i="1"/>
  <c r="X249" i="1"/>
  <c r="X251" i="1" s="1"/>
  <c r="L467" i="1"/>
  <c r="X256" i="1"/>
  <c r="X262" i="1" s="1"/>
  <c r="W262" i="1"/>
  <c r="X265" i="1"/>
  <c r="X267" i="1" s="1"/>
  <c r="W268" i="1"/>
  <c r="M467" i="1"/>
  <c r="W273" i="1"/>
  <c r="X276" i="1"/>
  <c r="X281" i="1"/>
  <c r="X282" i="1" s="1"/>
  <c r="W282" i="1"/>
  <c r="X285" i="1"/>
  <c r="X286" i="1" s="1"/>
  <c r="W286" i="1"/>
  <c r="X291" i="1"/>
  <c r="X299" i="1" s="1"/>
  <c r="W299" i="1"/>
  <c r="X303" i="1"/>
  <c r="X305" i="1" s="1"/>
  <c r="W326" i="1"/>
  <c r="P467" i="1"/>
  <c r="W368" i="1"/>
  <c r="W371" i="1"/>
  <c r="X370" i="1"/>
  <c r="X371" i="1" s="1"/>
  <c r="W372" i="1"/>
  <c r="W382" i="1"/>
  <c r="W392" i="1"/>
  <c r="X384" i="1"/>
  <c r="X391" i="1" s="1"/>
  <c r="W391" i="1"/>
  <c r="X409" i="1"/>
  <c r="W409" i="1"/>
  <c r="W415" i="1"/>
  <c r="W423" i="1"/>
  <c r="X417" i="1"/>
  <c r="X423" i="1" s="1"/>
  <c r="W424" i="1"/>
  <c r="W429" i="1"/>
  <c r="X426" i="1"/>
  <c r="X428" i="1" s="1"/>
  <c r="W445" i="1"/>
  <c r="X443" i="1"/>
  <c r="X445" i="1" s="1"/>
  <c r="F9" i="1"/>
  <c r="J9" i="1"/>
  <c r="W51" i="1"/>
  <c r="W60" i="1"/>
  <c r="W79" i="1"/>
  <c r="W130" i="1"/>
  <c r="W138" i="1"/>
  <c r="W149" i="1"/>
  <c r="W212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S467" i="1"/>
  <c r="W435" i="1"/>
  <c r="X433" i="1"/>
  <c r="X435" i="1" s="1"/>
  <c r="W446" i="1"/>
  <c r="W344" i="1"/>
  <c r="W381" i="1"/>
  <c r="W410" i="1"/>
  <c r="W456" i="1"/>
  <c r="X278" i="1" l="1"/>
  <c r="X239" i="1"/>
  <c r="X114" i="1"/>
  <c r="W461" i="1"/>
  <c r="W457" i="1"/>
  <c r="W460" i="1"/>
  <c r="X462" i="1" l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<sst xmlns="http://schemas.openxmlformats.org/spreadsheetml/2006/main" count="1918" uniqueCount="651">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</sst>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7"/>
  <sheetViews>
    <sheetView showGridLines="0" tabSelected="1" topLeftCell="A2" zoomScaleNormal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8" t="s">
        <v>0</v>
      </c>
      <c r="E1" s="119"/>
      <c r="F1" s="119"/>
      <c r="G1" s="6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80"/>
      <c r="O3" s="80"/>
      <c r="P3" s="80"/>
      <c r="Q3" s="80"/>
      <c r="R3" s="80"/>
      <c r="S3" s="80"/>
      <c r="T3" s="80"/>
      <c r="U3" s="80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4" t="s">
        <v>10</v>
      </c>
      <c r="O5" s="144">
        <v>45249</v>
      </c>
      <c r="P5" s="114"/>
      <c r="R5" s="158" t="s">
        <v>11</v>
      </c>
      <c r="S5" s="104"/>
      <c r="T5" s="134" t="s">
        <v>12</v>
      </c>
      <c r="U5" s="114"/>
      <c r="Z5" s="14"/>
      <c r="AA5" s="14"/>
      <c r="AB5" s="14"/>
    </row>
    <row r="6" spans="1:29" s="64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4" t="s">
        <v>15</v>
      </c>
      <c r="O6" s="125" t="str">
        <f>IF(O5=0," ",CHOOSE(WEEKDAY(O5,2),"Понедельник","Вторник","Среда","Четверг","Пятница","Суббота","Воскресенье"))</f>
        <v>Воскресенье</v>
      </c>
      <c r="P6" s="73"/>
      <c r="R6" s="103" t="s">
        <v>16</v>
      </c>
      <c r="S6" s="104"/>
      <c r="T6" s="135" t="s">
        <v>17</v>
      </c>
      <c r="U6" s="94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80"/>
      <c r="S7" s="104"/>
      <c r="T7" s="136"/>
      <c r="U7" s="137"/>
      <c r="Z7" s="14"/>
      <c r="AA7" s="14"/>
      <c r="AB7" s="14"/>
    </row>
    <row r="8" spans="1:29" s="64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4" t="s">
        <v>19</v>
      </c>
      <c r="O8" s="113">
        <v>0.33333333333333331</v>
      </c>
      <c r="P8" s="114"/>
      <c r="R8" s="80"/>
      <c r="S8" s="104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7" t="s">
        <v>20</v>
      </c>
      <c r="O9" s="144"/>
      <c r="P9" s="114"/>
      <c r="R9" s="80"/>
      <c r="S9" s="104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7" t="s">
        <v>21</v>
      </c>
      <c r="O10" s="113"/>
      <c r="P10" s="114"/>
      <c r="S10" s="24" t="s">
        <v>22</v>
      </c>
      <c r="T10" s="93" t="s">
        <v>23</v>
      </c>
      <c r="U10" s="94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3"/>
      <c r="P11" s="114"/>
      <c r="S11" s="24" t="s">
        <v>26</v>
      </c>
      <c r="T11" s="150" t="s">
        <v>27</v>
      </c>
      <c r="U11" s="151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4" t="s">
        <v>29</v>
      </c>
      <c r="O12" s="147"/>
      <c r="P12" s="142"/>
      <c r="Q12" s="33"/>
      <c r="S12" s="24"/>
      <c r="T12" s="119"/>
      <c r="U12" s="80"/>
      <c r="Z12" s="14"/>
      <c r="AA12" s="14"/>
      <c r="AB12" s="14"/>
    </row>
    <row r="13" spans="1:29" s="64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7"/>
      <c r="N13" s="27" t="s">
        <v>31</v>
      </c>
      <c r="O13" s="150"/>
      <c r="P13" s="151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5" t="s">
        <v>57</v>
      </c>
      <c r="T18" s="65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1"/>
      <c r="Z19" s="41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6"/>
      <c r="Z20" s="66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5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5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5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5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5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5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5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5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5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5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1"/>
      <c r="Z46" s="41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6"/>
      <c r="Z47" s="66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5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5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270</v>
      </c>
      <c r="W50" s="50">
        <f>IFERROR(IF(V50="",0,CEILING((V50/$H50),1)*$H50),"")</f>
        <v>270</v>
      </c>
      <c r="X50" s="51">
        <f>IFERROR(IF(W50=0,"",ROUNDUP(W50/H50,0)*0.00753),"")</f>
        <v>0.753</v>
      </c>
      <c r="Y50" s="52"/>
      <c r="Z50" s="53"/>
      <c r="AD50" s="54"/>
      <c r="BA50" s="55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6" t="s">
        <v>67</v>
      </c>
      <c r="V51" s="57">
        <f>IFERROR(V49/H49,"0")+IFERROR(V50/H50,"0")</f>
        <v>100</v>
      </c>
      <c r="W51" s="57">
        <f>IFERROR(W49/H49,"0")+IFERROR(W50/H50,"0")</f>
        <v>100</v>
      </c>
      <c r="X51" s="57">
        <f>IFERROR(IF(X49="",0,X49),"0")+IFERROR(IF(X50="",0,X50),"0")</f>
        <v>0.753</v>
      </c>
      <c r="Y51" s="58"/>
      <c r="Z51" s="58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6" t="s">
        <v>65</v>
      </c>
      <c r="V52" s="57">
        <f>IFERROR(SUM(V49:V50),"0")</f>
        <v>270</v>
      </c>
      <c r="W52" s="57">
        <f>IFERROR(SUM(W49:W50),"0")</f>
        <v>270</v>
      </c>
      <c r="X52" s="56"/>
      <c r="Y52" s="58"/>
      <c r="Z52" s="58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6"/>
      <c r="Z53" s="66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5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74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5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5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1125</v>
      </c>
      <c r="W57" s="50">
        <f>IFERROR(IF(V57="",0,CEILING((V57/$H57),1)*$H57),"")</f>
        <v>1125</v>
      </c>
      <c r="X57" s="51">
        <f>IFERROR(IF(W57=0,"",ROUNDUP(W57/H57,0)*0.00937),"")</f>
        <v>2.3424999999999998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5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74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6" t="s">
        <v>67</v>
      </c>
      <c r="V59" s="57">
        <f>IFERROR(V55/H55,"0")+IFERROR(V56/H56,"0")+IFERROR(V57/H57,"0")+IFERROR(V58/H58,"0")</f>
        <v>250</v>
      </c>
      <c r="W59" s="57">
        <f>IFERROR(W55/H55,"0")+IFERROR(W56/H56,"0")+IFERROR(W57/H57,"0")+IFERROR(W58/H58,"0")</f>
        <v>250</v>
      </c>
      <c r="X59" s="57">
        <f>IFERROR(IF(X55="",0,X55),"0")+IFERROR(IF(X56="",0,X56),"0")+IFERROR(IF(X57="",0,X57),"0")+IFERROR(IF(X58="",0,X58),"0")</f>
        <v>2.3424999999999998</v>
      </c>
      <c r="Y59" s="58"/>
      <c r="Z59" s="58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6" t="s">
        <v>65</v>
      </c>
      <c r="V60" s="57">
        <f>IFERROR(SUM(V55:V58),"0")</f>
        <v>1125</v>
      </c>
      <c r="W60" s="57">
        <f>IFERROR(SUM(W55:W58),"0")</f>
        <v>1125</v>
      </c>
      <c r="X60" s="56"/>
      <c r="Y60" s="58"/>
      <c r="Z60" s="58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6"/>
      <c r="Z61" s="66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5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74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5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5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5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5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5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5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5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5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5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5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75">
        <v>4680115882720</v>
      </c>
      <c r="E74" s="73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74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75">
        <v>4607091388466</v>
      </c>
      <c r="E75" s="73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75">
        <v>4680115880269</v>
      </c>
      <c r="E76" s="73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IFERROR(IF(W76=0,"",ROUNDUP(W76/H76,0)*0.00937),"")</f>
        <v/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75">
        <v>4680115880429</v>
      </c>
      <c r="E77" s="73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75">
        <v>4680115881457</v>
      </c>
      <c r="E78" s="73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58"/>
      <c r="Z79" s="58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6" t="s">
        <v>65</v>
      </c>
      <c r="V80" s="57">
        <f>IFERROR(SUM(V63:V78),"0")</f>
        <v>0</v>
      </c>
      <c r="W80" s="57">
        <f>IFERROR(SUM(W63:W78),"0")</f>
        <v>0</v>
      </c>
      <c r="X80" s="56"/>
      <c r="Y80" s="58"/>
      <c r="Z80" s="58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75">
        <v>4607091384789</v>
      </c>
      <c r="E82" s="73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74" t="s">
        <v>152</v>
      </c>
      <c r="O82" s="72"/>
      <c r="P82" s="72"/>
      <c r="Q82" s="72"/>
      <c r="R82" s="73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75">
        <v>4680115881488</v>
      </c>
      <c r="E83" s="73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75">
        <v>4607091384765</v>
      </c>
      <c r="E84" s="73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74" t="s">
        <v>157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75">
        <v>4680115882751</v>
      </c>
      <c r="E85" s="73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74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75">
        <v>4680115882775</v>
      </c>
      <c r="E86" s="73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74" t="s">
        <v>164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75">
        <v>4680115880658</v>
      </c>
      <c r="E87" s="73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75">
        <v>4607091381962</v>
      </c>
      <c r="E88" s="73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75">
        <v>4607091387667</v>
      </c>
      <c r="E92" s="73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7"/>
      <c r="T92" s="47"/>
      <c r="U92" s="48" t="s">
        <v>65</v>
      </c>
      <c r="V92" s="49">
        <v>0</v>
      </c>
      <c r="W92" s="50">
        <f t="shared" ref="W92:W101" si="5">IFERROR(IF(V92="",0,CEILING((V92/$H92),1)*$H92),"")</f>
        <v>0</v>
      </c>
      <c r="X92" s="51" t="str">
        <f>IFERROR(IF(W92=0,"",ROUNDUP(W92/H92,0)*0.02175),"")</f>
        <v/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75">
        <v>4607091387636</v>
      </c>
      <c r="E93" s="73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60</v>
      </c>
      <c r="W93" s="50">
        <f t="shared" si="5"/>
        <v>63</v>
      </c>
      <c r="X93" s="51">
        <f>IFERROR(IF(W93=0,"",ROUNDUP(W93/H93,0)*0.00937),"")</f>
        <v>0.14055000000000001</v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75">
        <v>4607091384727</v>
      </c>
      <c r="E94" s="73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75">
        <v>4607091386745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75">
        <v>4607091382426</v>
      </c>
      <c r="E96" s="73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100</v>
      </c>
      <c r="W96" s="50">
        <f t="shared" si="5"/>
        <v>108</v>
      </c>
      <c r="X96" s="51">
        <f>IFERROR(IF(W96=0,"",ROUNDUP(W96/H96,0)*0.02175),"")</f>
        <v>0.26100000000000001</v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75">
        <v>4607091386547</v>
      </c>
      <c r="E97" s="73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75">
        <v>4607091384734</v>
      </c>
      <c r="E98" s="73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75">
        <v>4607091382464</v>
      </c>
      <c r="E99" s="73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75">
        <v>4680115883444</v>
      </c>
      <c r="E100" s="73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74" t="s">
        <v>187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75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74" t="s">
        <v>187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25.396825396825395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27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0.40155000000000002</v>
      </c>
      <c r="Y102" s="58"/>
      <c r="Z102" s="58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6" t="s">
        <v>65</v>
      </c>
      <c r="V103" s="57">
        <f>IFERROR(SUM(V92:V101),"0")</f>
        <v>160</v>
      </c>
      <c r="W103" s="57">
        <f>IFERROR(SUM(W92:W101),"0")</f>
        <v>171</v>
      </c>
      <c r="X103" s="56"/>
      <c r="Y103" s="58"/>
      <c r="Z103" s="58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75">
        <v>4607091386967</v>
      </c>
      <c r="E105" s="73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74" t="s">
        <v>191</v>
      </c>
      <c r="O105" s="72"/>
      <c r="P105" s="72"/>
      <c r="Q105" s="72"/>
      <c r="R105" s="73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75">
        <v>4607091386967</v>
      </c>
      <c r="E106" s="73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74" t="s">
        <v>193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si="6"/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75">
        <v>4607091385304</v>
      </c>
      <c r="E107" s="73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75">
        <v>4607091386264</v>
      </c>
      <c r="E108" s="73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75">
        <v>4607091385731</v>
      </c>
      <c r="E109" s="73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74" t="s">
        <v>200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75">
        <v>4680115880214</v>
      </c>
      <c r="E110" s="73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74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75">
        <v>4680115880894</v>
      </c>
      <c r="E111" s="73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74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75">
        <v>4607091385427</v>
      </c>
      <c r="E112" s="73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IFERROR(IF(W112=0,"",ROUNDUP(W112/H112,0)*0.00753),"")</f>
        <v/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75">
        <v>4680115882645</v>
      </c>
      <c r="E113" s="73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74" t="s">
        <v>211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0</v>
      </c>
      <c r="W114" s="57">
        <f>IFERROR(W105/H105,"0")+IFERROR(W106/H106,"0")+IFERROR(W107/H107,"0")+IFERROR(W108/H108,"0")+IFERROR(W109/H109,"0")+IFERROR(W110/H110,"0")+IFERROR(W111/H111,"0")+IFERROR(W112/H112,"0")+IFERROR(W113/H113,"0")</f>
        <v>0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58"/>
      <c r="Z114" s="58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6" t="s">
        <v>65</v>
      </c>
      <c r="V115" s="57">
        <f>IFERROR(SUM(V105:V113),"0")</f>
        <v>0</v>
      </c>
      <c r="W115" s="57">
        <f>IFERROR(SUM(W105:W113),"0")</f>
        <v>0</v>
      </c>
      <c r="X115" s="56"/>
      <c r="Y115" s="58"/>
      <c r="Z115" s="58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75">
        <v>4607091383065</v>
      </c>
      <c r="E117" s="73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75">
        <v>4680115881532</v>
      </c>
      <c r="E118" s="73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75">
        <v>4680115882652</v>
      </c>
      <c r="E119" s="73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74" t="s">
        <v>219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75">
        <v>4680115880238</v>
      </c>
      <c r="E120" s="73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75">
        <v>4680115881464</v>
      </c>
      <c r="E121" s="73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74" t="s">
        <v>224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6"/>
      <c r="Z124" s="66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75">
        <v>4607091385168</v>
      </c>
      <c r="E126" s="73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7"/>
      <c r="T126" s="47"/>
      <c r="U126" s="48" t="s">
        <v>65</v>
      </c>
      <c r="V126" s="49">
        <v>0</v>
      </c>
      <c r="W126" s="50">
        <f>IFERROR(IF(V126="",0,CEILING((V126/$H126),1)*$H126),"")</f>
        <v>0</v>
      </c>
      <c r="X126" s="51" t="str">
        <f>IFERROR(IF(W126=0,"",ROUNDUP(W126/H126,0)*0.02175),"")</f>
        <v/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75">
        <v>4607091383256</v>
      </c>
      <c r="E127" s="73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75">
        <v>4607091385748</v>
      </c>
      <c r="E128" s="73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IFERROR(IF(W128=0,"",ROUNDUP(W128/H128,0)*0.00753),"")</f>
        <v/>
      </c>
      <c r="Y128" s="52"/>
      <c r="Z128" s="53"/>
      <c r="AD128" s="54"/>
      <c r="BA128" s="55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6" t="s">
        <v>67</v>
      </c>
      <c r="V129" s="57">
        <f>IFERROR(V126/H126,"0")+IFERROR(V127/H127,"0")+IFERROR(V128/H128,"0")</f>
        <v>0</v>
      </c>
      <c r="W129" s="57">
        <f>IFERROR(W126/H126,"0")+IFERROR(W127/H127,"0")+IFERROR(W128/H128,"0")</f>
        <v>0</v>
      </c>
      <c r="X129" s="57">
        <f>IFERROR(IF(X126="",0,X126),"0")+IFERROR(IF(X127="",0,X127),"0")+IFERROR(IF(X128="",0,X128),"0")</f>
        <v>0</v>
      </c>
      <c r="Y129" s="58"/>
      <c r="Z129" s="58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6" t="s">
        <v>65</v>
      </c>
      <c r="V130" s="57">
        <f>IFERROR(SUM(V126:V128),"0")</f>
        <v>0</v>
      </c>
      <c r="W130" s="57">
        <f>IFERROR(SUM(W126:W128),"0")</f>
        <v>0</v>
      </c>
      <c r="X130" s="56"/>
      <c r="Y130" s="58"/>
      <c r="Z130" s="58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1"/>
      <c r="Z131" s="41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6"/>
      <c r="Z132" s="66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75">
        <v>4607091383423</v>
      </c>
      <c r="E134" s="73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75">
        <v>4607091381405</v>
      </c>
      <c r="E135" s="73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75">
        <v>4607091386516</v>
      </c>
      <c r="E136" s="73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6"/>
      <c r="Z139" s="66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75">
        <v>4680115880993</v>
      </c>
      <c r="E141" s="73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7"/>
      <c r="T141" s="47"/>
      <c r="U141" s="48" t="s">
        <v>65</v>
      </c>
      <c r="V141" s="49">
        <v>0</v>
      </c>
      <c r="W141" s="50">
        <f t="shared" ref="W141:W148" si="7">IFERROR(IF(V141="",0,CEILING((V141/$H141),1)*$H141),"")</f>
        <v>0</v>
      </c>
      <c r="X141" s="51" t="str">
        <f>IFERROR(IF(W141=0,"",ROUNDUP(W141/H141,0)*0.00753),"")</f>
        <v/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75">
        <v>4680115881761</v>
      </c>
      <c r="E142" s="73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75">
        <v>4680115881563</v>
      </c>
      <c r="E143" s="73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75">
        <v>4680115880986</v>
      </c>
      <c r="E144" s="73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IFERROR(IF(W144=0,"",ROUNDUP(W144/H144,0)*0.00502),"")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75">
        <v>4680115880207</v>
      </c>
      <c r="E145" s="73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75">
        <v>4680115881785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75">
        <v>4680115881679</v>
      </c>
      <c r="E147" s="73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75">
        <v>4680115880191</v>
      </c>
      <c r="E148" s="73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0</v>
      </c>
      <c r="W149" s="57">
        <f>IFERROR(W141/H141,"0")+IFERROR(W142/H142,"0")+IFERROR(W143/H143,"0")+IFERROR(W144/H144,"0")+IFERROR(W145/H145,"0")+IFERROR(W146/H146,"0")+IFERROR(W147/H147,"0")+IFERROR(W148/H148,"0")</f>
        <v>0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58"/>
      <c r="Z149" s="58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6" t="s">
        <v>65</v>
      </c>
      <c r="V150" s="57">
        <f>IFERROR(SUM(V141:V148),"0")</f>
        <v>0</v>
      </c>
      <c r="W150" s="57">
        <f>IFERROR(SUM(W141:W148),"0")</f>
        <v>0</v>
      </c>
      <c r="X150" s="56"/>
      <c r="Y150" s="58"/>
      <c r="Z150" s="58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6"/>
      <c r="Z151" s="66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75">
        <v>4680115881402</v>
      </c>
      <c r="E153" s="73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75">
        <v>4680115881396</v>
      </c>
      <c r="E154" s="73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75">
        <v>4680115882935</v>
      </c>
      <c r="E158" s="73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74" t="s">
        <v>264</v>
      </c>
      <c r="O158" s="72"/>
      <c r="P158" s="72"/>
      <c r="Q158" s="72"/>
      <c r="R158" s="73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75">
        <v>4680115880764</v>
      </c>
      <c r="E159" s="73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75">
        <v>4680115882683</v>
      </c>
      <c r="E163" s="73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7"/>
      <c r="T163" s="47"/>
      <c r="U163" s="48" t="s">
        <v>65</v>
      </c>
      <c r="V163" s="49">
        <v>0</v>
      </c>
      <c r="W163" s="50">
        <f>IFERROR(IF(V163="",0,CEILING((V163/$H163),1)*$H163),"")</f>
        <v>0</v>
      </c>
      <c r="X163" s="51" t="str">
        <f>IFERROR(IF(W163=0,"",ROUNDUP(W163/H163,0)*0.00937),"")</f>
        <v/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75">
        <v>4680115882690</v>
      </c>
      <c r="E164" s="73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7"/>
      <c r="T164" s="47"/>
      <c r="U164" s="48" t="s">
        <v>65</v>
      </c>
      <c r="V164" s="49">
        <v>0</v>
      </c>
      <c r="W164" s="50">
        <f>IFERROR(IF(V164="",0,CEILING((V164/$H164),1)*$H164),"")</f>
        <v>0</v>
      </c>
      <c r="X164" s="51" t="str">
        <f>IFERROR(IF(W164=0,"",ROUNDUP(W164/H164,0)*0.00937),"")</f>
        <v/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75">
        <v>4680115882669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75">
        <v>4680115882676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6" t="s">
        <v>67</v>
      </c>
      <c r="V167" s="57">
        <f>IFERROR(V163/H163,"0")+IFERROR(V164/H164,"0")+IFERROR(V165/H165,"0")+IFERROR(V166/H166,"0")</f>
        <v>0</v>
      </c>
      <c r="W167" s="57">
        <f>IFERROR(W163/H163,"0")+IFERROR(W164/H164,"0")+IFERROR(W165/H165,"0")+IFERROR(W166/H166,"0")</f>
        <v>0</v>
      </c>
      <c r="X167" s="57">
        <f>IFERROR(IF(X163="",0,X163),"0")+IFERROR(IF(X164="",0,X164),"0")+IFERROR(IF(X165="",0,X165),"0")+IFERROR(IF(X166="",0,X166),"0")</f>
        <v>0</v>
      </c>
      <c r="Y167" s="58"/>
      <c r="Z167" s="58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6" t="s">
        <v>65</v>
      </c>
      <c r="V168" s="57">
        <f>IFERROR(SUM(V163:V166),"0")</f>
        <v>0</v>
      </c>
      <c r="W168" s="57">
        <f>IFERROR(SUM(W163:W166),"0")</f>
        <v>0</v>
      </c>
      <c r="X168" s="56"/>
      <c r="Y168" s="58"/>
      <c r="Z168" s="58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75">
        <v>4680115881556</v>
      </c>
      <c r="E170" s="73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75">
        <v>4680115880573</v>
      </c>
      <c r="E171" s="73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74" t="s">
        <v>279</v>
      </c>
      <c r="O171" s="72"/>
      <c r="P171" s="72"/>
      <c r="Q171" s="72"/>
      <c r="R171" s="73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75">
        <v>4680115881594</v>
      </c>
      <c r="E172" s="73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75">
        <v>4680115881587</v>
      </c>
      <c r="E173" s="73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74" t="s">
        <v>284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75">
        <v>4680115880962</v>
      </c>
      <c r="E174" s="73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75">
        <v>4680115881617</v>
      </c>
      <c r="E175" s="73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75">
        <v>4680115881228</v>
      </c>
      <c r="E176" s="73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74" t="s">
        <v>291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75">
        <v>4680115881037</v>
      </c>
      <c r="E177" s="73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74" t="s">
        <v>294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75">
        <v>4680115881211</v>
      </c>
      <c r="E178" s="73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75">
        <v>4680115881020</v>
      </c>
      <c r="E179" s="73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75">
        <v>4680115882195</v>
      </c>
      <c r="E180" s="73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75">
        <v>4680115882607</v>
      </c>
      <c r="E181" s="73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75">
        <v>4680115880092</v>
      </c>
      <c r="E182" s="73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si="9"/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75">
        <v>4680115880221</v>
      </c>
      <c r="E183" s="73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75">
        <v>4680115882942</v>
      </c>
      <c r="E184" s="73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75">
        <v>4680115880504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75">
        <v>4680115882164</v>
      </c>
      <c r="E186" s="73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58"/>
      <c r="Z187" s="58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6" t="s">
        <v>65</v>
      </c>
      <c r="V188" s="57">
        <f>IFERROR(SUM(V170:V186),"0")</f>
        <v>0</v>
      </c>
      <c r="W188" s="57">
        <f>IFERROR(SUM(W170:W186),"0")</f>
        <v>0</v>
      </c>
      <c r="X188" s="56"/>
      <c r="Y188" s="58"/>
      <c r="Z188" s="58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75">
        <v>4680115880801</v>
      </c>
      <c r="E190" s="73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75">
        <v>4680115880818</v>
      </c>
      <c r="E191" s="73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6"/>
      <c r="Z194" s="66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75">
        <v>4607091387445</v>
      </c>
      <c r="E196" s="73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75">
        <v>4607091386004</v>
      </c>
      <c r="E197" s="73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75">
        <v>4607091386004</v>
      </c>
      <c r="E198" s="73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si="10"/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75">
        <v>4607091386073</v>
      </c>
      <c r="E199" s="73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75">
        <v>4607091387322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75">
        <v>4607091387322</v>
      </c>
      <c r="E201" s="73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75">
        <v>4607091387377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150</v>
      </c>
      <c r="W202" s="50">
        <f t="shared" si="10"/>
        <v>151.20000000000002</v>
      </c>
      <c r="X202" s="51">
        <f>IFERROR(IF(W202=0,"",ROUNDUP(W202/H202,0)*0.02175),"")</f>
        <v>0.30449999999999999</v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75">
        <v>4607091387353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75">
        <v>4607091386011</v>
      </c>
      <c r="E204" s="73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 t="shared" ref="X204:X210" si="11">IFERROR(IF(W204=0,"",ROUNDUP(W204/H204,0)*0.00937),"")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75">
        <v>4607091387308</v>
      </c>
      <c r="E205" s="73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75">
        <v>4607091387339</v>
      </c>
      <c r="E206" s="73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si="11"/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75">
        <v>4680115882638</v>
      </c>
      <c r="E207" s="73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75">
        <v>4680115881938</v>
      </c>
      <c r="E208" s="73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75">
        <v>4607091387346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75">
        <v>4607091389807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13.888888888888888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14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0.30449999999999999</v>
      </c>
      <c r="Y211" s="58"/>
      <c r="Z211" s="58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6" t="s">
        <v>65</v>
      </c>
      <c r="V212" s="57">
        <f>IFERROR(SUM(V196:V210),"0")</f>
        <v>150</v>
      </c>
      <c r="W212" s="57">
        <f>IFERROR(SUM(W196:W210),"0")</f>
        <v>151.20000000000002</v>
      </c>
      <c r="X212" s="56"/>
      <c r="Y212" s="58"/>
      <c r="Z212" s="58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75">
        <v>4680115881914</v>
      </c>
      <c r="E214" s="73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75">
        <v>4607091387193</v>
      </c>
      <c r="E218" s="73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7"/>
      <c r="T218" s="47"/>
      <c r="U218" s="48" t="s">
        <v>65</v>
      </c>
      <c r="V218" s="49">
        <v>0</v>
      </c>
      <c r="W218" s="50">
        <f>IFERROR(IF(V218="",0,CEILING((V218/$H218),1)*$H218),"")</f>
        <v>0</v>
      </c>
      <c r="X218" s="51" t="str">
        <f>IFERROR(IF(W218=0,"",ROUNDUP(W218/H218,0)*0.00753),"")</f>
        <v/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75">
        <v>4607091387230</v>
      </c>
      <c r="E219" s="73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7"/>
      <c r="T219" s="47"/>
      <c r="U219" s="48" t="s">
        <v>65</v>
      </c>
      <c r="V219" s="49">
        <v>0</v>
      </c>
      <c r="W219" s="50">
        <f>IFERROR(IF(V219="",0,CEILING((V219/$H219),1)*$H219),"")</f>
        <v>0</v>
      </c>
      <c r="X219" s="51" t="str">
        <f>IFERROR(IF(W219=0,"",ROUNDUP(W219/H219,0)*0.00753),"")</f>
        <v/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75">
        <v>4607091387285</v>
      </c>
      <c r="E220" s="73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IFERROR(IF(W220=0,"",ROUNDUP(W220/H220,0)*0.00502),"")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75">
        <v>4607091389845</v>
      </c>
      <c r="E221" s="73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IFERROR(IF(W221=0,"",ROUNDUP(W221/H221,0)*0.00502),"")</f>
        <v/>
      </c>
      <c r="Y221" s="52"/>
      <c r="Z221" s="53"/>
      <c r="AD221" s="54"/>
      <c r="BA221" s="55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6" t="s">
        <v>67</v>
      </c>
      <c r="V222" s="57">
        <f>IFERROR(V218/H218,"0")+IFERROR(V219/H219,"0")+IFERROR(V220/H220,"0")+IFERROR(V221/H221,"0")</f>
        <v>0</v>
      </c>
      <c r="W222" s="57">
        <f>IFERROR(W218/H218,"0")+IFERROR(W219/H219,"0")+IFERROR(W220/H220,"0")+IFERROR(W221/H221,"0")</f>
        <v>0</v>
      </c>
      <c r="X222" s="57">
        <f>IFERROR(IF(X218="",0,X218),"0")+IFERROR(IF(X219="",0,X219),"0")+IFERROR(IF(X220="",0,X220),"0")+IFERROR(IF(X221="",0,X221),"0")</f>
        <v>0</v>
      </c>
      <c r="Y222" s="58"/>
      <c r="Z222" s="58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6" t="s">
        <v>65</v>
      </c>
      <c r="V223" s="57">
        <f>IFERROR(SUM(V218:V221),"0")</f>
        <v>0</v>
      </c>
      <c r="W223" s="57">
        <f>IFERROR(SUM(W218:W221),"0")</f>
        <v>0</v>
      </c>
      <c r="X223" s="56"/>
      <c r="Y223" s="58"/>
      <c r="Z223" s="58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75">
        <v>4607091387766</v>
      </c>
      <c r="E225" s="73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7"/>
      <c r="T225" s="47"/>
      <c r="U225" s="48" t="s">
        <v>65</v>
      </c>
      <c r="V225" s="49">
        <v>0</v>
      </c>
      <c r="W225" s="50">
        <f t="shared" ref="W225:W232" si="12">IFERROR(IF(V225="",0,CEILING((V225/$H225),1)*$H225),"")</f>
        <v>0</v>
      </c>
      <c r="X225" s="51" t="str">
        <f>IFERROR(IF(W225=0,"",ROUNDUP(W225/H225,0)*0.02175),"")</f>
        <v/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75">
        <v>4607091387957</v>
      </c>
      <c r="E226" s="73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75">
        <v>4607091387964</v>
      </c>
      <c r="E227" s="73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75">
        <v>4680115883567</v>
      </c>
      <c r="E228" s="73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74" t="s">
        <v>364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75">
        <v>4607091381672</v>
      </c>
      <c r="E229" s="73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IFERROR(IF(W229=0,"",ROUNDUP(W229/H229,0)*0.00937),"")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75">
        <v>4607091387537</v>
      </c>
      <c r="E230" s="73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75">
        <v>4607091387513</v>
      </c>
      <c r="E231" s="73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75">
        <v>4680115880511</v>
      </c>
      <c r="E232" s="73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0</v>
      </c>
      <c r="W233" s="57">
        <f>IFERROR(W225/H225,"0")+IFERROR(W226/H226,"0")+IFERROR(W227/H227,"0")+IFERROR(W228/H228,"0")+IFERROR(W229/H229,"0")+IFERROR(W230/H230,"0")+IFERROR(W231/H231,"0")+IFERROR(W232/H232,"0")</f>
        <v>0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58"/>
      <c r="Z233" s="58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6" t="s">
        <v>65</v>
      </c>
      <c r="V234" s="57">
        <f>IFERROR(SUM(V225:V232),"0")</f>
        <v>0</v>
      </c>
      <c r="W234" s="57">
        <f>IFERROR(SUM(W225:W232),"0")</f>
        <v>0</v>
      </c>
      <c r="X234" s="56"/>
      <c r="Y234" s="58"/>
      <c r="Z234" s="58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75">
        <v>4607091380880</v>
      </c>
      <c r="E236" s="73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75">
        <v>4607091384482</v>
      </c>
      <c r="E237" s="73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7"/>
      <c r="T237" s="47"/>
      <c r="U237" s="48" t="s">
        <v>65</v>
      </c>
      <c r="V237" s="49">
        <v>0</v>
      </c>
      <c r="W237" s="50">
        <f>IFERROR(IF(V237="",0,CEILING((V237/$H237),1)*$H237),"")</f>
        <v>0</v>
      </c>
      <c r="X237" s="51" t="str">
        <f>IFERROR(IF(W237=0,"",ROUNDUP(W237/H237,0)*0.02175),"")</f>
        <v/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75">
        <v>4607091380897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6" t="s">
        <v>67</v>
      </c>
      <c r="V239" s="57">
        <f>IFERROR(V236/H236,"0")+IFERROR(V237/H237,"0")+IFERROR(V238/H238,"0")</f>
        <v>0</v>
      </c>
      <c r="W239" s="57">
        <f>IFERROR(W236/H236,"0")+IFERROR(W237/H237,"0")+IFERROR(W238/H238,"0")</f>
        <v>0</v>
      </c>
      <c r="X239" s="57">
        <f>IFERROR(IF(X236="",0,X236),"0")+IFERROR(IF(X237="",0,X237),"0")+IFERROR(IF(X238="",0,X238),"0")</f>
        <v>0</v>
      </c>
      <c r="Y239" s="58"/>
      <c r="Z239" s="58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6" t="s">
        <v>65</v>
      </c>
      <c r="V240" s="57">
        <f>IFERROR(SUM(V236:V238),"0")</f>
        <v>0</v>
      </c>
      <c r="W240" s="57">
        <f>IFERROR(SUM(W236:W238),"0")</f>
        <v>0</v>
      </c>
      <c r="X240" s="56"/>
      <c r="Y240" s="58"/>
      <c r="Z240" s="58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75">
        <v>4607091388374</v>
      </c>
      <c r="E242" s="73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74" t="s">
        <v>381</v>
      </c>
      <c r="O242" s="72"/>
      <c r="P242" s="72"/>
      <c r="Q242" s="72"/>
      <c r="R242" s="73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75">
        <v>4607091388381</v>
      </c>
      <c r="E243" s="73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74" t="s">
        <v>384</v>
      </c>
      <c r="O243" s="72"/>
      <c r="P243" s="72"/>
      <c r="Q243" s="72"/>
      <c r="R243" s="73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75">
        <v>4607091388404</v>
      </c>
      <c r="E244" s="73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6" t="s">
        <v>67</v>
      </c>
      <c r="V245" s="57">
        <f>IFERROR(V242/H242,"0")+IFERROR(V243/H243,"0")+IFERROR(V244/H244,"0")</f>
        <v>0</v>
      </c>
      <c r="W245" s="57">
        <f>IFERROR(W242/H242,"0")+IFERROR(W243/H243,"0")+IFERROR(W244/H244,"0")</f>
        <v>0</v>
      </c>
      <c r="X245" s="57">
        <f>IFERROR(IF(X242="",0,X242),"0")+IFERROR(IF(X243="",0,X243),"0")+IFERROR(IF(X244="",0,X244),"0")</f>
        <v>0</v>
      </c>
      <c r="Y245" s="58"/>
      <c r="Z245" s="58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6" t="s">
        <v>65</v>
      </c>
      <c r="V246" s="57">
        <f>IFERROR(SUM(V242:V244),"0")</f>
        <v>0</v>
      </c>
      <c r="W246" s="57">
        <f>IFERROR(SUM(W242:W244),"0")</f>
        <v>0</v>
      </c>
      <c r="X246" s="56"/>
      <c r="Y246" s="58"/>
      <c r="Z246" s="58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75">
        <v>4680115881808</v>
      </c>
      <c r="E248" s="73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75">
        <v>4680115881822</v>
      </c>
      <c r="E249" s="73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75">
        <v>4680115880016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6"/>
      <c r="Z253" s="66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75">
        <v>4607091387421</v>
      </c>
      <c r="E255" s="73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7"/>
      <c r="T255" s="47"/>
      <c r="U255" s="48" t="s">
        <v>65</v>
      </c>
      <c r="V255" s="49">
        <v>150</v>
      </c>
      <c r="W255" s="50">
        <f t="shared" ref="W255:W261" si="13">IFERROR(IF(V255="",0,CEILING((V255/$H255),1)*$H255),"")</f>
        <v>151.20000000000002</v>
      </c>
      <c r="X255" s="51">
        <f>IFERROR(IF(W255=0,"",ROUNDUP(W255/H255,0)*0.02175),"")</f>
        <v>0.30449999999999999</v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75">
        <v>4607091387421</v>
      </c>
      <c r="E256" s="73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75">
        <v>4607091387452</v>
      </c>
      <c r="E257" s="73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74" t="s">
        <v>402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si="13"/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75">
        <v>4607091387452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75">
        <v>4607091385984</v>
      </c>
      <c r="E259" s="73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75">
        <v>4607091387438</v>
      </c>
      <c r="E260" s="73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IFERROR(IF(W260=0,"",ROUNDUP(W260/H260,0)*0.00937),"")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75">
        <v>4607091387469</v>
      </c>
      <c r="E261" s="73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IFERROR(IF(W261=0,"",ROUNDUP(W261/H261,0)*0.00937),"")</f>
        <v/>
      </c>
      <c r="Y261" s="52"/>
      <c r="Z261" s="53"/>
      <c r="AD261" s="54"/>
      <c r="BA261" s="55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6" t="s">
        <v>67</v>
      </c>
      <c r="V262" s="57">
        <f>IFERROR(V255/H255,"0")+IFERROR(V256/H256,"0")+IFERROR(V257/H257,"0")+IFERROR(V258/H258,"0")+IFERROR(V259/H259,"0")+IFERROR(V260/H260,"0")+IFERROR(V261/H261,"0")</f>
        <v>13.888888888888888</v>
      </c>
      <c r="W262" s="57">
        <f>IFERROR(W255/H255,"0")+IFERROR(W256/H256,"0")+IFERROR(W257/H257,"0")+IFERROR(W258/H258,"0")+IFERROR(W259/H259,"0")+IFERROR(W260/H260,"0")+IFERROR(W261/H261,"0")</f>
        <v>14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0.30449999999999999</v>
      </c>
      <c r="Y262" s="58"/>
      <c r="Z262" s="58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6" t="s">
        <v>65</v>
      </c>
      <c r="V263" s="57">
        <f>IFERROR(SUM(V255:V261),"0")</f>
        <v>150</v>
      </c>
      <c r="W263" s="57">
        <f>IFERROR(SUM(W255:W261),"0")</f>
        <v>151.20000000000002</v>
      </c>
      <c r="X263" s="56"/>
      <c r="Y263" s="58"/>
      <c r="Z263" s="58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75">
        <v>4607091387292</v>
      </c>
      <c r="E265" s="73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75">
        <v>4607091387315</v>
      </c>
      <c r="E266" s="73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6"/>
      <c r="Z269" s="66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75">
        <v>4607091383836</v>
      </c>
      <c r="E271" s="73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75">
        <v>4607091387919</v>
      </c>
      <c r="E275" s="73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7"/>
      <c r="T275" s="47"/>
      <c r="U275" s="48" t="s">
        <v>65</v>
      </c>
      <c r="V275" s="49">
        <v>0</v>
      </c>
      <c r="W275" s="50">
        <f>IFERROR(IF(V275="",0,CEILING((V275/$H275),1)*$H275),"")</f>
        <v>0</v>
      </c>
      <c r="X275" s="51" t="str">
        <f>IFERROR(IF(W275=0,"",ROUNDUP(W275/H275,0)*0.02175),"")</f>
        <v/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75">
        <v>4607091383942</v>
      </c>
      <c r="E276" s="73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7"/>
      <c r="T276" s="47"/>
      <c r="U276" s="48" t="s">
        <v>65</v>
      </c>
      <c r="V276" s="49">
        <v>0</v>
      </c>
      <c r="W276" s="50">
        <f>IFERROR(IF(V276="",0,CEILING((V276/$H276),1)*$H276),"")</f>
        <v>0</v>
      </c>
      <c r="X276" s="51" t="str">
        <f>IFERROR(IF(W276=0,"",ROUNDUP(W276/H276,0)*0.00753),"")</f>
        <v/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75">
        <v>4607091383959</v>
      </c>
      <c r="E277" s="73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74" t="s">
        <v>423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IFERROR(IF(W277=0,"",ROUNDUP(W277/H277,0)*0.00753),"")</f>
        <v/>
      </c>
      <c r="Y277" s="52"/>
      <c r="Z277" s="53"/>
      <c r="AD277" s="54"/>
      <c r="BA277" s="55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6" t="s">
        <v>67</v>
      </c>
      <c r="V278" s="57">
        <f>IFERROR(V275/H275,"0")+IFERROR(V276/H276,"0")+IFERROR(V277/H277,"0")</f>
        <v>0</v>
      </c>
      <c r="W278" s="57">
        <f>IFERROR(W275/H275,"0")+IFERROR(W276/H276,"0")+IFERROR(W277/H277,"0")</f>
        <v>0</v>
      </c>
      <c r="X278" s="57">
        <f>IFERROR(IF(X275="",0,X275),"0")+IFERROR(IF(X276="",0,X276),"0")+IFERROR(IF(X277="",0,X277),"0")</f>
        <v>0</v>
      </c>
      <c r="Y278" s="58"/>
      <c r="Z278" s="58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6" t="s">
        <v>65</v>
      </c>
      <c r="V279" s="57">
        <f>IFERROR(SUM(V275:V277),"0")</f>
        <v>0</v>
      </c>
      <c r="W279" s="57">
        <f>IFERROR(SUM(W275:W277),"0")</f>
        <v>0</v>
      </c>
      <c r="X279" s="56"/>
      <c r="Y279" s="58"/>
      <c r="Z279" s="58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75">
        <v>4607091388831</v>
      </c>
      <c r="E281" s="73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7"/>
      <c r="T281" s="47"/>
      <c r="U281" s="48" t="s">
        <v>65</v>
      </c>
      <c r="V281" s="49">
        <v>0</v>
      </c>
      <c r="W281" s="50">
        <f>IFERROR(IF(V281="",0,CEILING((V281/$H281),1)*$H281),"")</f>
        <v>0</v>
      </c>
      <c r="X281" s="51" t="str">
        <f>IFERROR(IF(W281=0,"",ROUNDUP(W281/H281,0)*0.00753),"")</f>
        <v/>
      </c>
      <c r="Y281" s="52"/>
      <c r="Z281" s="53"/>
      <c r="AD281" s="54"/>
      <c r="BA281" s="55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6" t="s">
        <v>67</v>
      </c>
      <c r="V282" s="57">
        <f>IFERROR(V281/H281,"0")</f>
        <v>0</v>
      </c>
      <c r="W282" s="57">
        <f>IFERROR(W281/H281,"0")</f>
        <v>0</v>
      </c>
      <c r="X282" s="57">
        <f>IFERROR(IF(X281="",0,X281),"0")</f>
        <v>0</v>
      </c>
      <c r="Y282" s="58"/>
      <c r="Z282" s="58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6" t="s">
        <v>65</v>
      </c>
      <c r="V283" s="57">
        <f>IFERROR(SUM(V281:V281),"0")</f>
        <v>0</v>
      </c>
      <c r="W283" s="57">
        <f>IFERROR(SUM(W281:W281),"0")</f>
        <v>0</v>
      </c>
      <c r="X283" s="56"/>
      <c r="Y283" s="58"/>
      <c r="Z283" s="58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75">
        <v>4607091383102</v>
      </c>
      <c r="E285" s="73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1"/>
      <c r="Z288" s="41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6"/>
      <c r="Z289" s="66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75">
        <v>4607091383997</v>
      </c>
      <c r="E291" s="73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7"/>
      <c r="T291" s="47"/>
      <c r="U291" s="48" t="s">
        <v>65</v>
      </c>
      <c r="V291" s="49">
        <v>2000</v>
      </c>
      <c r="W291" s="50">
        <f t="shared" ref="W291:W298" si="14">IFERROR(IF(V291="",0,CEILING((V291/$H291),1)*$H291),"")</f>
        <v>2010</v>
      </c>
      <c r="X291" s="51">
        <f>IFERROR(IF(W291=0,"",ROUNDUP(W291/H291,0)*0.02175),"")</f>
        <v>2.9144999999999999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75">
        <v>4607091383997</v>
      </c>
      <c r="E292" s="73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75">
        <v>4607091384130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0</v>
      </c>
      <c r="W293" s="50">
        <f t="shared" si="14"/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75">
        <v>4607091384130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75">
        <v>4607091384147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75">
        <v>4607091384147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4" t="s">
        <v>439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75">
        <v>4607091384154</v>
      </c>
      <c r="E297" s="73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IFERROR(IF(W297=0,"",ROUNDUP(W297/H297,0)*0.00937),"")</f>
        <v/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75">
        <v>4607091384161</v>
      </c>
      <c r="E298" s="73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133.33333333333334</v>
      </c>
      <c r="W299" s="57">
        <f>IFERROR(W291/H291,"0")+IFERROR(W292/H292,"0")+IFERROR(W293/H293,"0")+IFERROR(W294/H294,"0")+IFERROR(W295/H295,"0")+IFERROR(W296/H296,"0")+IFERROR(W297/H297,"0")+IFERROR(W298/H298,"0")</f>
        <v>134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2.9144999999999999</v>
      </c>
      <c r="Y299" s="58"/>
      <c r="Z299" s="58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6" t="s">
        <v>65</v>
      </c>
      <c r="V300" s="57">
        <f>IFERROR(SUM(V291:V298),"0")</f>
        <v>2000</v>
      </c>
      <c r="W300" s="57">
        <f>IFERROR(SUM(W291:W298),"0")</f>
        <v>2010</v>
      </c>
      <c r="X300" s="56"/>
      <c r="Y300" s="58"/>
      <c r="Z300" s="58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75">
        <v>4680115883314</v>
      </c>
      <c r="E302" s="73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74" t="s">
        <v>446</v>
      </c>
      <c r="O302" s="72"/>
      <c r="P302" s="72"/>
      <c r="Q302" s="72"/>
      <c r="R302" s="73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75">
        <v>4607091383980</v>
      </c>
      <c r="E303" s="73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7"/>
      <c r="T303" s="47"/>
      <c r="U303" s="48" t="s">
        <v>65</v>
      </c>
      <c r="V303" s="49">
        <v>2000</v>
      </c>
      <c r="W303" s="50">
        <f>IFERROR(IF(V303="",0,CEILING((V303/$H303),1)*$H303),"")</f>
        <v>2010</v>
      </c>
      <c r="X303" s="51">
        <f>IFERROR(IF(W303=0,"",ROUNDUP(W303/H303,0)*0.02175),"")</f>
        <v>2.9144999999999999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75">
        <v>4607091384178</v>
      </c>
      <c r="E304" s="73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6" t="s">
        <v>67</v>
      </c>
      <c r="V305" s="57">
        <f>IFERROR(V302/H302,"0")+IFERROR(V303/H303,"0")+IFERROR(V304/H304,"0")</f>
        <v>133.33333333333334</v>
      </c>
      <c r="W305" s="57">
        <f>IFERROR(W302/H302,"0")+IFERROR(W303/H303,"0")+IFERROR(W304/H304,"0")</f>
        <v>134</v>
      </c>
      <c r="X305" s="57">
        <f>IFERROR(IF(X302="",0,X302),"0")+IFERROR(IF(X303="",0,X303),"0")+IFERROR(IF(X304="",0,X304),"0")</f>
        <v>2.9144999999999999</v>
      </c>
      <c r="Y305" s="58"/>
      <c r="Z305" s="58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6" t="s">
        <v>65</v>
      </c>
      <c r="V306" s="57">
        <f>IFERROR(SUM(V302:V304),"0")</f>
        <v>2000</v>
      </c>
      <c r="W306" s="57">
        <f>IFERROR(SUM(W302:W304),"0")</f>
        <v>2010</v>
      </c>
      <c r="X306" s="56"/>
      <c r="Y306" s="58"/>
      <c r="Z306" s="58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75">
        <v>4607091384260</v>
      </c>
      <c r="E308" s="73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75">
        <v>4607091384673</v>
      </c>
      <c r="E312" s="73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6"/>
      <c r="Z315" s="66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75">
        <v>4607091384185</v>
      </c>
      <c r="E317" s="73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75">
        <v>4607091384192</v>
      </c>
      <c r="E318" s="73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75">
        <v>4680115881907</v>
      </c>
      <c r="E319" s="73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75">
        <v>4607091384680</v>
      </c>
      <c r="E320" s="73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IFERROR(IF(W320=0,"",ROUNDUP(W320/H320,0)*0.00937),"")</f>
        <v/>
      </c>
      <c r="Y320" s="52"/>
      <c r="Z320" s="53"/>
      <c r="AD320" s="54"/>
      <c r="BA320" s="55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6" t="s">
        <v>67</v>
      </c>
      <c r="V321" s="57">
        <f>IFERROR(V317/H317,"0")+IFERROR(V318/H318,"0")+IFERROR(V319/H319,"0")+IFERROR(V320/H320,"0")</f>
        <v>0</v>
      </c>
      <c r="W321" s="57">
        <f>IFERROR(W317/H317,"0")+IFERROR(W318/H318,"0")+IFERROR(W319/H319,"0")+IFERROR(W320/H320,"0")</f>
        <v>0</v>
      </c>
      <c r="X321" s="57">
        <f>IFERROR(IF(X317="",0,X317),"0")+IFERROR(IF(X318="",0,X318),"0")+IFERROR(IF(X319="",0,X319),"0")+IFERROR(IF(X320="",0,X320),"0")</f>
        <v>0</v>
      </c>
      <c r="Y321" s="58"/>
      <c r="Z321" s="58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6" t="s">
        <v>65</v>
      </c>
      <c r="V322" s="57">
        <f>IFERROR(SUM(V317:V320),"0")</f>
        <v>0</v>
      </c>
      <c r="W322" s="57">
        <f>IFERROR(SUM(W317:W320),"0")</f>
        <v>0</v>
      </c>
      <c r="X322" s="56"/>
      <c r="Y322" s="58"/>
      <c r="Z322" s="58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75">
        <v>4607091384802</v>
      </c>
      <c r="E324" s="73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75">
        <v>4607091384826</v>
      </c>
      <c r="E325" s="73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75">
        <v>4607091384246</v>
      </c>
      <c r="E329" s="73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7"/>
      <c r="T329" s="47"/>
      <c r="U329" s="48" t="s">
        <v>65</v>
      </c>
      <c r="V329" s="49">
        <v>0</v>
      </c>
      <c r="W329" s="50">
        <f>IFERROR(IF(V329="",0,CEILING((V329/$H329),1)*$H329),"")</f>
        <v>0</v>
      </c>
      <c r="X329" s="51" t="str">
        <f>IFERROR(IF(W329=0,"",ROUNDUP(W329/H329,0)*0.02175),"")</f>
        <v/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75">
        <v>4680115881976</v>
      </c>
      <c r="E330" s="73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75">
        <v>4607091384253</v>
      </c>
      <c r="E331" s="73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IFERROR(IF(W331=0,"",ROUNDUP(W331/H331,0)*0.00753),"")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75">
        <v>4680115881969</v>
      </c>
      <c r="E332" s="73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6" t="s">
        <v>67</v>
      </c>
      <c r="V333" s="57">
        <f>IFERROR(V329/H329,"0")+IFERROR(V330/H330,"0")+IFERROR(V331/H331,"0")+IFERROR(V332/H332,"0")</f>
        <v>0</v>
      </c>
      <c r="W333" s="57">
        <f>IFERROR(W329/H329,"0")+IFERROR(W330/H330,"0")+IFERROR(W331/H331,"0")+IFERROR(W332/H332,"0")</f>
        <v>0</v>
      </c>
      <c r="X333" s="57">
        <f>IFERROR(IF(X329="",0,X329),"0")+IFERROR(IF(X330="",0,X330),"0")+IFERROR(IF(X331="",0,X331),"0")+IFERROR(IF(X332="",0,X332),"0")</f>
        <v>0</v>
      </c>
      <c r="Y333" s="58"/>
      <c r="Z333" s="58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6" t="s">
        <v>65</v>
      </c>
      <c r="V334" s="57">
        <f>IFERROR(SUM(V329:V332),"0")</f>
        <v>0</v>
      </c>
      <c r="W334" s="57">
        <f>IFERROR(SUM(W329:W332),"0")</f>
        <v>0</v>
      </c>
      <c r="X334" s="56"/>
      <c r="Y334" s="58"/>
      <c r="Z334" s="58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75">
        <v>4607091389357</v>
      </c>
      <c r="E336" s="73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1"/>
      <c r="Z339" s="41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6"/>
      <c r="Z340" s="66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75">
        <v>4607091389708</v>
      </c>
      <c r="E342" s="73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75">
        <v>4607091389692</v>
      </c>
      <c r="E343" s="73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75">
        <v>4607091389753</v>
      </c>
      <c r="E347" s="73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7"/>
      <c r="T347" s="47"/>
      <c r="U347" s="48" t="s">
        <v>65</v>
      </c>
      <c r="V347" s="49">
        <v>0</v>
      </c>
      <c r="W347" s="50">
        <f t="shared" ref="W347:W359" si="15">IFERROR(IF(V347="",0,CEILING((V347/$H347),1)*$H347),"")</f>
        <v>0</v>
      </c>
      <c r="X347" s="51" t="str">
        <f>IFERROR(IF(W347=0,"",ROUNDUP(W347/H347,0)*0.00753),"")</f>
        <v/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75">
        <v>4607091389760</v>
      </c>
      <c r="E348" s="73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75">
        <v>4607091389746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0</v>
      </c>
      <c r="W349" s="50">
        <f t="shared" si="15"/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75">
        <v>4680115882928</v>
      </c>
      <c r="E350" s="73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75">
        <v>4680115883147</v>
      </c>
      <c r="E351" s="73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75">
        <v>4607091384338</v>
      </c>
      <c r="E352" s="73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 t="shared" si="16"/>
        <v/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75">
        <v>4680115883154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75">
        <v>4607091389524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75">
        <v>4680115883161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75">
        <v>4607091384345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75">
        <v>4680115883178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75">
        <v>4607091389531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75">
        <v>4680115883185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74" t="s">
        <v>511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58"/>
      <c r="Z360" s="58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6" t="s">
        <v>65</v>
      </c>
      <c r="V361" s="57">
        <f>IFERROR(SUM(V347:V359),"0")</f>
        <v>0</v>
      </c>
      <c r="W361" s="57">
        <f>IFERROR(SUM(W347:W359),"0")</f>
        <v>0</v>
      </c>
      <c r="X361" s="56"/>
      <c r="Y361" s="58"/>
      <c r="Z361" s="58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75">
        <v>4607091389685</v>
      </c>
      <c r="E363" s="73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75">
        <v>4607091389654</v>
      </c>
      <c r="E364" s="73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75">
        <v>4607091384352</v>
      </c>
      <c r="E365" s="73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75">
        <v>4607091389661</v>
      </c>
      <c r="E366" s="73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75">
        <v>4680115881648</v>
      </c>
      <c r="E370" s="73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75">
        <v>4680115882997</v>
      </c>
      <c r="E374" s="73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74" t="s">
        <v>526</v>
      </c>
      <c r="O374" s="72"/>
      <c r="P374" s="72"/>
      <c r="Q374" s="72"/>
      <c r="R374" s="73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6"/>
      <c r="Z377" s="66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75">
        <v>4607091389388</v>
      </c>
      <c r="E379" s="73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75">
        <v>4607091389364</v>
      </c>
      <c r="E380" s="73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75">
        <v>4607091389739</v>
      </c>
      <c r="E384" s="73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75">
        <v>4680115883048</v>
      </c>
      <c r="E385" s="73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75">
        <v>4607091389425</v>
      </c>
      <c r="E386" s="73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75">
        <v>4680115882911</v>
      </c>
      <c r="E387" s="73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74" t="s">
        <v>540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75">
        <v>4680115880771</v>
      </c>
      <c r="E388" s="73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75">
        <v>4607091389500</v>
      </c>
      <c r="E389" s="73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75">
        <v>4680115881983</v>
      </c>
      <c r="E390" s="73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6" t="s">
        <v>67</v>
      </c>
      <c r="V391" s="57">
        <f>IFERROR(V384/H384,"0")+IFERROR(V385/H385,"0")+IFERROR(V386/H386,"0")+IFERROR(V387/H387,"0")+IFERROR(V388/H388,"0")+IFERROR(V389/H389,"0")+IFERROR(V390/H390,"0")</f>
        <v>0</v>
      </c>
      <c r="W391" s="57">
        <f>IFERROR(W384/H384,"0")+IFERROR(W385/H385,"0")+IFERROR(W386/H386,"0")+IFERROR(W387/H387,"0")+IFERROR(W388/H388,"0")+IFERROR(W389/H389,"0")+IFERROR(W390/H390,"0")</f>
        <v>0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58"/>
      <c r="Z391" s="58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6" t="s">
        <v>65</v>
      </c>
      <c r="V392" s="57">
        <f>IFERROR(SUM(V384:V390),"0")</f>
        <v>0</v>
      </c>
      <c r="W392" s="57">
        <f>IFERROR(SUM(W384:W390),"0")</f>
        <v>0</v>
      </c>
      <c r="X392" s="56"/>
      <c r="Y392" s="58"/>
      <c r="Z392" s="58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75">
        <v>4680115882980</v>
      </c>
      <c r="E394" s="73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1"/>
      <c r="Z397" s="41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6"/>
      <c r="Z398" s="66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75">
        <v>4607091389067</v>
      </c>
      <c r="E400" s="73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7"/>
      <c r="T400" s="47"/>
      <c r="U400" s="48" t="s">
        <v>65</v>
      </c>
      <c r="V400" s="49">
        <v>0</v>
      </c>
      <c r="W400" s="50">
        <f t="shared" ref="W400:W408" si="18">IFERROR(IF(V400="",0,CEILING((V400/$H400),1)*$H400),"")</f>
        <v>0</v>
      </c>
      <c r="X400" s="51" t="str">
        <f>IFERROR(IF(W400=0,"",ROUNDUP(W400/H400,0)*0.01196),"")</f>
        <v/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75">
        <v>4607091383522</v>
      </c>
      <c r="E401" s="73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7"/>
      <c r="T401" s="47"/>
      <c r="U401" s="48" t="s">
        <v>65</v>
      </c>
      <c r="V401" s="49">
        <v>30</v>
      </c>
      <c r="W401" s="50">
        <f t="shared" si="18"/>
        <v>31.68</v>
      </c>
      <c r="X401" s="51">
        <f>IFERROR(IF(W401=0,"",ROUNDUP(W401/H401,0)*0.01196),"")</f>
        <v>7.1760000000000004E-2</v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75">
        <v>4607091384437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75">
        <v>4607091389104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75">
        <v>4680115880603</v>
      </c>
      <c r="E404" s="73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75">
        <v>4607091389999</v>
      </c>
      <c r="E405" s="73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75">
        <v>4680115882782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75">
        <v>4607091389098</v>
      </c>
      <c r="E407" s="73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75">
        <v>4607091389982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5.6818181818181817</v>
      </c>
      <c r="W409" s="57">
        <f>IFERROR(W400/H400,"0")+IFERROR(W401/H401,"0")+IFERROR(W402/H402,"0")+IFERROR(W403/H403,"0")+IFERROR(W404/H404,"0")+IFERROR(W405/H405,"0")+IFERROR(W406/H406,"0")+IFERROR(W407/H407,"0")+IFERROR(W408/H408,"0")</f>
        <v>6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7.1760000000000004E-2</v>
      </c>
      <c r="Y409" s="58"/>
      <c r="Z409" s="58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6" t="s">
        <v>65</v>
      </c>
      <c r="V410" s="57">
        <f>IFERROR(SUM(V400:V408),"0")</f>
        <v>30</v>
      </c>
      <c r="W410" s="57">
        <f>IFERROR(SUM(W400:W408),"0")</f>
        <v>31.68</v>
      </c>
      <c r="X410" s="56"/>
      <c r="Y410" s="58"/>
      <c r="Z410" s="58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75">
        <v>4607091388930</v>
      </c>
      <c r="E412" s="73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7"/>
      <c r="T412" s="47"/>
      <c r="U412" s="48" t="s">
        <v>65</v>
      </c>
      <c r="V412" s="49">
        <v>50</v>
      </c>
      <c r="W412" s="50">
        <f>IFERROR(IF(V412="",0,CEILING((V412/$H412),1)*$H412),"")</f>
        <v>52.800000000000004</v>
      </c>
      <c r="X412" s="51">
        <f>IFERROR(IF(W412=0,"",ROUNDUP(W412/H412,0)*0.01196),"")</f>
        <v>0.1196</v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75">
        <v>4680115880054</v>
      </c>
      <c r="E413" s="73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6" t="s">
        <v>67</v>
      </c>
      <c r="V414" s="57">
        <f>IFERROR(V412/H412,"0")+IFERROR(V413/H413,"0")</f>
        <v>9.4696969696969688</v>
      </c>
      <c r="W414" s="57">
        <f>IFERROR(W412/H412,"0")+IFERROR(W413/H413,"0")</f>
        <v>10</v>
      </c>
      <c r="X414" s="57">
        <f>IFERROR(IF(X412="",0,X412),"0")+IFERROR(IF(X413="",0,X413),"0")</f>
        <v>0.1196</v>
      </c>
      <c r="Y414" s="58"/>
      <c r="Z414" s="58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6" t="s">
        <v>65</v>
      </c>
      <c r="V415" s="57">
        <f>IFERROR(SUM(V412:V413),"0")</f>
        <v>50</v>
      </c>
      <c r="W415" s="57">
        <f>IFERROR(SUM(W412:W413),"0")</f>
        <v>52.800000000000004</v>
      </c>
      <c r="X415" s="56"/>
      <c r="Y415" s="58"/>
      <c r="Z415" s="58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75">
        <v>4680115883116</v>
      </c>
      <c r="E417" s="73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7"/>
      <c r="T417" s="47"/>
      <c r="U417" s="48" t="s">
        <v>65</v>
      </c>
      <c r="V417" s="49">
        <v>0</v>
      </c>
      <c r="W417" s="50">
        <f t="shared" ref="W417:W422" si="19">IFERROR(IF(V417="",0,CEILING((V417/$H417),1)*$H417),"")</f>
        <v>0</v>
      </c>
      <c r="X417" s="51" t="str">
        <f>IFERROR(IF(W417=0,"",ROUNDUP(W417/H417,0)*0.01196),"")</f>
        <v/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75">
        <v>4680115883093</v>
      </c>
      <c r="E418" s="73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7"/>
      <c r="T418" s="47"/>
      <c r="U418" s="48" t="s">
        <v>65</v>
      </c>
      <c r="V418" s="49">
        <v>0</v>
      </c>
      <c r="W418" s="50">
        <f t="shared" si="19"/>
        <v>0</v>
      </c>
      <c r="X418" s="51" t="str">
        <f>IFERROR(IF(W418=0,"",ROUNDUP(W418/H418,0)*0.01196),"")</f>
        <v/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75">
        <v>4680115883109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si="19"/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75">
        <v>4680115882072</v>
      </c>
      <c r="E420" s="73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74" t="s">
        <v>580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75">
        <v>4680115882102</v>
      </c>
      <c r="E421" s="73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74" t="s">
        <v>583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75">
        <v>4680115882096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74" t="s">
        <v>586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6" t="s">
        <v>67</v>
      </c>
      <c r="V423" s="57">
        <f>IFERROR(V417/H417,"0")+IFERROR(V418/H418,"0")+IFERROR(V419/H419,"0")+IFERROR(V420/H420,"0")+IFERROR(V421/H421,"0")+IFERROR(V422/H422,"0")</f>
        <v>0</v>
      </c>
      <c r="W423" s="57">
        <f>IFERROR(W417/H417,"0")+IFERROR(W418/H418,"0")+IFERROR(W419/H419,"0")+IFERROR(W420/H420,"0")+IFERROR(W421/H421,"0")+IFERROR(W422/H422,"0")</f>
        <v>0</v>
      </c>
      <c r="X423" s="57">
        <f>IFERROR(IF(X417="",0,X417),"0")+IFERROR(IF(X418="",0,X418),"0")+IFERROR(IF(X419="",0,X419),"0")+IFERROR(IF(X420="",0,X420),"0")+IFERROR(IF(X421="",0,X421),"0")+IFERROR(IF(X422="",0,X422),"0")</f>
        <v>0</v>
      </c>
      <c r="Y423" s="58"/>
      <c r="Z423" s="58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6" t="s">
        <v>65</v>
      </c>
      <c r="V424" s="57">
        <f>IFERROR(SUM(V417:V422),"0")</f>
        <v>0</v>
      </c>
      <c r="W424" s="57">
        <f>IFERROR(SUM(W417:W422),"0")</f>
        <v>0</v>
      </c>
      <c r="X424" s="56"/>
      <c r="Y424" s="58"/>
      <c r="Z424" s="58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75">
        <v>4607091383409</v>
      </c>
      <c r="E426" s="73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75">
        <v>4607091383416</v>
      </c>
      <c r="E427" s="73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1"/>
      <c r="Z430" s="41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6"/>
      <c r="Z431" s="66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75">
        <v>4640242180441</v>
      </c>
      <c r="E433" s="73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74" t="s">
        <v>595</v>
      </c>
      <c r="O433" s="72"/>
      <c r="P433" s="72"/>
      <c r="Q433" s="72"/>
      <c r="R433" s="73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75">
        <v>4640242180564</v>
      </c>
      <c r="E434" s="73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74" t="s">
        <v>598</v>
      </c>
      <c r="O434" s="72"/>
      <c r="P434" s="72"/>
      <c r="Q434" s="72"/>
      <c r="R434" s="73"/>
      <c r="S434" s="47"/>
      <c r="T434" s="47"/>
      <c r="U434" s="48" t="s">
        <v>65</v>
      </c>
      <c r="V434" s="49">
        <v>0</v>
      </c>
      <c r="W434" s="50">
        <f>IFERROR(IF(V434="",0,CEILING((V434/$H434),1)*$H434),"")</f>
        <v>0</v>
      </c>
      <c r="X434" s="51" t="str">
        <f>IFERROR(IF(W434=0,"",ROUNDUP(W434/H434,0)*0.02175),"")</f>
        <v/>
      </c>
      <c r="Y434" s="52"/>
      <c r="Z434" s="53"/>
      <c r="AD434" s="54"/>
      <c r="BA434" s="55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6" t="s">
        <v>67</v>
      </c>
      <c r="V435" s="57">
        <f>IFERROR(V433/H433,"0")+IFERROR(V434/H434,"0")</f>
        <v>0</v>
      </c>
      <c r="W435" s="57">
        <f>IFERROR(W433/H433,"0")+IFERROR(W434/H434,"0")</f>
        <v>0</v>
      </c>
      <c r="X435" s="57">
        <f>IFERROR(IF(X433="",0,X433),"0")+IFERROR(IF(X434="",0,X434),"0")</f>
        <v>0</v>
      </c>
      <c r="Y435" s="58"/>
      <c r="Z435" s="58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6" t="s">
        <v>65</v>
      </c>
      <c r="V436" s="57">
        <f>IFERROR(SUM(V433:V434),"0")</f>
        <v>0</v>
      </c>
      <c r="W436" s="57">
        <f>IFERROR(SUM(W433:W434),"0")</f>
        <v>0</v>
      </c>
      <c r="X436" s="56"/>
      <c r="Y436" s="58"/>
      <c r="Z436" s="58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75">
        <v>4640242180526</v>
      </c>
      <c r="E438" s="73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74" t="s">
        <v>601</v>
      </c>
      <c r="O438" s="72"/>
      <c r="P438" s="72"/>
      <c r="Q438" s="72"/>
      <c r="R438" s="73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75">
        <v>4640242180519</v>
      </c>
      <c r="E439" s="73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74" t="s">
        <v>604</v>
      </c>
      <c r="O439" s="72"/>
      <c r="P439" s="72"/>
      <c r="Q439" s="72"/>
      <c r="R439" s="73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75">
        <v>4640242180816</v>
      </c>
      <c r="E443" s="73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74" t="s">
        <v>607</v>
      </c>
      <c r="O443" s="72"/>
      <c r="P443" s="72"/>
      <c r="Q443" s="72"/>
      <c r="R443" s="73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75">
        <v>4640242180595</v>
      </c>
      <c r="E444" s="73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74" t="s">
        <v>610</v>
      </c>
      <c r="O444" s="72"/>
      <c r="P444" s="72"/>
      <c r="Q444" s="72"/>
      <c r="R444" s="73"/>
      <c r="S444" s="47"/>
      <c r="T444" s="47"/>
      <c r="U444" s="48" t="s">
        <v>65</v>
      </c>
      <c r="V444" s="49">
        <v>300</v>
      </c>
      <c r="W444" s="50">
        <f>IFERROR(IF(V444="",0,CEILING((V444/$H444),1)*$H444),"")</f>
        <v>302.40000000000003</v>
      </c>
      <c r="X444" s="51">
        <f>IFERROR(IF(W444=0,"",ROUNDUP(W444/H444,0)*0.00753),"")</f>
        <v>0.54215999999999998</v>
      </c>
      <c r="Y444" s="52"/>
      <c r="Z444" s="53"/>
      <c r="AD444" s="54"/>
      <c r="BA444" s="55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6" t="s">
        <v>67</v>
      </c>
      <c r="V445" s="57">
        <f>IFERROR(V443/H443,"0")+IFERROR(V444/H444,"0")</f>
        <v>71.428571428571431</v>
      </c>
      <c r="W445" s="57">
        <f>IFERROR(W443/H443,"0")+IFERROR(W444/H444,"0")</f>
        <v>72</v>
      </c>
      <c r="X445" s="57">
        <f>IFERROR(IF(X443="",0,X443),"0")+IFERROR(IF(X444="",0,X444),"0")</f>
        <v>0.54215999999999998</v>
      </c>
      <c r="Y445" s="58"/>
      <c r="Z445" s="58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6" t="s">
        <v>65</v>
      </c>
      <c r="V446" s="57">
        <f>IFERROR(SUM(V443:V444),"0")</f>
        <v>300</v>
      </c>
      <c r="W446" s="57">
        <f>IFERROR(SUM(W443:W444),"0")</f>
        <v>302.40000000000003</v>
      </c>
      <c r="X446" s="56"/>
      <c r="Y446" s="58"/>
      <c r="Z446" s="58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75">
        <v>4640242180540</v>
      </c>
      <c r="E448" s="73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74" t="s">
        <v>613</v>
      </c>
      <c r="O448" s="72"/>
      <c r="P448" s="72"/>
      <c r="Q448" s="72"/>
      <c r="R448" s="73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75">
        <v>4640242180557</v>
      </c>
      <c r="E449" s="73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74" t="s">
        <v>616</v>
      </c>
      <c r="O449" s="72"/>
      <c r="P449" s="72"/>
      <c r="Q449" s="72"/>
      <c r="R449" s="73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6"/>
      <c r="Z452" s="66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75">
        <v>4680115880870</v>
      </c>
      <c r="E454" s="73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7"/>
      <c r="T454" s="47"/>
      <c r="U454" s="48" t="s">
        <v>65</v>
      </c>
      <c r="V454" s="49">
        <v>0</v>
      </c>
      <c r="W454" s="50">
        <f>IFERROR(IF(V454="",0,CEILING((V454/$H454),1)*$H454),"")</f>
        <v>0</v>
      </c>
      <c r="X454" s="51" t="str">
        <f>IFERROR(IF(W454=0,"",ROUNDUP(W454/H454,0)*0.02175),"")</f>
        <v/>
      </c>
      <c r="Y454" s="52"/>
      <c r="Z454" s="53"/>
      <c r="AD454" s="54"/>
      <c r="BA454" s="55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6" t="s">
        <v>67</v>
      </c>
      <c r="V455" s="57">
        <f>IFERROR(V454/H454,"0")</f>
        <v>0</v>
      </c>
      <c r="W455" s="57">
        <f>IFERROR(W454/H454,"0")</f>
        <v>0</v>
      </c>
      <c r="X455" s="57">
        <f>IFERROR(IF(X454="",0,X454),"0")</f>
        <v>0</v>
      </c>
      <c r="Y455" s="58"/>
      <c r="Z455" s="58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6" t="s">
        <v>65</v>
      </c>
      <c r="V456" s="57">
        <f>IFERROR(SUM(V454:V454),"0")</f>
        <v>0</v>
      </c>
      <c r="W456" s="57">
        <f>IFERROR(SUM(W454:W454),"0")</f>
        <v>0</v>
      </c>
      <c r="X456" s="56"/>
      <c r="Y456" s="58"/>
      <c r="Z456" s="58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6235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6275.28</v>
      </c>
      <c r="X457" s="56"/>
      <c r="Y457" s="58"/>
      <c r="Z457" s="58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6491.6450216450221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6533.9000000000005</v>
      </c>
      <c r="X458" s="56"/>
      <c r="Y458" s="58"/>
      <c r="Z458" s="58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10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10</v>
      </c>
      <c r="X459" s="56"/>
      <c r="Y459" s="58"/>
      <c r="Z459" s="58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6" t="s">
        <v>65</v>
      </c>
      <c r="V460" s="57">
        <f>GrossWeightTotal+PalletQtyTotal*25</f>
        <v>6741.6450216450221</v>
      </c>
      <c r="W460" s="57">
        <f>GrossWeightTotalR+PalletQtyTotalR*25</f>
        <v>6783.9000000000005</v>
      </c>
      <c r="X460" s="56"/>
      <c r="Y460" s="58"/>
      <c r="Z460" s="58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756.42135642135656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761</v>
      </c>
      <c r="X461" s="56"/>
      <c r="Y461" s="58"/>
      <c r="Z461" s="58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10.668569999999999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8" t="s">
        <v>549</v>
      </c>
      <c r="S464" s="85" t="s">
        <v>591</v>
      </c>
      <c r="T464" s="95"/>
      <c r="U464" s="1"/>
      <c r="Z464" s="62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62"/>
      <c r="AA465" s="62"/>
      <c r="AB465" s="62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270</v>
      </c>
      <c r="D467" s="61">
        <f>IFERROR(W55*1,"0")+IFERROR(W56*1,"0")+IFERROR(W57*1,"0")+IFERROR(W58*1,"0")</f>
        <v>1125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171</v>
      </c>
      <c r="F467" s="61">
        <f>IFERROR(W126*1,"0")+IFERROR(W127*1,"0")+IFERROR(W128*1,"0")</f>
        <v>0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0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151.20000000000002</v>
      </c>
      <c r="L467" s="61">
        <f>IFERROR(W255*1,"0")+IFERROR(W256*1,"0")+IFERROR(W257*1,"0")+IFERROR(W258*1,"0")+IFERROR(W259*1,"0")+IFERROR(W260*1,"0")+IFERROR(W261*1,"0")+IFERROR(W265*1,"0")+IFERROR(W266*1,"0")</f>
        <v>151.20000000000002</v>
      </c>
      <c r="M467" s="61">
        <f>IFERROR(W271*1,"0")+IFERROR(W275*1,"0")+IFERROR(W276*1,"0")+IFERROR(W277*1,"0")+IFERROR(W281*1,"0")+IFERROR(W285*1,"0")</f>
        <v>0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4020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61">
        <f>IFERROR(W379*1,"0")+IFERROR(W380*1,"0")+IFERROR(W384*1,"0")+IFERROR(W385*1,"0")+IFERROR(W386*1,"0")+IFERROR(W387*1,"0")+IFERROR(W388*1,"0")+IFERROR(W389*1,"0")+IFERROR(W390*1,"0")+IFERROR(W394*1,"0")</f>
        <v>0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84.48</v>
      </c>
      <c r="S467" s="61">
        <f>IFERROR(W433*1,"0")+IFERROR(W434*1,"0")+IFERROR(W438*1,"0")+IFERROR(W439*1,"0")+IFERROR(W443*1,"0")+IFERROR(W444*1,"0")+IFERROR(W448*1,"0")+IFERROR(W449*1,"0")</f>
        <v>302.40000000000003</v>
      </c>
      <c r="T467" s="61">
        <f>IFERROR(W454*1,"0")</f>
        <v>0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 xr:uid="{00000000-0009-0000-0000-000000000000}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 xr:uid="{00000000-0002-0000-0000-000000000000}">
      <formula1>0</formula1>
      <formula2>0</formula2>
    </dataValidation>
    <dataValidation type="list" showInputMessage="1" showErrorMessage="1" sqref="V16:Z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>
      <formula1>0</formula1>
      <formula2>0</formula2>
    </dataValidation>
    <dataValidation showInputMessage="1" showErrorMessage="1" prompt="Введите код клиента в системе Axapta" sqref="T10" xr:uid="{00000000-0002-0000-0000-000004000000}">
      <formula1>0</formula1>
      <formula2>0</formula2>
    </dataValidation>
    <dataValidation type="list" showInputMessage="1" showErrorMessage="1" prompt="Определите тип Вашего заказа" sqref="T11:U11" xr:uid="{00000000-0002-0000-0000-000005000000}">
      <formula1>"Основной заказ,Дозаказ,Замена"</formula1>
      <formula2>0</formula2>
    </dataValidation>
    <dataValidation type="list" showInputMessage="1" showErrorMessage="1" sqref="D6:L6" xr:uid="{00000000-0002-0000-0000-000006000000}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  <formula2>0</formula2>
    </dataValidation>
    <dataValidation type="list" showInputMessage="1" showErrorMessage="1" sqref="L8" xr:uid="{00000000-0002-0000-0000-000008000000}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 xr:uid="{00000000-0002-0000-0000-00000E000000}">
      <formula1>0</formula1>
      <formula2>0</formula2>
    </dataValidation>
    <dataValidation type="list" showInputMessage="1" showErrorMessage="1" sqref="T12" xr:uid="{00000000-0002-0000-0000-00000F000000}">
      <formula1>DeliveryConditionsList</formula1>
      <formula2>0</formula2>
    </dataValidation>
    <dataValidation type="list" showInputMessage="1" showErrorMessage="1" sqref="D8:K8" xr:uid="{00000000-0002-0000-0000-000010000000}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2023-11-21T09:36:16Z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