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5,24 Симф ЗПФ\"/>
    </mc:Choice>
  </mc:AlternateContent>
  <xr:revisionPtr revIDLastSave="0" documentId="13_ncr:1_{A8EF4BCF-A42B-49B0-A9CE-D85B69D6A94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23" i="1" l="1"/>
  <c r="Y24" i="1"/>
  <c r="AA24" i="1" s="1"/>
  <c r="AB16" i="1"/>
  <c r="AB8" i="1"/>
  <c r="AB9" i="1"/>
  <c r="AB10" i="1"/>
  <c r="AB11" i="1"/>
  <c r="AB12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AA9" i="1" s="1"/>
  <c r="Y10" i="1"/>
  <c r="AC10" i="1" s="1"/>
  <c r="Y11" i="1"/>
  <c r="AA11" i="1" s="1"/>
  <c r="Y12" i="1"/>
  <c r="AC12" i="1" s="1"/>
  <c r="Y13" i="1"/>
  <c r="AC13" i="1" s="1"/>
  <c r="Y14" i="1"/>
  <c r="AC14" i="1" s="1"/>
  <c r="Y15" i="1"/>
  <c r="Y16" i="1"/>
  <c r="AA16" i="1" s="1"/>
  <c r="Y17" i="1"/>
  <c r="AC17" i="1" s="1"/>
  <c r="Y18" i="1"/>
  <c r="AC18" i="1" s="1"/>
  <c r="Y19" i="1"/>
  <c r="AC19" i="1" s="1"/>
  <c r="Y20" i="1"/>
  <c r="AA20" i="1" s="1"/>
  <c r="Y21" i="1"/>
  <c r="AA21" i="1" s="1"/>
  <c r="Y22" i="1"/>
  <c r="AC22" i="1" s="1"/>
  <c r="Y25" i="1"/>
  <c r="AA25" i="1" s="1"/>
  <c r="Y26" i="1"/>
  <c r="AC26" i="1" s="1"/>
  <c r="Y27" i="1"/>
  <c r="AC27" i="1" s="1"/>
  <c r="Y28" i="1"/>
  <c r="AA28" i="1" s="1"/>
  <c r="Y29" i="1"/>
  <c r="AA29" i="1" s="1"/>
  <c r="Y30" i="1"/>
  <c r="Y31" i="1"/>
  <c r="AC31" i="1" s="1"/>
  <c r="Y32" i="1"/>
  <c r="AA32" i="1" s="1"/>
  <c r="Y33" i="1"/>
  <c r="AA33" i="1" s="1"/>
  <c r="Y34" i="1"/>
  <c r="AC34" i="1" s="1"/>
  <c r="Y35" i="1"/>
  <c r="AC35" i="1" s="1"/>
  <c r="Y36" i="1"/>
  <c r="AC36" i="1" s="1"/>
  <c r="Y37" i="1"/>
  <c r="AA37" i="1" s="1"/>
  <c r="Y38" i="1"/>
  <c r="AC38" i="1" s="1"/>
  <c r="Y39" i="1"/>
  <c r="AC39" i="1" s="1"/>
  <c r="Y40" i="1"/>
  <c r="AC40" i="1" s="1"/>
  <c r="Y41" i="1"/>
  <c r="AC41" i="1" s="1"/>
  <c r="Y42" i="1"/>
  <c r="AA42" i="1" s="1"/>
  <c r="Y43" i="1"/>
  <c r="AA43" i="1" s="1"/>
  <c r="Y44" i="1"/>
  <c r="AC44" i="1" s="1"/>
  <c r="Y45" i="1"/>
  <c r="AC45" i="1" s="1"/>
  <c r="Y46" i="1"/>
  <c r="AA46" i="1" s="1"/>
  <c r="Y47" i="1"/>
  <c r="AA47" i="1" s="1"/>
  <c r="Y48" i="1"/>
  <c r="AC48" i="1" s="1"/>
  <c r="Y49" i="1"/>
  <c r="AC49" i="1" s="1"/>
  <c r="Y50" i="1"/>
  <c r="AA50" i="1" s="1"/>
  <c r="Y51" i="1"/>
  <c r="AA51" i="1" s="1"/>
  <c r="Y52" i="1"/>
  <c r="AC52" i="1" s="1"/>
  <c r="Y53" i="1"/>
  <c r="AC53" i="1" s="1"/>
  <c r="Y54" i="1"/>
  <c r="AA54" i="1" s="1"/>
  <c r="Y55" i="1"/>
  <c r="AA55" i="1" s="1"/>
  <c r="Y56" i="1"/>
  <c r="AC56" i="1" s="1"/>
  <c r="Y57" i="1"/>
  <c r="AA57" i="1" s="1"/>
  <c r="Y58" i="1"/>
  <c r="AC58" i="1" s="1"/>
  <c r="Y59" i="1"/>
  <c r="AA59" i="1" s="1"/>
  <c r="Y60" i="1"/>
  <c r="AA60" i="1" s="1"/>
  <c r="Y61" i="1"/>
  <c r="AC61" i="1" s="1"/>
  <c r="Y62" i="1"/>
  <c r="AC62" i="1" s="1"/>
  <c r="Y63" i="1"/>
  <c r="AA63" i="1" s="1"/>
  <c r="Y64" i="1"/>
  <c r="AC64" i="1" s="1"/>
  <c r="Y65" i="1"/>
  <c r="AA65" i="1" s="1"/>
  <c r="Y66" i="1"/>
  <c r="AC66" i="1" s="1"/>
  <c r="Y67" i="1"/>
  <c r="AC67" i="1" s="1"/>
  <c r="Y7" i="1"/>
  <c r="AC7" i="1" s="1"/>
  <c r="R8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40" i="1"/>
  <c r="R42" i="1"/>
  <c r="R44" i="1"/>
  <c r="R49" i="1"/>
  <c r="R53" i="1"/>
  <c r="R61" i="1"/>
  <c r="Q41" i="1"/>
  <c r="Q48" i="1"/>
  <c r="Q50" i="1"/>
  <c r="Q52" i="1"/>
  <c r="Q54" i="1"/>
  <c r="Q56" i="1"/>
  <c r="Q58" i="1"/>
  <c r="Q60" i="1"/>
  <c r="Q62" i="1"/>
  <c r="Q66" i="1"/>
  <c r="Q7" i="1"/>
  <c r="O8" i="1"/>
  <c r="O11" i="1"/>
  <c r="R11" i="1" s="1"/>
  <c r="O12" i="1"/>
  <c r="O13" i="1"/>
  <c r="R13" i="1" s="1"/>
  <c r="O14" i="1"/>
  <c r="O15" i="1"/>
  <c r="R15" i="1" s="1"/>
  <c r="O16" i="1"/>
  <c r="O17" i="1"/>
  <c r="R17" i="1" s="1"/>
  <c r="O18" i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6" i="1"/>
  <c r="O37" i="1"/>
  <c r="R37" i="1" s="1"/>
  <c r="O39" i="1"/>
  <c r="R39" i="1" s="1"/>
  <c r="O40" i="1"/>
  <c r="O41" i="1"/>
  <c r="R41" i="1" s="1"/>
  <c r="O42" i="1"/>
  <c r="O43" i="1"/>
  <c r="R43" i="1" s="1"/>
  <c r="O44" i="1"/>
  <c r="O45" i="1"/>
  <c r="R45" i="1" s="1"/>
  <c r="O46" i="1"/>
  <c r="R46" i="1" s="1"/>
  <c r="O47" i="1"/>
  <c r="R47" i="1" s="1"/>
  <c r="O48" i="1"/>
  <c r="R48" i="1" s="1"/>
  <c r="O49" i="1"/>
  <c r="O50" i="1"/>
  <c r="R50" i="1" s="1"/>
  <c r="O51" i="1"/>
  <c r="R51" i="1" s="1"/>
  <c r="O52" i="1"/>
  <c r="R52" i="1" s="1"/>
  <c r="O53" i="1"/>
  <c r="O54" i="1"/>
  <c r="R54" i="1" s="1"/>
  <c r="O55" i="1"/>
  <c r="R55" i="1" s="1"/>
  <c r="O56" i="1"/>
  <c r="R56" i="1" s="1"/>
  <c r="O58" i="1"/>
  <c r="R58" i="1" s="1"/>
  <c r="O59" i="1"/>
  <c r="R59" i="1" s="1"/>
  <c r="O60" i="1"/>
  <c r="R60" i="1" s="1"/>
  <c r="O61" i="1"/>
  <c r="O62" i="1"/>
  <c r="R62" i="1" s="1"/>
  <c r="O63" i="1"/>
  <c r="R63" i="1" s="1"/>
  <c r="O66" i="1"/>
  <c r="R66" i="1" s="1"/>
  <c r="O67" i="1"/>
  <c r="R67" i="1" s="1"/>
  <c r="O7" i="1"/>
  <c r="R7" i="1" s="1"/>
  <c r="V9" i="1"/>
  <c r="O9" i="1" s="1"/>
  <c r="R9" i="1" s="1"/>
  <c r="V10" i="1"/>
  <c r="O10" i="1" s="1"/>
  <c r="R10" i="1" s="1"/>
  <c r="V19" i="1"/>
  <c r="O19" i="1" s="1"/>
  <c r="R19" i="1" s="1"/>
  <c r="V31" i="1"/>
  <c r="V35" i="1"/>
  <c r="O35" i="1" s="1"/>
  <c r="V38" i="1"/>
  <c r="O38" i="1" s="1"/>
  <c r="R38" i="1" s="1"/>
  <c r="V57" i="1"/>
  <c r="O57" i="1" s="1"/>
  <c r="R57" i="1" s="1"/>
  <c r="V64" i="1"/>
  <c r="O64" i="1" s="1"/>
  <c r="R64" i="1" s="1"/>
  <c r="V65" i="1"/>
  <c r="O65" i="1" s="1"/>
  <c r="R65" i="1" s="1"/>
  <c r="U47" i="1"/>
  <c r="U8" i="1"/>
  <c r="U9" i="1"/>
  <c r="U10" i="1"/>
  <c r="U11" i="1"/>
  <c r="U12" i="1"/>
  <c r="U14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K8" i="1"/>
  <c r="Q8" i="1" s="1"/>
  <c r="K9" i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Q47" i="1" s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K58" i="1"/>
  <c r="K59" i="1"/>
  <c r="Q59" i="1" s="1"/>
  <c r="K60" i="1"/>
  <c r="K61" i="1"/>
  <c r="Q61" i="1" s="1"/>
  <c r="K62" i="1"/>
  <c r="K63" i="1"/>
  <c r="Q63" i="1" s="1"/>
  <c r="K64" i="1"/>
  <c r="K65" i="1"/>
  <c r="K66" i="1"/>
  <c r="K67" i="1"/>
  <c r="Q67" i="1" s="1"/>
  <c r="K7" i="1"/>
  <c r="J8" i="1"/>
  <c r="J12" i="1"/>
  <c r="J16" i="1"/>
  <c r="J20" i="1"/>
  <c r="J24" i="1"/>
  <c r="J28" i="1"/>
  <c r="J32" i="1"/>
  <c r="J36" i="1"/>
  <c r="J40" i="1"/>
  <c r="J44" i="1"/>
  <c r="J48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R35" i="1" l="1"/>
  <c r="Q35" i="1"/>
  <c r="Q65" i="1"/>
  <c r="Q57" i="1"/>
  <c r="Q64" i="1"/>
  <c r="Q43" i="1"/>
  <c r="Q39" i="1"/>
  <c r="Q31" i="1"/>
  <c r="Q27" i="1"/>
  <c r="Q19" i="1"/>
  <c r="Q9" i="1"/>
  <c r="V6" i="1"/>
  <c r="Q37" i="1"/>
  <c r="Q33" i="1"/>
  <c r="Q29" i="1"/>
  <c r="Q25" i="1"/>
  <c r="T6" i="1"/>
  <c r="AC30" i="1"/>
  <c r="AA30" i="1"/>
  <c r="AA8" i="1"/>
  <c r="AC23" i="1"/>
  <c r="Q23" i="1"/>
  <c r="AA12" i="1"/>
  <c r="AA17" i="1"/>
  <c r="AA22" i="1"/>
  <c r="AA26" i="1"/>
  <c r="AA34" i="1"/>
  <c r="AA39" i="1"/>
  <c r="AA44" i="1"/>
  <c r="AA48" i="1"/>
  <c r="AA52" i="1"/>
  <c r="AA56" i="1"/>
  <c r="AA61" i="1"/>
  <c r="AA67" i="1"/>
  <c r="AC65" i="1"/>
  <c r="AC60" i="1"/>
  <c r="AC55" i="1"/>
  <c r="AC51" i="1"/>
  <c r="AC47" i="1"/>
  <c r="AC43" i="1"/>
  <c r="AC33" i="1"/>
  <c r="AC29" i="1"/>
  <c r="AC25" i="1"/>
  <c r="AC21" i="1"/>
  <c r="AC16" i="1"/>
  <c r="AA14" i="1"/>
  <c r="AA18" i="1"/>
  <c r="AA23" i="1"/>
  <c r="AA27" i="1"/>
  <c r="AA31" i="1"/>
  <c r="AA35" i="1"/>
  <c r="AA41" i="1"/>
  <c r="AA45" i="1"/>
  <c r="AA49" i="1"/>
  <c r="AA53" i="1"/>
  <c r="AA58" i="1"/>
  <c r="AA62" i="1"/>
  <c r="AC63" i="1"/>
  <c r="AC59" i="1"/>
  <c r="AC54" i="1"/>
  <c r="AC50" i="1"/>
  <c r="AC46" i="1"/>
  <c r="AC42" i="1"/>
  <c r="AC37" i="1"/>
  <c r="AC32" i="1"/>
  <c r="AC28" i="1"/>
  <c r="AC24" i="1"/>
  <c r="AC20" i="1"/>
  <c r="AC15" i="1"/>
  <c r="AC11" i="1"/>
  <c r="AA36" i="1"/>
  <c r="AC9" i="1"/>
  <c r="AA66" i="1"/>
  <c r="AA19" i="1"/>
  <c r="AA64" i="1"/>
  <c r="AA10" i="1"/>
  <c r="AA38" i="1"/>
  <c r="AC57" i="1"/>
  <c r="Y6" i="1"/>
  <c r="Q45" i="1"/>
  <c r="O6" i="1"/>
  <c r="U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<sst xmlns="http://schemas.openxmlformats.org/spreadsheetml/2006/main" count="163" uniqueCount="96">
  <si>
    <t>Период: 24.04.2024 - 01.05.2024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</si>
  <si>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</si>
  <si>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</si>
  <si>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</si>
  <si>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</si>
  <si>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</si>
  <si>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</si>
  <si>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</si>
  <si>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</si>
  <si>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</si>
  <si>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</si>
  <si>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</si>
  <si>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</si>
  <si>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</si>
  <si>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</si>
  <si>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</si>
  <si>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</si>
  <si>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</si>
  <si>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</si>
  <si>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</si>
  <si>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</si>
  <si>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</si>
  <si>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</si>
  <si>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</si>
  <si>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</si>
  <si>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</si>
  <si>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</si>
  <si>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</si>
  <si>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</si>
  <si>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</si>
  <si>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</si>
  <si>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</si>
  <si>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</si>
  <si>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</si>
  <si>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</si>
  <si>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</si>
  <si>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</si>
  <si>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</si>
  <si>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</si>
  <si>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</si>
  <si>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</si>
  <si>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</si>
  <si>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</si>
  <si>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</si>
  <si>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</si>
  <si>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</si>
  <si>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</si>
  <si>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</si>
  <si>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</si>
  <si>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</si>
  <si>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</si>
  <si>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</si>
  <si>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</si>
  <si>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</si>
  <si>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</si>
  <si>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</si>
  <si>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</si>
  <si>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</si>
  <si>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</si>
  <si>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</si>
  <si>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</si>
  <si>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</si>
  <si>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</si>
  <si>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</si>
  <si>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</si>
  <si>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</si>
  <si>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</si>
  <si>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</si>
  <si>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</si>
  <si>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</si>
  <si>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</si>
  <si>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</si>
  <si>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</si>
  <si>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</si>
  <si>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</si>
  <si>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</si>
  <si>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</si>
  <si>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</si>
  <si>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</si>
  <si>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</si>
  <si>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</si>
  <si>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</si>
  <si>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</si>
  <si>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</si>
  <si>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</si>
  <si>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</si>
  <si>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</si>
  <si>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</si>
  <si>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</si>
  <si>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замен</t>
  </si>
  <si>
    <t>01,05,</t>
  </si>
  <si>
    <t>06,05,</t>
  </si>
  <si>
    <t>17,04,</t>
  </si>
  <si>
    <t>26,04,</t>
  </si>
  <si>
    <t>увел</t>
  </si>
  <si>
    <t>перес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</si>
</sst>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4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01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0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19.04.2024 - 26.04.2024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29,04,</v>
          </cell>
          <cell r="P5" t="str">
            <v>01,05,</v>
          </cell>
          <cell r="S5" t="str">
            <v>11,04,</v>
          </cell>
          <cell r="T5" t="str">
            <v>17,04,</v>
          </cell>
          <cell r="U5" t="str">
            <v>27,04,</v>
          </cell>
        </row>
        <row r="6">
          <cell r="E6">
            <v>42702.851999999999</v>
          </cell>
          <cell r="F6">
            <v>41528.276000000005</v>
          </cell>
          <cell r="I6">
            <v>43069.439999999995</v>
          </cell>
          <cell r="J6">
            <v>-366.58799999999991</v>
          </cell>
          <cell r="K6">
            <v>19710</v>
          </cell>
          <cell r="L6">
            <v>0</v>
          </cell>
          <cell r="M6">
            <v>0</v>
          </cell>
          <cell r="N6">
            <v>0</v>
          </cell>
          <cell r="O6">
            <v>7206.1704000000009</v>
          </cell>
          <cell r="P6">
            <v>24770</v>
          </cell>
          <cell r="S6">
            <v>6704.7166000000007</v>
          </cell>
          <cell r="T6">
            <v>6807.2920000000022</v>
          </cell>
          <cell r="U6">
            <v>7529.86</v>
          </cell>
          <cell r="V6">
            <v>6672</v>
          </cell>
          <cell r="W6">
            <v>0</v>
          </cell>
          <cell r="X6">
            <v>0</v>
          </cell>
          <cell r="Y6">
            <v>24770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-625</v>
          </cell>
          <cell r="D7">
            <v>39</v>
          </cell>
          <cell r="E7">
            <v>461</v>
          </cell>
          <cell r="F7">
            <v>-1081</v>
          </cell>
          <cell r="G7">
            <v>0</v>
          </cell>
          <cell r="H7">
            <v>0</v>
          </cell>
          <cell r="I7">
            <v>490</v>
          </cell>
          <cell r="J7">
            <v>-29</v>
          </cell>
          <cell r="K7">
            <v>0</v>
          </cell>
          <cell r="O7">
            <v>92.2</v>
          </cell>
          <cell r="Q7">
            <v>-11.724511930585683</v>
          </cell>
          <cell r="R7">
            <v>-11.724511930585683</v>
          </cell>
          <cell r="S7">
            <v>75.8</v>
          </cell>
          <cell r="T7">
            <v>64.599999999999994</v>
          </cell>
          <cell r="U7">
            <v>92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610</v>
          </cell>
          <cell r="D8">
            <v>316</v>
          </cell>
          <cell r="E8">
            <v>245</v>
          </cell>
          <cell r="F8">
            <v>2</v>
          </cell>
          <cell r="G8">
            <v>1</v>
          </cell>
          <cell r="H8">
            <v>180</v>
          </cell>
          <cell r="I8">
            <v>321</v>
          </cell>
          <cell r="J8">
            <v>-76</v>
          </cell>
          <cell r="K8">
            <v>480</v>
          </cell>
          <cell r="O8">
            <v>49</v>
          </cell>
          <cell r="P8">
            <v>360</v>
          </cell>
          <cell r="Q8">
            <v>17.183673469387756</v>
          </cell>
          <cell r="R8">
            <v>4.0816326530612242E-2</v>
          </cell>
          <cell r="S8">
            <v>64.8</v>
          </cell>
          <cell r="T8">
            <v>71.2</v>
          </cell>
          <cell r="U8">
            <v>40</v>
          </cell>
          <cell r="V8">
            <v>0</v>
          </cell>
          <cell r="Y8">
            <v>360</v>
          </cell>
          <cell r="Z8">
            <v>0</v>
          </cell>
          <cell r="AA8">
            <v>30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1309</v>
          </cell>
          <cell r="D9">
            <v>3023</v>
          </cell>
          <cell r="E9">
            <v>2314</v>
          </cell>
          <cell r="F9">
            <v>1996</v>
          </cell>
          <cell r="G9" t="str">
            <v>пуд,яб</v>
          </cell>
          <cell r="H9">
            <v>180</v>
          </cell>
          <cell r="I9">
            <v>2310</v>
          </cell>
          <cell r="J9">
            <v>4</v>
          </cell>
          <cell r="K9">
            <v>720</v>
          </cell>
          <cell r="O9">
            <v>321.2</v>
          </cell>
          <cell r="P9">
            <v>1200</v>
          </cell>
          <cell r="Q9">
            <v>12.191780821917808</v>
          </cell>
          <cell r="R9">
            <v>6.2141967621419676</v>
          </cell>
          <cell r="S9">
            <v>251.2</v>
          </cell>
          <cell r="T9">
            <v>312.60000000000002</v>
          </cell>
          <cell r="U9">
            <v>344</v>
          </cell>
          <cell r="V9">
            <v>708</v>
          </cell>
          <cell r="Y9">
            <v>1200</v>
          </cell>
          <cell r="Z9" t="str">
            <v>апр яб</v>
          </cell>
          <cell r="AA9">
            <v>100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1343</v>
          </cell>
          <cell r="D10">
            <v>3843</v>
          </cell>
          <cell r="E10">
            <v>1558</v>
          </cell>
          <cell r="F10">
            <v>2015</v>
          </cell>
          <cell r="G10" t="str">
            <v>пуд</v>
          </cell>
          <cell r="H10">
            <v>180</v>
          </cell>
          <cell r="I10">
            <v>1607</v>
          </cell>
          <cell r="J10">
            <v>-49</v>
          </cell>
          <cell r="K10">
            <v>0</v>
          </cell>
          <cell r="O10">
            <v>246.8</v>
          </cell>
          <cell r="P10">
            <v>960</v>
          </cell>
          <cell r="Q10">
            <v>12.054294975688816</v>
          </cell>
          <cell r="R10">
            <v>8.1645056726093994</v>
          </cell>
          <cell r="S10">
            <v>213.2</v>
          </cell>
          <cell r="T10">
            <v>235.6</v>
          </cell>
          <cell r="U10">
            <v>229</v>
          </cell>
          <cell r="V10">
            <v>324</v>
          </cell>
          <cell r="Y10">
            <v>960</v>
          </cell>
          <cell r="Z10">
            <v>0</v>
          </cell>
          <cell r="AA10">
            <v>80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644</v>
          </cell>
          <cell r="D11">
            <v>272</v>
          </cell>
          <cell r="E11">
            <v>324</v>
          </cell>
          <cell r="F11">
            <v>561</v>
          </cell>
          <cell r="G11">
            <v>1</v>
          </cell>
          <cell r="H11">
            <v>180</v>
          </cell>
          <cell r="I11">
            <v>343</v>
          </cell>
          <cell r="J11">
            <v>-19</v>
          </cell>
          <cell r="K11">
            <v>0</v>
          </cell>
          <cell r="O11">
            <v>64.8</v>
          </cell>
          <cell r="P11">
            <v>240</v>
          </cell>
          <cell r="Q11">
            <v>12.361111111111112</v>
          </cell>
          <cell r="R11">
            <v>8.6574074074074083</v>
          </cell>
          <cell r="S11">
            <v>73</v>
          </cell>
          <cell r="T11">
            <v>71.2</v>
          </cell>
          <cell r="U11">
            <v>99</v>
          </cell>
          <cell r="V11">
            <v>0</v>
          </cell>
          <cell r="Y11">
            <v>240</v>
          </cell>
          <cell r="Z11">
            <v>0</v>
          </cell>
          <cell r="AA11">
            <v>10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295.60000000000002</v>
          </cell>
          <cell r="D12">
            <v>261</v>
          </cell>
          <cell r="E12">
            <v>159.69999999999999</v>
          </cell>
          <cell r="F12">
            <v>378.9</v>
          </cell>
          <cell r="G12">
            <v>1</v>
          </cell>
          <cell r="H12" t="e">
            <v>#N/A</v>
          </cell>
          <cell r="I12">
            <v>175.4</v>
          </cell>
          <cell r="J12">
            <v>-15.700000000000017</v>
          </cell>
          <cell r="K12">
            <v>0</v>
          </cell>
          <cell r="O12">
            <v>31.939999999999998</v>
          </cell>
          <cell r="P12">
            <v>30</v>
          </cell>
          <cell r="Q12">
            <v>12.802128991859737</v>
          </cell>
          <cell r="R12">
            <v>11.862867877269881</v>
          </cell>
          <cell r="S12">
            <v>39.380000000000003</v>
          </cell>
          <cell r="T12">
            <v>42</v>
          </cell>
          <cell r="U12">
            <v>36</v>
          </cell>
          <cell r="V12">
            <v>0</v>
          </cell>
          <cell r="Y12">
            <v>30</v>
          </cell>
          <cell r="Z12" t="e">
            <v>#N/A</v>
          </cell>
          <cell r="AA12">
            <v>10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133.19999999999999</v>
          </cell>
          <cell r="D13">
            <v>3.7</v>
          </cell>
          <cell r="E13">
            <v>14.8</v>
          </cell>
          <cell r="F13">
            <v>111</v>
          </cell>
          <cell r="G13" t="str">
            <v>выв</v>
          </cell>
          <cell r="H13" t="e">
            <v>#N/A</v>
          </cell>
          <cell r="I13">
            <v>18.5</v>
          </cell>
          <cell r="J13">
            <v>-3.6999999999999993</v>
          </cell>
          <cell r="K13">
            <v>0</v>
          </cell>
          <cell r="O13">
            <v>2.96</v>
          </cell>
          <cell r="Q13">
            <v>37.5</v>
          </cell>
          <cell r="R13">
            <v>37.5</v>
          </cell>
          <cell r="S13">
            <v>5.92</v>
          </cell>
          <cell r="T13">
            <v>6.6599999999999993</v>
          </cell>
          <cell r="U13">
            <v>11.1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481</v>
          </cell>
          <cell r="D14">
            <v>203.5</v>
          </cell>
          <cell r="E14">
            <v>251.6</v>
          </cell>
          <cell r="F14">
            <v>414.4</v>
          </cell>
          <cell r="G14">
            <v>1</v>
          </cell>
          <cell r="H14" t="e">
            <v>#N/A</v>
          </cell>
          <cell r="I14">
            <v>272.40199999999999</v>
          </cell>
          <cell r="J14">
            <v>-20.801999999999992</v>
          </cell>
          <cell r="K14">
            <v>0</v>
          </cell>
          <cell r="O14">
            <v>50.32</v>
          </cell>
          <cell r="P14">
            <v>240</v>
          </cell>
          <cell r="Q14">
            <v>13.00476947535771</v>
          </cell>
          <cell r="R14">
            <v>8.235294117647058</v>
          </cell>
          <cell r="S14">
            <v>62.900199999999998</v>
          </cell>
          <cell r="T14">
            <v>57.720000000000006</v>
          </cell>
          <cell r="U14">
            <v>51.8</v>
          </cell>
          <cell r="V14">
            <v>0</v>
          </cell>
          <cell r="Y14">
            <v>240</v>
          </cell>
          <cell r="Z14" t="e">
            <v>#N/A</v>
          </cell>
          <cell r="AA14">
            <v>64.864864864864856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79.099999999999994</v>
          </cell>
          <cell r="D15">
            <v>3.7</v>
          </cell>
          <cell r="E15">
            <v>37.000999999999998</v>
          </cell>
          <cell r="F15">
            <v>42.098999999999997</v>
          </cell>
          <cell r="G15" t="str">
            <v>выв</v>
          </cell>
          <cell r="H15" t="e">
            <v>#N/A</v>
          </cell>
          <cell r="I15">
            <v>40.701000000000001</v>
          </cell>
          <cell r="J15">
            <v>-3.7000000000000028</v>
          </cell>
          <cell r="K15">
            <v>0</v>
          </cell>
          <cell r="O15">
            <v>7.4001999999999999</v>
          </cell>
          <cell r="Q15">
            <v>5.6889002999918921</v>
          </cell>
          <cell r="R15">
            <v>5.6889002999918921</v>
          </cell>
          <cell r="S15">
            <v>8</v>
          </cell>
          <cell r="T15">
            <v>6.5200000000000005</v>
          </cell>
          <cell r="U15">
            <v>18.5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96.2</v>
          </cell>
          <cell r="D16">
            <v>3.7</v>
          </cell>
          <cell r="E16">
            <v>33.299999999999997</v>
          </cell>
          <cell r="F16">
            <v>62.9</v>
          </cell>
          <cell r="G16">
            <v>1</v>
          </cell>
          <cell r="H16" t="e">
            <v>#N/A</v>
          </cell>
          <cell r="I16">
            <v>37.000999999999998</v>
          </cell>
          <cell r="J16">
            <v>-3.7010000000000005</v>
          </cell>
          <cell r="K16">
            <v>0</v>
          </cell>
          <cell r="O16">
            <v>6.6599999999999993</v>
          </cell>
          <cell r="P16">
            <v>30</v>
          </cell>
          <cell r="Q16">
            <v>13.948948948948951</v>
          </cell>
          <cell r="R16">
            <v>9.4444444444444446</v>
          </cell>
          <cell r="S16">
            <v>7.4</v>
          </cell>
          <cell r="T16">
            <v>5.92</v>
          </cell>
          <cell r="U16">
            <v>11.1</v>
          </cell>
          <cell r="V16">
            <v>0</v>
          </cell>
          <cell r="Y16">
            <v>30</v>
          </cell>
          <cell r="Z16" t="str">
            <v>200паша</v>
          </cell>
          <cell r="AA16">
            <v>8.5714285714285712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315.5</v>
          </cell>
          <cell r="D17">
            <v>5.5</v>
          </cell>
          <cell r="E17">
            <v>187</v>
          </cell>
          <cell r="F17">
            <v>134</v>
          </cell>
          <cell r="G17">
            <v>1</v>
          </cell>
          <cell r="H17" t="e">
            <v>#N/A</v>
          </cell>
          <cell r="I17">
            <v>185</v>
          </cell>
          <cell r="J17">
            <v>2</v>
          </cell>
          <cell r="K17">
            <v>140</v>
          </cell>
          <cell r="O17">
            <v>37.4</v>
          </cell>
          <cell r="P17">
            <v>200</v>
          </cell>
          <cell r="Q17">
            <v>12.67379679144385</v>
          </cell>
          <cell r="R17">
            <v>3.5828877005347595</v>
          </cell>
          <cell r="S17">
            <v>36.5</v>
          </cell>
          <cell r="T17">
            <v>26.4</v>
          </cell>
          <cell r="U17">
            <v>38.5</v>
          </cell>
          <cell r="V17">
            <v>0</v>
          </cell>
          <cell r="Y17">
            <v>200</v>
          </cell>
          <cell r="Z17" t="e">
            <v>#N/A</v>
          </cell>
          <cell r="AA17">
            <v>36.363636363636367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642</v>
          </cell>
          <cell r="D18">
            <v>317</v>
          </cell>
          <cell r="E18">
            <v>436</v>
          </cell>
          <cell r="F18">
            <v>507</v>
          </cell>
          <cell r="G18">
            <v>1</v>
          </cell>
          <cell r="H18">
            <v>180</v>
          </cell>
          <cell r="I18">
            <v>442</v>
          </cell>
          <cell r="J18">
            <v>-6</v>
          </cell>
          <cell r="K18">
            <v>240</v>
          </cell>
          <cell r="O18">
            <v>87.2</v>
          </cell>
          <cell r="P18">
            <v>360</v>
          </cell>
          <cell r="Q18">
            <v>12.694954128440367</v>
          </cell>
          <cell r="R18">
            <v>5.8142201834862384</v>
          </cell>
          <cell r="S18">
            <v>94.6</v>
          </cell>
          <cell r="T18">
            <v>90</v>
          </cell>
          <cell r="U18">
            <v>89</v>
          </cell>
          <cell r="V18">
            <v>0</v>
          </cell>
          <cell r="Y18">
            <v>360</v>
          </cell>
          <cell r="Z18" t="str">
            <v>апр яб</v>
          </cell>
          <cell r="AA18">
            <v>30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775</v>
          </cell>
          <cell r="D19">
            <v>2956</v>
          </cell>
          <cell r="E19">
            <v>1457</v>
          </cell>
          <cell r="F19">
            <v>1688</v>
          </cell>
          <cell r="G19" t="str">
            <v>пуд</v>
          </cell>
          <cell r="H19">
            <v>180</v>
          </cell>
          <cell r="I19">
            <v>2000</v>
          </cell>
          <cell r="J19">
            <v>-543</v>
          </cell>
          <cell r="K19">
            <v>0</v>
          </cell>
          <cell r="O19">
            <v>178.6</v>
          </cell>
          <cell r="P19">
            <v>480</v>
          </cell>
          <cell r="Q19">
            <v>12.13885778275476</v>
          </cell>
          <cell r="R19">
            <v>9.451287793952968</v>
          </cell>
          <cell r="S19">
            <v>166</v>
          </cell>
          <cell r="T19">
            <v>220.8</v>
          </cell>
          <cell r="U19">
            <v>280</v>
          </cell>
          <cell r="V19">
            <v>564</v>
          </cell>
          <cell r="Y19">
            <v>480</v>
          </cell>
          <cell r="Z19" t="str">
            <v>апр яб</v>
          </cell>
          <cell r="AA19">
            <v>40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97</v>
          </cell>
          <cell r="D20">
            <v>147.6</v>
          </cell>
          <cell r="E20">
            <v>68.400000000000006</v>
          </cell>
          <cell r="F20">
            <v>172.6</v>
          </cell>
          <cell r="G20">
            <v>1</v>
          </cell>
          <cell r="H20" t="e">
            <v>#N/A</v>
          </cell>
          <cell r="I20">
            <v>71.001999999999995</v>
          </cell>
          <cell r="J20">
            <v>-2.6019999999999897</v>
          </cell>
          <cell r="K20">
            <v>0</v>
          </cell>
          <cell r="O20">
            <v>13.680000000000001</v>
          </cell>
          <cell r="Q20">
            <v>12.616959064327483</v>
          </cell>
          <cell r="R20">
            <v>12.616959064327483</v>
          </cell>
          <cell r="S20">
            <v>18.759999999999998</v>
          </cell>
          <cell r="T20">
            <v>21.240000000000002</v>
          </cell>
          <cell r="U20">
            <v>10.8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116.6</v>
          </cell>
          <cell r="D21">
            <v>236.8</v>
          </cell>
          <cell r="E21">
            <v>162.101</v>
          </cell>
          <cell r="F21">
            <v>187.59899999999999</v>
          </cell>
          <cell r="G21">
            <v>1</v>
          </cell>
          <cell r="H21" t="e">
            <v>#N/A</v>
          </cell>
          <cell r="I21">
            <v>161.601</v>
          </cell>
          <cell r="J21">
            <v>0.5</v>
          </cell>
          <cell r="K21">
            <v>140</v>
          </cell>
          <cell r="O21">
            <v>32.420200000000001</v>
          </cell>
          <cell r="P21">
            <v>90</v>
          </cell>
          <cell r="Q21">
            <v>12.880827385395524</v>
          </cell>
          <cell r="R21">
            <v>5.7864849692475673</v>
          </cell>
          <cell r="S21">
            <v>24.04</v>
          </cell>
          <cell r="T21">
            <v>31.080000000000002</v>
          </cell>
          <cell r="U21">
            <v>25.9</v>
          </cell>
          <cell r="V21">
            <v>0</v>
          </cell>
          <cell r="Y21">
            <v>90</v>
          </cell>
          <cell r="Z21" t="e">
            <v>#N/A</v>
          </cell>
          <cell r="AA21">
            <v>24.324324324324323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2625</v>
          </cell>
          <cell r="D22">
            <v>2100</v>
          </cell>
          <cell r="E22">
            <v>2265</v>
          </cell>
          <cell r="F22">
            <v>2419</v>
          </cell>
          <cell r="G22" t="str">
            <v>пуд</v>
          </cell>
          <cell r="H22">
            <v>180</v>
          </cell>
          <cell r="I22">
            <v>2228</v>
          </cell>
          <cell r="J22">
            <v>37</v>
          </cell>
          <cell r="K22">
            <v>1500</v>
          </cell>
          <cell r="O22">
            <v>453</v>
          </cell>
          <cell r="P22">
            <v>1500</v>
          </cell>
          <cell r="Q22">
            <v>11.962472406181016</v>
          </cell>
          <cell r="R22">
            <v>5.3399558498896251</v>
          </cell>
          <cell r="S22">
            <v>409.6</v>
          </cell>
          <cell r="T22">
            <v>412.6</v>
          </cell>
          <cell r="U22">
            <v>502</v>
          </cell>
          <cell r="V22">
            <v>0</v>
          </cell>
          <cell r="Y22">
            <v>1500</v>
          </cell>
          <cell r="Z22" t="str">
            <v>апр яб</v>
          </cell>
          <cell r="AA22">
            <v>125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1922</v>
          </cell>
          <cell r="D23">
            <v>1387</v>
          </cell>
          <cell r="E23">
            <v>1784</v>
          </cell>
          <cell r="F23">
            <v>1490</v>
          </cell>
          <cell r="G23" t="str">
            <v>яб</v>
          </cell>
          <cell r="H23">
            <v>180</v>
          </cell>
          <cell r="I23">
            <v>1831</v>
          </cell>
          <cell r="J23">
            <v>-47</v>
          </cell>
          <cell r="K23">
            <v>1200</v>
          </cell>
          <cell r="O23">
            <v>356.8</v>
          </cell>
          <cell r="P23">
            <v>1500</v>
          </cell>
          <cell r="Q23">
            <v>11.743273542600896</v>
          </cell>
          <cell r="R23">
            <v>4.1760089686098656</v>
          </cell>
          <cell r="S23">
            <v>291.8</v>
          </cell>
          <cell r="T23">
            <v>290.8</v>
          </cell>
          <cell r="U23">
            <v>456</v>
          </cell>
          <cell r="V23">
            <v>0</v>
          </cell>
          <cell r="Y23">
            <v>1500</v>
          </cell>
          <cell r="Z23" t="str">
            <v>апр яб</v>
          </cell>
          <cell r="AA23">
            <v>250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2205</v>
          </cell>
          <cell r="D24">
            <v>2089</v>
          </cell>
          <cell r="E24">
            <v>2041</v>
          </cell>
          <cell r="F24">
            <v>2223</v>
          </cell>
          <cell r="G24">
            <v>1</v>
          </cell>
          <cell r="H24">
            <v>180</v>
          </cell>
          <cell r="I24">
            <v>2021</v>
          </cell>
          <cell r="J24">
            <v>20</v>
          </cell>
          <cell r="K24">
            <v>1080</v>
          </cell>
          <cell r="O24">
            <v>408.2</v>
          </cell>
          <cell r="P24">
            <v>1500</v>
          </cell>
          <cell r="Q24">
            <v>11.766291033806958</v>
          </cell>
          <cell r="R24">
            <v>5.4458598726114653</v>
          </cell>
          <cell r="S24">
            <v>353.4</v>
          </cell>
          <cell r="T24">
            <v>369.6</v>
          </cell>
          <cell r="U24">
            <v>459</v>
          </cell>
          <cell r="V24">
            <v>0</v>
          </cell>
          <cell r="Y24">
            <v>1500</v>
          </cell>
          <cell r="Z24" t="str">
            <v>апр яб</v>
          </cell>
          <cell r="AA24">
            <v>125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814</v>
          </cell>
          <cell r="D25">
            <v>443</v>
          </cell>
          <cell r="E25">
            <v>675</v>
          </cell>
          <cell r="F25">
            <v>567</v>
          </cell>
          <cell r="G25" t="str">
            <v>нов</v>
          </cell>
          <cell r="H25" t="e">
            <v>#N/A</v>
          </cell>
          <cell r="I25">
            <v>691</v>
          </cell>
          <cell r="J25">
            <v>-16</v>
          </cell>
          <cell r="K25">
            <v>480</v>
          </cell>
          <cell r="O25">
            <v>135</v>
          </cell>
          <cell r="P25">
            <v>600</v>
          </cell>
          <cell r="Q25">
            <v>12.2</v>
          </cell>
          <cell r="R25">
            <v>4.2</v>
          </cell>
          <cell r="S25">
            <v>106.4</v>
          </cell>
          <cell r="T25">
            <v>106.6</v>
          </cell>
          <cell r="U25">
            <v>132</v>
          </cell>
          <cell r="V25">
            <v>0</v>
          </cell>
          <cell r="Y25">
            <v>600</v>
          </cell>
          <cell r="Z25" t="e">
            <v>#N/A</v>
          </cell>
          <cell r="AA25">
            <v>50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615</v>
          </cell>
          <cell r="D26">
            <v>210</v>
          </cell>
          <cell r="E26">
            <v>405</v>
          </cell>
          <cell r="F26">
            <v>408</v>
          </cell>
          <cell r="G26">
            <v>1</v>
          </cell>
          <cell r="H26" t="e">
            <v>#N/A</v>
          </cell>
          <cell r="I26">
            <v>415</v>
          </cell>
          <cell r="J26">
            <v>-10</v>
          </cell>
          <cell r="K26">
            <v>360</v>
          </cell>
          <cell r="O26">
            <v>81</v>
          </cell>
          <cell r="P26">
            <v>200</v>
          </cell>
          <cell r="Q26">
            <v>11.950617283950617</v>
          </cell>
          <cell r="R26">
            <v>5.0370370370370372</v>
          </cell>
          <cell r="S26">
            <v>88</v>
          </cell>
          <cell r="T26">
            <v>77.400000000000006</v>
          </cell>
          <cell r="U26">
            <v>59</v>
          </cell>
          <cell r="V26">
            <v>0</v>
          </cell>
          <cell r="Y26">
            <v>200</v>
          </cell>
          <cell r="Z26" t="e">
            <v>#N/A</v>
          </cell>
          <cell r="AA26">
            <v>33.333333333333336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450</v>
          </cell>
          <cell r="D27">
            <v>400</v>
          </cell>
          <cell r="E27">
            <v>344</v>
          </cell>
          <cell r="F27">
            <v>506</v>
          </cell>
          <cell r="G27" t="str">
            <v>яб</v>
          </cell>
          <cell r="H27">
            <v>180</v>
          </cell>
          <cell r="I27">
            <v>331</v>
          </cell>
          <cell r="J27">
            <v>13</v>
          </cell>
          <cell r="K27">
            <v>240</v>
          </cell>
          <cell r="O27">
            <v>68.8</v>
          </cell>
          <cell r="P27">
            <v>120</v>
          </cell>
          <cell r="Q27">
            <v>12.587209302325581</v>
          </cell>
          <cell r="R27">
            <v>7.3546511627906979</v>
          </cell>
          <cell r="S27">
            <v>62.4</v>
          </cell>
          <cell r="T27">
            <v>69.400000000000006</v>
          </cell>
          <cell r="U27">
            <v>72</v>
          </cell>
          <cell r="V27">
            <v>0</v>
          </cell>
          <cell r="Y27">
            <v>120</v>
          </cell>
          <cell r="Z27" t="str">
            <v>апр яб</v>
          </cell>
          <cell r="AA27">
            <v>15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70</v>
          </cell>
          <cell r="D28">
            <v>80</v>
          </cell>
          <cell r="E28">
            <v>79</v>
          </cell>
          <cell r="F28">
            <v>71</v>
          </cell>
          <cell r="G28">
            <v>1</v>
          </cell>
          <cell r="H28" t="e">
            <v>#N/A</v>
          </cell>
          <cell r="I28">
            <v>67</v>
          </cell>
          <cell r="J28">
            <v>12</v>
          </cell>
          <cell r="K28">
            <v>80</v>
          </cell>
          <cell r="O28">
            <v>15.8</v>
          </cell>
          <cell r="P28">
            <v>80</v>
          </cell>
          <cell r="Q28">
            <v>14.620253164556962</v>
          </cell>
          <cell r="R28">
            <v>4.4936708860759493</v>
          </cell>
          <cell r="S28">
            <v>14</v>
          </cell>
          <cell r="T28">
            <v>15</v>
          </cell>
          <cell r="U28">
            <v>24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960</v>
          </cell>
          <cell r="D29">
            <v>807</v>
          </cell>
          <cell r="E29">
            <v>684</v>
          </cell>
          <cell r="F29">
            <v>1076</v>
          </cell>
          <cell r="G29">
            <v>1</v>
          </cell>
          <cell r="H29" t="e">
            <v>#N/A</v>
          </cell>
          <cell r="I29">
            <v>665</v>
          </cell>
          <cell r="J29">
            <v>19</v>
          </cell>
          <cell r="K29">
            <v>280</v>
          </cell>
          <cell r="O29">
            <v>136.80000000000001</v>
          </cell>
          <cell r="P29">
            <v>280</v>
          </cell>
          <cell r="Q29">
            <v>11.959064327485379</v>
          </cell>
          <cell r="R29">
            <v>7.8654970760233915</v>
          </cell>
          <cell r="S29">
            <v>151.4</v>
          </cell>
          <cell r="T29">
            <v>154</v>
          </cell>
          <cell r="U29">
            <v>164</v>
          </cell>
          <cell r="V29">
            <v>0</v>
          </cell>
          <cell r="Y29">
            <v>280</v>
          </cell>
          <cell r="Z29" t="str">
            <v>апр яб</v>
          </cell>
          <cell r="AA29">
            <v>35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255</v>
          </cell>
          <cell r="D30">
            <v>264</v>
          </cell>
          <cell r="E30">
            <v>190</v>
          </cell>
          <cell r="F30">
            <v>310</v>
          </cell>
          <cell r="G30">
            <v>1</v>
          </cell>
          <cell r="H30" t="e">
            <v>#N/A</v>
          </cell>
          <cell r="I30">
            <v>193</v>
          </cell>
          <cell r="J30">
            <v>-3</v>
          </cell>
          <cell r="K30">
            <v>0</v>
          </cell>
          <cell r="O30">
            <v>38</v>
          </cell>
          <cell r="P30">
            <v>160</v>
          </cell>
          <cell r="Q30">
            <v>12.368421052631579</v>
          </cell>
          <cell r="R30">
            <v>8.1578947368421044</v>
          </cell>
          <cell r="S30">
            <v>39.4</v>
          </cell>
          <cell r="T30">
            <v>44.6</v>
          </cell>
          <cell r="U30">
            <v>46</v>
          </cell>
          <cell r="V30">
            <v>0</v>
          </cell>
          <cell r="Y30">
            <v>160</v>
          </cell>
          <cell r="Z30">
            <v>0</v>
          </cell>
          <cell r="AA30">
            <v>10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422</v>
          </cell>
          <cell r="D31">
            <v>235</v>
          </cell>
          <cell r="E31">
            <v>383</v>
          </cell>
          <cell r="F31">
            <v>248</v>
          </cell>
          <cell r="G31">
            <v>1</v>
          </cell>
          <cell r="H31">
            <v>150</v>
          </cell>
          <cell r="I31">
            <v>401</v>
          </cell>
          <cell r="J31">
            <v>-18</v>
          </cell>
          <cell r="K31">
            <v>280</v>
          </cell>
          <cell r="O31">
            <v>67</v>
          </cell>
          <cell r="P31">
            <v>280</v>
          </cell>
          <cell r="Q31">
            <v>12.059701492537313</v>
          </cell>
          <cell r="R31">
            <v>3.7014925373134329</v>
          </cell>
          <cell r="S31">
            <v>59.8</v>
          </cell>
          <cell r="T31">
            <v>54.4</v>
          </cell>
          <cell r="U31">
            <v>54</v>
          </cell>
          <cell r="V31">
            <v>48</v>
          </cell>
          <cell r="Y31">
            <v>280</v>
          </cell>
          <cell r="Z31">
            <v>0</v>
          </cell>
          <cell r="AA31">
            <v>35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1862</v>
          </cell>
          <cell r="D32">
            <v>64</v>
          </cell>
          <cell r="E32">
            <v>892</v>
          </cell>
          <cell r="F32">
            <v>968</v>
          </cell>
          <cell r="G32">
            <v>1</v>
          </cell>
          <cell r="H32" t="e">
            <v>#N/A</v>
          </cell>
          <cell r="I32">
            <v>849</v>
          </cell>
          <cell r="J32">
            <v>43</v>
          </cell>
          <cell r="K32">
            <v>800</v>
          </cell>
          <cell r="O32">
            <v>178.4</v>
          </cell>
          <cell r="P32">
            <v>400</v>
          </cell>
          <cell r="Q32">
            <v>12.152466367713004</v>
          </cell>
          <cell r="R32">
            <v>5.4260089686098656</v>
          </cell>
          <cell r="S32">
            <v>234.4</v>
          </cell>
          <cell r="T32">
            <v>164.4</v>
          </cell>
          <cell r="U32">
            <v>238</v>
          </cell>
          <cell r="V32">
            <v>0</v>
          </cell>
          <cell r="Y32">
            <v>400</v>
          </cell>
          <cell r="Z32" t="str">
            <v>апр яб</v>
          </cell>
          <cell r="AA32">
            <v>25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255</v>
          </cell>
          <cell r="D33">
            <v>213</v>
          </cell>
          <cell r="E33">
            <v>233</v>
          </cell>
          <cell r="F33">
            <v>217</v>
          </cell>
          <cell r="G33">
            <v>1</v>
          </cell>
          <cell r="H33" t="e">
            <v>#N/A</v>
          </cell>
          <cell r="I33">
            <v>225</v>
          </cell>
          <cell r="J33">
            <v>8</v>
          </cell>
          <cell r="K33">
            <v>40</v>
          </cell>
          <cell r="O33">
            <v>46.6</v>
          </cell>
          <cell r="P33">
            <v>320</v>
          </cell>
          <cell r="Q33">
            <v>12.381974248927039</v>
          </cell>
          <cell r="R33">
            <v>4.6566523605150216</v>
          </cell>
          <cell r="S33">
            <v>41.8</v>
          </cell>
          <cell r="T33">
            <v>39.4</v>
          </cell>
          <cell r="U33">
            <v>56</v>
          </cell>
          <cell r="V33">
            <v>0</v>
          </cell>
          <cell r="Y33">
            <v>320</v>
          </cell>
          <cell r="Z33">
            <v>0</v>
          </cell>
          <cell r="AA33">
            <v>40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504</v>
          </cell>
          <cell r="D34">
            <v>9</v>
          </cell>
          <cell r="E34">
            <v>225</v>
          </cell>
          <cell r="F34">
            <v>279</v>
          </cell>
          <cell r="G34">
            <v>1</v>
          </cell>
          <cell r="H34" t="e">
            <v>#N/A</v>
          </cell>
          <cell r="I34">
            <v>230</v>
          </cell>
          <cell r="J34">
            <v>-5</v>
          </cell>
          <cell r="K34">
            <v>200</v>
          </cell>
          <cell r="O34">
            <v>45</v>
          </cell>
          <cell r="P34">
            <v>80</v>
          </cell>
          <cell r="Q34">
            <v>12.422222222222222</v>
          </cell>
          <cell r="R34">
            <v>6.2</v>
          </cell>
          <cell r="S34">
            <v>61.2</v>
          </cell>
          <cell r="T34">
            <v>40</v>
          </cell>
          <cell r="U34">
            <v>58</v>
          </cell>
          <cell r="V34">
            <v>0</v>
          </cell>
          <cell r="Y34">
            <v>80</v>
          </cell>
          <cell r="Z34">
            <v>0</v>
          </cell>
          <cell r="AA34">
            <v>10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2336</v>
          </cell>
          <cell r="D35">
            <v>2360</v>
          </cell>
          <cell r="E35">
            <v>2713</v>
          </cell>
          <cell r="F35">
            <v>1911</v>
          </cell>
          <cell r="G35">
            <v>1</v>
          </cell>
          <cell r="H35">
            <v>150</v>
          </cell>
          <cell r="I35">
            <v>2737</v>
          </cell>
          <cell r="J35">
            <v>-24</v>
          </cell>
          <cell r="K35">
            <v>1080</v>
          </cell>
          <cell r="O35">
            <v>345.8</v>
          </cell>
          <cell r="P35">
            <v>1200</v>
          </cell>
          <cell r="Q35">
            <v>12.119722382880278</v>
          </cell>
          <cell r="R35">
            <v>5.5263157894736841</v>
          </cell>
          <cell r="S35">
            <v>352.4</v>
          </cell>
          <cell r="T35">
            <v>333.6</v>
          </cell>
          <cell r="U35">
            <v>331</v>
          </cell>
          <cell r="V35">
            <v>984</v>
          </cell>
          <cell r="Y35">
            <v>1200</v>
          </cell>
          <cell r="Z35" t="str">
            <v>апр яб</v>
          </cell>
          <cell r="AA35">
            <v>150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1418</v>
          </cell>
          <cell r="D36">
            <v>1564</v>
          </cell>
          <cell r="E36">
            <v>1343</v>
          </cell>
          <cell r="F36">
            <v>1496</v>
          </cell>
          <cell r="G36">
            <v>1</v>
          </cell>
          <cell r="H36">
            <v>150</v>
          </cell>
          <cell r="I36">
            <v>1263</v>
          </cell>
          <cell r="J36">
            <v>80</v>
          </cell>
          <cell r="K36">
            <v>960</v>
          </cell>
          <cell r="O36">
            <v>268.60000000000002</v>
          </cell>
          <cell r="P36">
            <v>800</v>
          </cell>
          <cell r="Q36">
            <v>12.122114668652269</v>
          </cell>
          <cell r="R36">
            <v>5.5696202531645564</v>
          </cell>
          <cell r="S36">
            <v>226.8</v>
          </cell>
          <cell r="T36">
            <v>253.6</v>
          </cell>
          <cell r="U36">
            <v>226</v>
          </cell>
          <cell r="V36">
            <v>0</v>
          </cell>
          <cell r="Y36">
            <v>800</v>
          </cell>
          <cell r="Z36">
            <v>0</v>
          </cell>
          <cell r="AA36">
            <v>50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1964.99</v>
          </cell>
          <cell r="D37">
            <v>1785</v>
          </cell>
          <cell r="E37">
            <v>1425</v>
          </cell>
          <cell r="F37">
            <v>2264.9899999999998</v>
          </cell>
          <cell r="G37">
            <v>1</v>
          </cell>
          <cell r="H37">
            <v>150</v>
          </cell>
          <cell r="I37">
            <v>1470.001</v>
          </cell>
          <cell r="J37">
            <v>-45.000999999999976</v>
          </cell>
          <cell r="K37">
            <v>200</v>
          </cell>
          <cell r="O37">
            <v>285</v>
          </cell>
          <cell r="P37">
            <v>1000</v>
          </cell>
          <cell r="Q37">
            <v>12.157859649122805</v>
          </cell>
          <cell r="R37">
            <v>7.9473333333333329</v>
          </cell>
          <cell r="S37">
            <v>314</v>
          </cell>
          <cell r="T37">
            <v>330</v>
          </cell>
          <cell r="U37">
            <v>305</v>
          </cell>
          <cell r="V37">
            <v>0</v>
          </cell>
          <cell r="Y37">
            <v>1000</v>
          </cell>
          <cell r="Z37">
            <v>0</v>
          </cell>
          <cell r="AA37">
            <v>200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2548</v>
          </cell>
          <cell r="D38">
            <v>3659</v>
          </cell>
          <cell r="E38">
            <v>3732</v>
          </cell>
          <cell r="F38">
            <v>2370</v>
          </cell>
          <cell r="G38" t="str">
            <v>пуд,яб</v>
          </cell>
          <cell r="H38">
            <v>150</v>
          </cell>
          <cell r="I38">
            <v>3784</v>
          </cell>
          <cell r="J38">
            <v>-52</v>
          </cell>
          <cell r="K38">
            <v>2000</v>
          </cell>
          <cell r="O38">
            <v>501.6</v>
          </cell>
          <cell r="P38">
            <v>1800</v>
          </cell>
          <cell r="Q38">
            <v>12.300637958532695</v>
          </cell>
          <cell r="R38">
            <v>4.7248803827751198</v>
          </cell>
          <cell r="S38">
            <v>432</v>
          </cell>
          <cell r="T38">
            <v>447</v>
          </cell>
          <cell r="U38">
            <v>558</v>
          </cell>
          <cell r="V38">
            <v>1224</v>
          </cell>
          <cell r="Y38">
            <v>1800</v>
          </cell>
          <cell r="Z38" t="str">
            <v>апр яб</v>
          </cell>
          <cell r="AA38">
            <v>225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1174</v>
          </cell>
          <cell r="D39">
            <v>854</v>
          </cell>
          <cell r="E39">
            <v>1062</v>
          </cell>
          <cell r="F39">
            <v>928</v>
          </cell>
          <cell r="G39">
            <v>1</v>
          </cell>
          <cell r="H39">
            <v>150</v>
          </cell>
          <cell r="I39">
            <v>1065</v>
          </cell>
          <cell r="J39">
            <v>-3</v>
          </cell>
          <cell r="K39">
            <v>880</v>
          </cell>
          <cell r="O39">
            <v>212.4</v>
          </cell>
          <cell r="P39">
            <v>800</v>
          </cell>
          <cell r="Q39">
            <v>12.278719397363465</v>
          </cell>
          <cell r="R39">
            <v>4.3691148775894542</v>
          </cell>
          <cell r="S39">
            <v>174.6</v>
          </cell>
          <cell r="T39">
            <v>176.8</v>
          </cell>
          <cell r="U39">
            <v>142</v>
          </cell>
          <cell r="V39">
            <v>0</v>
          </cell>
          <cell r="Y39">
            <v>800</v>
          </cell>
          <cell r="Z39">
            <v>0</v>
          </cell>
          <cell r="AA39">
            <v>50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23</v>
          </cell>
          <cell r="E40">
            <v>8</v>
          </cell>
          <cell r="F40">
            <v>15</v>
          </cell>
          <cell r="G40" t="str">
            <v>выв</v>
          </cell>
          <cell r="H40" t="e">
            <v>#N/A</v>
          </cell>
          <cell r="I40">
            <v>8</v>
          </cell>
          <cell r="J40">
            <v>0</v>
          </cell>
          <cell r="K40">
            <v>0</v>
          </cell>
          <cell r="O40">
            <v>1.6</v>
          </cell>
          <cell r="Q40">
            <v>9.375</v>
          </cell>
          <cell r="R40">
            <v>9.375</v>
          </cell>
          <cell r="S40">
            <v>3.4</v>
          </cell>
          <cell r="T40">
            <v>1.2</v>
          </cell>
          <cell r="U40">
            <v>0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359</v>
          </cell>
          <cell r="D41">
            <v>4</v>
          </cell>
          <cell r="E41">
            <v>123</v>
          </cell>
          <cell r="F41">
            <v>236</v>
          </cell>
          <cell r="G41" t="str">
            <v>нов</v>
          </cell>
          <cell r="H41" t="e">
            <v>#N/A</v>
          </cell>
          <cell r="I41">
            <v>127</v>
          </cell>
          <cell r="J41">
            <v>-4</v>
          </cell>
          <cell r="K41">
            <v>0</v>
          </cell>
          <cell r="O41">
            <v>24.6</v>
          </cell>
          <cell r="P41">
            <v>80</v>
          </cell>
          <cell r="Q41">
            <v>12.845528455284551</v>
          </cell>
          <cell r="R41">
            <v>9.5934959349593498</v>
          </cell>
          <cell r="S41">
            <v>0</v>
          </cell>
          <cell r="T41">
            <v>0</v>
          </cell>
          <cell r="U41">
            <v>8</v>
          </cell>
          <cell r="V41">
            <v>0</v>
          </cell>
          <cell r="Y41">
            <v>80</v>
          </cell>
          <cell r="Z41" t="e">
            <v>#N/A</v>
          </cell>
          <cell r="AA41">
            <v>10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359</v>
          </cell>
          <cell r="E42">
            <v>120</v>
          </cell>
          <cell r="F42">
            <v>239</v>
          </cell>
          <cell r="G42" t="str">
            <v>нов</v>
          </cell>
          <cell r="H42" t="e">
            <v>#N/A</v>
          </cell>
          <cell r="I42">
            <v>120</v>
          </cell>
          <cell r="J42">
            <v>0</v>
          </cell>
          <cell r="K42">
            <v>0</v>
          </cell>
          <cell r="O42">
            <v>24</v>
          </cell>
          <cell r="P42">
            <v>80</v>
          </cell>
          <cell r="Q42">
            <v>13.291666666666666</v>
          </cell>
          <cell r="R42">
            <v>9.9583333333333339</v>
          </cell>
          <cell r="S42">
            <v>0</v>
          </cell>
          <cell r="T42">
            <v>0</v>
          </cell>
          <cell r="U42">
            <v>8</v>
          </cell>
          <cell r="V42">
            <v>0</v>
          </cell>
          <cell r="Y42">
            <v>80</v>
          </cell>
          <cell r="Z42" t="e">
            <v>#N/A</v>
          </cell>
          <cell r="AA42">
            <v>10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228</v>
          </cell>
          <cell r="D43">
            <v>89</v>
          </cell>
          <cell r="E43">
            <v>124</v>
          </cell>
          <cell r="F43">
            <v>184</v>
          </cell>
          <cell r="G43">
            <v>1</v>
          </cell>
          <cell r="H43" t="e">
            <v>#N/A</v>
          </cell>
          <cell r="I43">
            <v>131</v>
          </cell>
          <cell r="J43">
            <v>-7</v>
          </cell>
          <cell r="K43">
            <v>0</v>
          </cell>
          <cell r="O43">
            <v>24.8</v>
          </cell>
          <cell r="P43">
            <v>120</v>
          </cell>
          <cell r="Q43">
            <v>12.258064516129032</v>
          </cell>
          <cell r="R43">
            <v>7.419354838709677</v>
          </cell>
          <cell r="S43">
            <v>30.4</v>
          </cell>
          <cell r="T43">
            <v>26</v>
          </cell>
          <cell r="U43">
            <v>21</v>
          </cell>
          <cell r="V43">
            <v>0</v>
          </cell>
          <cell r="Y43">
            <v>120</v>
          </cell>
          <cell r="Z43">
            <v>0</v>
          </cell>
          <cell r="AA43">
            <v>15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2141</v>
          </cell>
          <cell r="D44">
            <v>726</v>
          </cell>
          <cell r="E44">
            <v>1268</v>
          </cell>
          <cell r="F44">
            <v>1560</v>
          </cell>
          <cell r="G44">
            <v>1</v>
          </cell>
          <cell r="H44" t="e">
            <v>#N/A</v>
          </cell>
          <cell r="I44">
            <v>1259</v>
          </cell>
          <cell r="J44">
            <v>9</v>
          </cell>
          <cell r="K44">
            <v>600</v>
          </cell>
          <cell r="O44">
            <v>253.6</v>
          </cell>
          <cell r="P44">
            <v>960</v>
          </cell>
          <cell r="Q44">
            <v>12.302839116719243</v>
          </cell>
          <cell r="R44">
            <v>6.1514195583596214</v>
          </cell>
          <cell r="S44">
            <v>283</v>
          </cell>
          <cell r="T44">
            <v>250.6</v>
          </cell>
          <cell r="U44">
            <v>231</v>
          </cell>
          <cell r="V44">
            <v>0</v>
          </cell>
          <cell r="Y44">
            <v>960</v>
          </cell>
          <cell r="Z44">
            <v>0</v>
          </cell>
          <cell r="AA44">
            <v>120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1630</v>
          </cell>
          <cell r="D45">
            <v>214</v>
          </cell>
          <cell r="E45">
            <v>685</v>
          </cell>
          <cell r="F45">
            <v>529</v>
          </cell>
          <cell r="G45">
            <v>1</v>
          </cell>
          <cell r="H45">
            <v>180</v>
          </cell>
          <cell r="I45">
            <v>228</v>
          </cell>
          <cell r="J45">
            <v>457</v>
          </cell>
          <cell r="K45">
            <v>400</v>
          </cell>
          <cell r="O45">
            <v>137</v>
          </cell>
          <cell r="P45">
            <v>800</v>
          </cell>
          <cell r="Q45">
            <v>12.620437956204379</v>
          </cell>
          <cell r="R45">
            <v>3.8613138686131387</v>
          </cell>
          <cell r="S45">
            <v>128.6</v>
          </cell>
          <cell r="T45">
            <v>109.4</v>
          </cell>
          <cell r="U45">
            <v>47</v>
          </cell>
          <cell r="V45">
            <v>0</v>
          </cell>
          <cell r="Y45">
            <v>800</v>
          </cell>
          <cell r="Z45">
            <v>0</v>
          </cell>
          <cell r="AA45">
            <v>100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953</v>
          </cell>
          <cell r="D46">
            <v>490</v>
          </cell>
          <cell r="E46">
            <v>520</v>
          </cell>
          <cell r="F46">
            <v>878</v>
          </cell>
          <cell r="G46">
            <v>1</v>
          </cell>
          <cell r="H46">
            <v>90</v>
          </cell>
          <cell r="I46">
            <v>550.01</v>
          </cell>
          <cell r="J46">
            <v>-30.009999999999991</v>
          </cell>
          <cell r="K46">
            <v>100</v>
          </cell>
          <cell r="O46">
            <v>104</v>
          </cell>
          <cell r="P46">
            <v>270</v>
          </cell>
          <cell r="Q46">
            <v>12</v>
          </cell>
          <cell r="R46">
            <v>8.4423076923076916</v>
          </cell>
          <cell r="S46">
            <v>132</v>
          </cell>
          <cell r="T46">
            <v>128</v>
          </cell>
          <cell r="U46">
            <v>105</v>
          </cell>
          <cell r="V46">
            <v>0</v>
          </cell>
          <cell r="Y46">
            <v>270</v>
          </cell>
          <cell r="Z46">
            <v>0</v>
          </cell>
          <cell r="AA46">
            <v>54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929</v>
          </cell>
          <cell r="D47">
            <v>508</v>
          </cell>
          <cell r="E47">
            <v>631</v>
          </cell>
          <cell r="F47">
            <v>797</v>
          </cell>
          <cell r="G47">
            <v>1</v>
          </cell>
          <cell r="H47">
            <v>120</v>
          </cell>
          <cell r="I47">
            <v>642</v>
          </cell>
          <cell r="J47">
            <v>-11</v>
          </cell>
          <cell r="K47">
            <v>150</v>
          </cell>
          <cell r="O47">
            <v>126.2</v>
          </cell>
          <cell r="P47">
            <v>550</v>
          </cell>
          <cell r="Q47">
            <v>11.862123613312203</v>
          </cell>
          <cell r="R47">
            <v>6.3153724247226624</v>
          </cell>
          <cell r="S47">
            <v>130.19999999999999</v>
          </cell>
          <cell r="T47">
            <v>126.6</v>
          </cell>
          <cell r="U47">
            <v>138</v>
          </cell>
          <cell r="V47">
            <v>0</v>
          </cell>
          <cell r="Y47">
            <v>550</v>
          </cell>
          <cell r="Z47">
            <v>0</v>
          </cell>
          <cell r="AA47">
            <v>110</v>
          </cell>
          <cell r="AB47">
            <v>1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515</v>
          </cell>
          <cell r="D48">
            <v>4</v>
          </cell>
          <cell r="E48">
            <v>289</v>
          </cell>
          <cell r="F48">
            <v>226</v>
          </cell>
          <cell r="G48">
            <v>1</v>
          </cell>
          <cell r="H48">
            <v>180</v>
          </cell>
          <cell r="I48">
            <v>277</v>
          </cell>
          <cell r="J48">
            <v>12</v>
          </cell>
          <cell r="K48">
            <v>240</v>
          </cell>
          <cell r="O48">
            <v>57.8</v>
          </cell>
          <cell r="P48">
            <v>400</v>
          </cell>
          <cell r="Q48">
            <v>14.982698961937716</v>
          </cell>
          <cell r="R48">
            <v>3.910034602076125</v>
          </cell>
          <cell r="S48">
            <v>65</v>
          </cell>
          <cell r="T48">
            <v>47.8</v>
          </cell>
          <cell r="U48">
            <v>111</v>
          </cell>
          <cell r="V48">
            <v>0</v>
          </cell>
          <cell r="Y48">
            <v>400</v>
          </cell>
          <cell r="Z48" t="str">
            <v>яб</v>
          </cell>
          <cell r="AA48">
            <v>50</v>
          </cell>
          <cell r="AB48">
            <v>0.8</v>
          </cell>
        </row>
        <row r="49">
          <cell r="A49" t="str">
            <v>Смак-мени с картофелем и сочной грудинкой 1кг ТМ Зареченские ПОКОМ</v>
          </cell>
          <cell r="B49" t="str">
            <v>шт</v>
          </cell>
          <cell r="C49">
            <v>84</v>
          </cell>
          <cell r="E49">
            <v>21</v>
          </cell>
          <cell r="F49">
            <v>63</v>
          </cell>
          <cell r="G49" t="str">
            <v>нов</v>
          </cell>
          <cell r="H49" t="e">
            <v>#N/A</v>
          </cell>
          <cell r="I49">
            <v>21</v>
          </cell>
          <cell r="J49">
            <v>0</v>
          </cell>
          <cell r="K49">
            <v>0</v>
          </cell>
          <cell r="O49">
            <v>4.2</v>
          </cell>
          <cell r="Q49">
            <v>15</v>
          </cell>
          <cell r="R49">
            <v>15</v>
          </cell>
          <cell r="S49">
            <v>8.4</v>
          </cell>
          <cell r="T49">
            <v>6</v>
          </cell>
          <cell r="U49">
            <v>3</v>
          </cell>
          <cell r="V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1</v>
          </cell>
        </row>
        <row r="50">
          <cell r="A50" t="str">
            <v>Смак-мени с мясом 1кг ТМ Зареченские ПОКОМ</v>
          </cell>
          <cell r="B50" t="str">
            <v>шт</v>
          </cell>
          <cell r="C50">
            <v>207</v>
          </cell>
          <cell r="E50">
            <v>51</v>
          </cell>
          <cell r="F50">
            <v>156</v>
          </cell>
          <cell r="G50" t="str">
            <v>пер</v>
          </cell>
          <cell r="H50" t="e">
            <v>#N/A</v>
          </cell>
          <cell r="I50">
            <v>51</v>
          </cell>
          <cell r="J50">
            <v>0</v>
          </cell>
          <cell r="K50">
            <v>0</v>
          </cell>
          <cell r="O50">
            <v>10.199999999999999</v>
          </cell>
          <cell r="Q50">
            <v>15.294117647058824</v>
          </cell>
          <cell r="R50">
            <v>15.294117647058824</v>
          </cell>
          <cell r="S50">
            <v>20.8</v>
          </cell>
          <cell r="T50">
            <v>14</v>
          </cell>
          <cell r="U50">
            <v>10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Смаколадьи с яблоком и грушей ТМ Зареченские,0,9 кг ПОКОМ</v>
          </cell>
          <cell r="B51" t="str">
            <v>шт</v>
          </cell>
          <cell r="C51">
            <v>57</v>
          </cell>
          <cell r="E51">
            <v>8</v>
          </cell>
          <cell r="F51">
            <v>49</v>
          </cell>
          <cell r="G51" t="str">
            <v>нов</v>
          </cell>
          <cell r="H51" t="e">
            <v>#N/A</v>
          </cell>
          <cell r="I51">
            <v>8</v>
          </cell>
          <cell r="J51">
            <v>0</v>
          </cell>
          <cell r="K51">
            <v>0</v>
          </cell>
          <cell r="O51">
            <v>1.6</v>
          </cell>
          <cell r="Q51">
            <v>30.625</v>
          </cell>
          <cell r="R51">
            <v>30.625</v>
          </cell>
          <cell r="S51">
            <v>3.6</v>
          </cell>
          <cell r="T51">
            <v>1.6</v>
          </cell>
          <cell r="U51">
            <v>4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0.9</v>
          </cell>
        </row>
        <row r="52">
          <cell r="A52" t="str">
            <v>Сосисоны в темпуре ВЕС  ПОКОМ</v>
          </cell>
          <cell r="B52" t="str">
            <v>кг</v>
          </cell>
          <cell r="C52">
            <v>241.19800000000001</v>
          </cell>
          <cell r="D52">
            <v>5.4</v>
          </cell>
          <cell r="E52">
            <v>79.3</v>
          </cell>
          <cell r="F52">
            <v>161.898</v>
          </cell>
          <cell r="G52" t="str">
            <v>нов</v>
          </cell>
          <cell r="H52" t="e">
            <v>#N/A</v>
          </cell>
          <cell r="I52">
            <v>84.700999999999993</v>
          </cell>
          <cell r="J52">
            <v>-5.4009999999999962</v>
          </cell>
          <cell r="K52">
            <v>0</v>
          </cell>
          <cell r="O52">
            <v>15.86</v>
          </cell>
          <cell r="P52">
            <v>60</v>
          </cell>
          <cell r="Q52">
            <v>13.991046658259773</v>
          </cell>
          <cell r="R52">
            <v>10.207944514501891</v>
          </cell>
          <cell r="S52">
            <v>28.800400000000003</v>
          </cell>
          <cell r="T52">
            <v>21.240000000000002</v>
          </cell>
          <cell r="U52">
            <v>21.6</v>
          </cell>
          <cell r="V52">
            <v>0</v>
          </cell>
          <cell r="Y52">
            <v>60</v>
          </cell>
          <cell r="Z52" t="e">
            <v>#N/A</v>
          </cell>
          <cell r="AA52">
            <v>33.333333333333336</v>
          </cell>
          <cell r="AB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109.76</v>
          </cell>
          <cell r="D53">
            <v>55.82</v>
          </cell>
          <cell r="E53">
            <v>115.85</v>
          </cell>
          <cell r="F53">
            <v>47.49</v>
          </cell>
          <cell r="G53">
            <v>0</v>
          </cell>
          <cell r="H53" t="e">
            <v>#N/A</v>
          </cell>
          <cell r="I53">
            <v>120.62</v>
          </cell>
          <cell r="J53">
            <v>-4.7700000000000102</v>
          </cell>
          <cell r="K53">
            <v>120</v>
          </cell>
          <cell r="O53">
            <v>23.169999999999998</v>
          </cell>
          <cell r="P53">
            <v>120</v>
          </cell>
          <cell r="Q53">
            <v>12.407854984894261</v>
          </cell>
          <cell r="R53">
            <v>2.0496331463098838</v>
          </cell>
          <cell r="S53">
            <v>14.856</v>
          </cell>
          <cell r="T53">
            <v>13.431999999999999</v>
          </cell>
          <cell r="U53">
            <v>20.16</v>
          </cell>
          <cell r="V53">
            <v>0</v>
          </cell>
          <cell r="Y53">
            <v>120</v>
          </cell>
          <cell r="Z53" t="e">
            <v>#N/A</v>
          </cell>
          <cell r="AA53">
            <v>53.571428571428569</v>
          </cell>
          <cell r="AB53">
            <v>1</v>
          </cell>
        </row>
        <row r="54">
          <cell r="A54" t="str">
            <v>Фрай-пицца с ветчиной и грибами 3,0 кг ТМ Зареченские ТС Зареченские продукты. ВЕС ПОКОМ</v>
          </cell>
          <cell r="B54" t="str">
            <v>кг</v>
          </cell>
          <cell r="C54">
            <v>243</v>
          </cell>
          <cell r="D54">
            <v>3</v>
          </cell>
          <cell r="E54">
            <v>42</v>
          </cell>
          <cell r="F54">
            <v>204</v>
          </cell>
          <cell r="G54">
            <v>1</v>
          </cell>
          <cell r="H54" t="e">
            <v>#N/A</v>
          </cell>
          <cell r="I54">
            <v>42</v>
          </cell>
          <cell r="J54">
            <v>0</v>
          </cell>
          <cell r="K54">
            <v>0</v>
          </cell>
          <cell r="O54">
            <v>8.4</v>
          </cell>
          <cell r="Q54">
            <v>24.285714285714285</v>
          </cell>
          <cell r="R54">
            <v>24.285714285714285</v>
          </cell>
          <cell r="S54">
            <v>3</v>
          </cell>
          <cell r="T54">
            <v>3</v>
          </cell>
          <cell r="U54">
            <v>9</v>
          </cell>
          <cell r="V54">
            <v>0</v>
          </cell>
          <cell r="Y54">
            <v>0</v>
          </cell>
          <cell r="Z54" t="str">
            <v>паша</v>
          </cell>
          <cell r="AA54">
            <v>0</v>
          </cell>
          <cell r="AB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124</v>
          </cell>
          <cell r="D55">
            <v>200</v>
          </cell>
          <cell r="E55">
            <v>70</v>
          </cell>
          <cell r="F55">
            <v>254</v>
          </cell>
          <cell r="G55">
            <v>1</v>
          </cell>
          <cell r="H55">
            <v>180</v>
          </cell>
          <cell r="I55">
            <v>70</v>
          </cell>
          <cell r="J55">
            <v>0</v>
          </cell>
          <cell r="K55">
            <v>0</v>
          </cell>
          <cell r="O55">
            <v>14</v>
          </cell>
          <cell r="Q55">
            <v>18.142857142857142</v>
          </cell>
          <cell r="R55">
            <v>18.142857142857142</v>
          </cell>
          <cell r="S55">
            <v>20</v>
          </cell>
          <cell r="T55">
            <v>26</v>
          </cell>
          <cell r="U55">
            <v>5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1401</v>
          </cell>
          <cell r="D56">
            <v>1351</v>
          </cell>
          <cell r="E56">
            <v>1691</v>
          </cell>
          <cell r="F56">
            <v>1036</v>
          </cell>
          <cell r="G56" t="str">
            <v>пуд,яб</v>
          </cell>
          <cell r="H56">
            <v>180</v>
          </cell>
          <cell r="I56">
            <v>1682</v>
          </cell>
          <cell r="J56">
            <v>9</v>
          </cell>
          <cell r="K56">
            <v>840</v>
          </cell>
          <cell r="O56">
            <v>230.2</v>
          </cell>
          <cell r="P56">
            <v>840</v>
          </cell>
          <cell r="Q56">
            <v>11.798436142484796</v>
          </cell>
          <cell r="R56">
            <v>4.5004344048653344</v>
          </cell>
          <cell r="S56">
            <v>211</v>
          </cell>
          <cell r="T56">
            <v>199.6</v>
          </cell>
          <cell r="U56">
            <v>206</v>
          </cell>
          <cell r="V56">
            <v>540</v>
          </cell>
          <cell r="Y56">
            <v>840</v>
          </cell>
          <cell r="Z56">
            <v>0</v>
          </cell>
          <cell r="AA56">
            <v>70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212</v>
          </cell>
          <cell r="D57">
            <v>434</v>
          </cell>
          <cell r="E57">
            <v>322</v>
          </cell>
          <cell r="F57">
            <v>304</v>
          </cell>
          <cell r="G57">
            <v>1</v>
          </cell>
          <cell r="H57">
            <v>180</v>
          </cell>
          <cell r="I57">
            <v>300</v>
          </cell>
          <cell r="J57">
            <v>22</v>
          </cell>
          <cell r="K57">
            <v>240</v>
          </cell>
          <cell r="O57">
            <v>64.400000000000006</v>
          </cell>
          <cell r="P57">
            <v>240</v>
          </cell>
          <cell r="Q57">
            <v>12.17391304347826</v>
          </cell>
          <cell r="R57">
            <v>4.720496894409937</v>
          </cell>
          <cell r="S57">
            <v>41.8</v>
          </cell>
          <cell r="T57">
            <v>57.2</v>
          </cell>
          <cell r="U57">
            <v>79</v>
          </cell>
          <cell r="V57">
            <v>0</v>
          </cell>
          <cell r="Y57">
            <v>240</v>
          </cell>
          <cell r="Z57">
            <v>0</v>
          </cell>
          <cell r="AA57">
            <v>20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232</v>
          </cell>
          <cell r="D58">
            <v>495</v>
          </cell>
          <cell r="E58">
            <v>420</v>
          </cell>
          <cell r="F58">
            <v>304</v>
          </cell>
          <cell r="G58">
            <v>1</v>
          </cell>
          <cell r="H58">
            <v>180</v>
          </cell>
          <cell r="I58">
            <v>367</v>
          </cell>
          <cell r="J58">
            <v>53</v>
          </cell>
          <cell r="K58">
            <v>360</v>
          </cell>
          <cell r="O58">
            <v>84</v>
          </cell>
          <cell r="P58">
            <v>360</v>
          </cell>
          <cell r="Q58">
            <v>12.19047619047619</v>
          </cell>
          <cell r="R58">
            <v>3.6190476190476191</v>
          </cell>
          <cell r="S58">
            <v>50.8</v>
          </cell>
          <cell r="T58">
            <v>62.6</v>
          </cell>
          <cell r="U58">
            <v>110</v>
          </cell>
          <cell r="V58">
            <v>0</v>
          </cell>
          <cell r="Y58">
            <v>360</v>
          </cell>
          <cell r="Z58">
            <v>0</v>
          </cell>
          <cell r="AA58">
            <v>30</v>
          </cell>
          <cell r="AB58">
            <v>0.3</v>
          </cell>
        </row>
        <row r="59">
          <cell r="A59" t="str">
            <v>Чебупай брауни ТМ Горячая штучка 0,2 кг.  ПОКОМ</v>
          </cell>
          <cell r="B59" t="str">
            <v>шт</v>
          </cell>
          <cell r="D59">
            <v>240</v>
          </cell>
          <cell r="E59">
            <v>8</v>
          </cell>
          <cell r="F59">
            <v>232</v>
          </cell>
          <cell r="G59" t="str">
            <v>нов</v>
          </cell>
          <cell r="H59" t="e">
            <v>#N/A</v>
          </cell>
          <cell r="I59">
            <v>9</v>
          </cell>
          <cell r="J59">
            <v>-1</v>
          </cell>
          <cell r="K59">
            <v>0</v>
          </cell>
          <cell r="O59">
            <v>1.6</v>
          </cell>
          <cell r="Q59">
            <v>145</v>
          </cell>
          <cell r="R59">
            <v>145</v>
          </cell>
          <cell r="S59">
            <v>0</v>
          </cell>
          <cell r="T59">
            <v>0</v>
          </cell>
          <cell r="U59">
            <v>8</v>
          </cell>
          <cell r="V59">
            <v>0</v>
          </cell>
          <cell r="Y59">
            <v>0</v>
          </cell>
          <cell r="Z59" t="e">
            <v>#N/A</v>
          </cell>
          <cell r="AA59">
            <v>0</v>
          </cell>
          <cell r="AB59">
            <v>0.2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365</v>
          </cell>
          <cell r="D60">
            <v>429</v>
          </cell>
          <cell r="E60">
            <v>305</v>
          </cell>
          <cell r="F60">
            <v>484</v>
          </cell>
          <cell r="G60">
            <v>1</v>
          </cell>
          <cell r="H60">
            <v>365</v>
          </cell>
          <cell r="I60">
            <v>311</v>
          </cell>
          <cell r="J60">
            <v>-6</v>
          </cell>
          <cell r="K60">
            <v>360</v>
          </cell>
          <cell r="O60">
            <v>61</v>
          </cell>
          <cell r="Q60">
            <v>13.836065573770492</v>
          </cell>
          <cell r="R60">
            <v>7.9344262295081966</v>
          </cell>
          <cell r="S60">
            <v>47.4</v>
          </cell>
          <cell r="T60">
            <v>37.6</v>
          </cell>
          <cell r="U60">
            <v>57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557</v>
          </cell>
          <cell r="D61">
            <v>466</v>
          </cell>
          <cell r="E61">
            <v>429</v>
          </cell>
          <cell r="F61">
            <v>582</v>
          </cell>
          <cell r="G61">
            <v>1</v>
          </cell>
          <cell r="H61">
            <v>365</v>
          </cell>
          <cell r="I61">
            <v>438</v>
          </cell>
          <cell r="J61">
            <v>-9</v>
          </cell>
          <cell r="K61">
            <v>480</v>
          </cell>
          <cell r="O61">
            <v>85.8</v>
          </cell>
          <cell r="Q61">
            <v>12.377622377622378</v>
          </cell>
          <cell r="R61">
            <v>6.7832167832167833</v>
          </cell>
          <cell r="S61">
            <v>71</v>
          </cell>
          <cell r="T61">
            <v>56.4</v>
          </cell>
          <cell r="U61">
            <v>71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203</v>
          </cell>
          <cell r="D62">
            <v>293</v>
          </cell>
          <cell r="E62">
            <v>188</v>
          </cell>
          <cell r="F62">
            <v>296</v>
          </cell>
          <cell r="G62">
            <v>1</v>
          </cell>
          <cell r="H62">
            <v>180</v>
          </cell>
          <cell r="I62">
            <v>200</v>
          </cell>
          <cell r="J62">
            <v>-12</v>
          </cell>
          <cell r="K62">
            <v>0</v>
          </cell>
          <cell r="O62">
            <v>37.6</v>
          </cell>
          <cell r="P62">
            <v>140</v>
          </cell>
          <cell r="Q62">
            <v>11.595744680851064</v>
          </cell>
          <cell r="R62">
            <v>7.8723404255319149</v>
          </cell>
          <cell r="S62">
            <v>29.8</v>
          </cell>
          <cell r="T62">
            <v>39</v>
          </cell>
          <cell r="U62">
            <v>46</v>
          </cell>
          <cell r="V62">
            <v>0</v>
          </cell>
          <cell r="Y62">
            <v>140</v>
          </cell>
          <cell r="Z62">
            <v>0</v>
          </cell>
          <cell r="AA62">
            <v>10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1731</v>
          </cell>
          <cell r="D63">
            <v>2702</v>
          </cell>
          <cell r="E63">
            <v>2358</v>
          </cell>
          <cell r="F63">
            <v>2022</v>
          </cell>
          <cell r="G63">
            <v>1</v>
          </cell>
          <cell r="H63">
            <v>180</v>
          </cell>
          <cell r="I63">
            <v>2403</v>
          </cell>
          <cell r="J63">
            <v>-45</v>
          </cell>
          <cell r="K63">
            <v>840</v>
          </cell>
          <cell r="O63">
            <v>306</v>
          </cell>
          <cell r="P63">
            <v>840</v>
          </cell>
          <cell r="Q63">
            <v>12.098039215686274</v>
          </cell>
          <cell r="R63">
            <v>6.6078431372549016</v>
          </cell>
          <cell r="S63">
            <v>292.60000000000002</v>
          </cell>
          <cell r="T63">
            <v>326.8</v>
          </cell>
          <cell r="U63">
            <v>279</v>
          </cell>
          <cell r="V63">
            <v>828</v>
          </cell>
          <cell r="Y63">
            <v>840</v>
          </cell>
          <cell r="Z63">
            <v>0</v>
          </cell>
          <cell r="AA63">
            <v>70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2520</v>
          </cell>
          <cell r="D64">
            <v>4711</v>
          </cell>
          <cell r="E64">
            <v>4093</v>
          </cell>
          <cell r="F64">
            <v>3089</v>
          </cell>
          <cell r="G64">
            <v>1</v>
          </cell>
          <cell r="H64">
            <v>180</v>
          </cell>
          <cell r="I64">
            <v>4127</v>
          </cell>
          <cell r="J64">
            <v>-34</v>
          </cell>
          <cell r="K64">
            <v>1200</v>
          </cell>
          <cell r="O64">
            <v>528.20000000000005</v>
          </cell>
          <cell r="P64">
            <v>1800</v>
          </cell>
          <cell r="Q64">
            <v>11.527830367285118</v>
          </cell>
          <cell r="R64">
            <v>5.8481635744036344</v>
          </cell>
          <cell r="S64">
            <v>437.2</v>
          </cell>
          <cell r="T64">
            <v>506.6</v>
          </cell>
          <cell r="U64">
            <v>608</v>
          </cell>
          <cell r="V64">
            <v>1452</v>
          </cell>
          <cell r="Y64">
            <v>1800</v>
          </cell>
          <cell r="Z64" t="str">
            <v>апр яб</v>
          </cell>
          <cell r="AA64">
            <v>150</v>
          </cell>
          <cell r="AB64">
            <v>0.25</v>
          </cell>
        </row>
        <row r="65">
          <cell r="A65" t="str">
            <v>Чебуреки Мясные вес 2,7 кг ТМ Зареченские ВЕС ПОКОМ</v>
          </cell>
          <cell r="B65" t="str">
            <v>кг</v>
          </cell>
          <cell r="C65">
            <v>18.899999999999999</v>
          </cell>
          <cell r="D65">
            <v>135</v>
          </cell>
          <cell r="E65">
            <v>32.4</v>
          </cell>
          <cell r="F65">
            <v>118.8</v>
          </cell>
          <cell r="G65">
            <v>1</v>
          </cell>
          <cell r="H65" t="e">
            <v>#N/A</v>
          </cell>
          <cell r="I65">
            <v>35.1</v>
          </cell>
          <cell r="J65">
            <v>-2.7000000000000028</v>
          </cell>
          <cell r="K65">
            <v>0</v>
          </cell>
          <cell r="O65">
            <v>6.4799999999999995</v>
          </cell>
          <cell r="Q65">
            <v>18.333333333333336</v>
          </cell>
          <cell r="R65">
            <v>18.333333333333336</v>
          </cell>
          <cell r="S65">
            <v>2.16</v>
          </cell>
          <cell r="T65">
            <v>11.879999999999999</v>
          </cell>
          <cell r="U65">
            <v>5.4</v>
          </cell>
          <cell r="V65">
            <v>0</v>
          </cell>
          <cell r="Y65">
            <v>0</v>
          </cell>
          <cell r="Z65" t="e">
            <v>#N/A</v>
          </cell>
          <cell r="AA65">
            <v>0</v>
          </cell>
          <cell r="AB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640</v>
          </cell>
          <cell r="D66">
            <v>395</v>
          </cell>
          <cell r="E66">
            <v>517.4</v>
          </cell>
          <cell r="F66">
            <v>517.6</v>
          </cell>
          <cell r="G66">
            <v>1</v>
          </cell>
          <cell r="H66" t="e">
            <v>#N/A</v>
          </cell>
          <cell r="I66">
            <v>517.40099999999995</v>
          </cell>
          <cell r="J66">
            <v>-9.9999999997635314E-4</v>
          </cell>
          <cell r="K66">
            <v>400</v>
          </cell>
          <cell r="O66">
            <v>103.47999999999999</v>
          </cell>
          <cell r="P66">
            <v>300</v>
          </cell>
          <cell r="Q66">
            <v>11.766524932354079</v>
          </cell>
          <cell r="R66">
            <v>5.0019327406262084</v>
          </cell>
          <cell r="S66">
            <v>94</v>
          </cell>
          <cell r="T66">
            <v>92</v>
          </cell>
          <cell r="U66">
            <v>60</v>
          </cell>
          <cell r="V66">
            <v>0</v>
          </cell>
          <cell r="Y66">
            <v>300</v>
          </cell>
          <cell r="Z66" t="e">
            <v>#N/A</v>
          </cell>
          <cell r="AA66">
            <v>60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25.04.2024 - 01.05.2024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59.527999999999999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684.50800000000004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652.34400000000005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1896.847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227.119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292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409</v>
          </cell>
          <cell r="F13">
            <v>2173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270</v>
          </cell>
          <cell r="F14">
            <v>2837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638</v>
          </cell>
          <cell r="F15">
            <v>5913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260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</v>
          </cell>
          <cell r="F18">
            <v>252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197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280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316</v>
          </cell>
        </row>
        <row r="22">
          <cell r="A22" t="str">
            <v xml:space="preserve"> 068  Колбаса Особая ТМ Особый рецепт, 0,5 кг, ПОКОМ</v>
          </cell>
          <cell r="F22">
            <v>113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14</v>
          </cell>
          <cell r="F24">
            <v>1307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266</v>
          </cell>
        </row>
        <row r="26">
          <cell r="A26" t="str">
            <v xml:space="preserve"> 096  Сосиски Баварские,  0.42кг,ПОКОМ</v>
          </cell>
          <cell r="F26">
            <v>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1095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146</v>
          </cell>
          <cell r="F28">
            <v>354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46</v>
          </cell>
          <cell r="F29">
            <v>484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946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2.5</v>
          </cell>
          <cell r="F31">
            <v>533.33000000000004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</v>
          </cell>
          <cell r="F32">
            <v>7233.076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2.6</v>
          </cell>
          <cell r="F33">
            <v>371.71100000000001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3.3</v>
          </cell>
          <cell r="F34">
            <v>678.89200000000005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303.072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22.6</v>
          </cell>
          <cell r="F36">
            <v>10271.687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0.85</v>
          </cell>
          <cell r="F37">
            <v>57.741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4.9000000000000004</v>
          </cell>
          <cell r="F38">
            <v>610.71199999999999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6606.4930000000004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12.5</v>
          </cell>
          <cell r="F40">
            <v>5731.2389999999996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3.25</v>
          </cell>
          <cell r="F41">
            <v>312.13</v>
          </cell>
        </row>
        <row r="42">
          <cell r="A42" t="str">
            <v xml:space="preserve"> 238  Колбаса Салями Баварушка зернистая, оболочка фиброуз, ВЕС, ТС Баварушка  ПОКОМ</v>
          </cell>
          <cell r="F42">
            <v>2.4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1.65</v>
          </cell>
          <cell r="F43">
            <v>314.09699999999998</v>
          </cell>
        </row>
        <row r="44">
          <cell r="A44" t="str">
            <v xml:space="preserve"> 240  Колбаса Салями охотничья, ВЕС. ПОКОМ</v>
          </cell>
          <cell r="F44">
            <v>32.515999999999998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8.9</v>
          </cell>
          <cell r="F45">
            <v>657.04499999999996</v>
          </cell>
        </row>
        <row r="46">
          <cell r="A46" t="str">
            <v xml:space="preserve"> 243  Колбаса Сервелат Зернистый, ВЕС.  ПОКОМ</v>
          </cell>
          <cell r="D46">
            <v>2.802</v>
          </cell>
          <cell r="F46">
            <v>87.626999999999995</v>
          </cell>
        </row>
        <row r="47">
          <cell r="A47" t="str">
            <v xml:space="preserve"> 247  Сардельки Нежные, ВЕС.  ПОКОМ</v>
          </cell>
          <cell r="F47">
            <v>205.44800000000001</v>
          </cell>
        </row>
        <row r="48">
          <cell r="A48" t="str">
            <v xml:space="preserve"> 248  Сардельки Сочные ТМ Особый рецепт,   ПОКОМ</v>
          </cell>
          <cell r="D48">
            <v>1.4</v>
          </cell>
          <cell r="F48">
            <v>221.11600000000001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5.2</v>
          </cell>
          <cell r="F49">
            <v>1570.364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1.4</v>
          </cell>
          <cell r="F50">
            <v>103.9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207.73099999999999</v>
          </cell>
        </row>
        <row r="52">
          <cell r="A52" t="str">
            <v xml:space="preserve"> 263  Шпикачки Стародворские, ВЕС.  ПОКОМ</v>
          </cell>
          <cell r="F52">
            <v>221.50399999999999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2.8149999999999999</v>
          </cell>
          <cell r="F53">
            <v>343.75299999999999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2.1019999999999999</v>
          </cell>
          <cell r="F54">
            <v>422.25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2.1019999999999999</v>
          </cell>
          <cell r="F55">
            <v>366.447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1939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759</v>
          </cell>
          <cell r="F57">
            <v>4771</v>
          </cell>
        </row>
        <row r="58">
          <cell r="A58" t="str">
            <v xml:space="preserve"> 274  Колбаса полусухая Стародворская 0,17 кг., ШТ.,   ПОКОМ</v>
          </cell>
          <cell r="D58">
            <v>1</v>
          </cell>
          <cell r="F58">
            <v>1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1209</v>
          </cell>
          <cell r="F59">
            <v>5139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F60">
            <v>1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5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734.06700000000001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F63">
            <v>480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122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6</v>
          </cell>
          <cell r="F65">
            <v>1362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265.98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9</v>
          </cell>
          <cell r="F67">
            <v>3087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7</v>
          </cell>
          <cell r="F68">
            <v>3389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88.792000000000002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121.71299999999999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9</v>
          </cell>
          <cell r="F71">
            <v>1651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8</v>
          </cell>
          <cell r="F72">
            <v>2258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10</v>
          </cell>
          <cell r="F73">
            <v>1189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9.1029999999999998</v>
          </cell>
          <cell r="F74">
            <v>321.87299999999999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5.2</v>
          </cell>
          <cell r="F75">
            <v>935.19799999999998</v>
          </cell>
        </row>
        <row r="76">
          <cell r="A76" t="str">
            <v xml:space="preserve"> 316  Колбаса Нежная ТМ Зареченские ВЕС  ПОКОМ</v>
          </cell>
          <cell r="F76">
            <v>80.504999999999995</v>
          </cell>
        </row>
        <row r="77">
          <cell r="A77" t="str">
            <v xml:space="preserve"> 318  Сосиски Датские ТМ Зареченские, ВЕС  ПОКОМ</v>
          </cell>
          <cell r="F77">
            <v>2924.2289999999998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1010</v>
          </cell>
          <cell r="F78">
            <v>5159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402</v>
          </cell>
          <cell r="F79">
            <v>5397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6</v>
          </cell>
          <cell r="F80">
            <v>1110</v>
          </cell>
        </row>
        <row r="81">
          <cell r="A81" t="str">
            <v xml:space="preserve"> 328  Сардельки Сочинки Стародворье ТМ  0,4 кг ПОКОМ</v>
          </cell>
          <cell r="D81">
            <v>3</v>
          </cell>
          <cell r="F81">
            <v>650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3</v>
          </cell>
          <cell r="F82">
            <v>503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</v>
          </cell>
          <cell r="F83">
            <v>1336.8030000000001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396</v>
          </cell>
        </row>
        <row r="85">
          <cell r="A85" t="str">
            <v xml:space="preserve"> 335  Колбаса Сливушка ТМ Вязанка. ВЕС.  ПОКОМ </v>
          </cell>
          <cell r="F85">
            <v>185.93799999999999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784</v>
          </cell>
          <cell r="F86">
            <v>4339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10</v>
          </cell>
          <cell r="F87">
            <v>2625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2.202</v>
          </cell>
          <cell r="F88">
            <v>725.303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1.4019999999999999</v>
          </cell>
          <cell r="F89">
            <v>527.71699999999998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2.202</v>
          </cell>
          <cell r="F90">
            <v>910.52300000000002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3.0019999999999998</v>
          </cell>
          <cell r="F91">
            <v>641.44399999999996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1</v>
          </cell>
          <cell r="F92">
            <v>124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305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1</v>
          </cell>
          <cell r="F94">
            <v>289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2.6019999999999999</v>
          </cell>
          <cell r="F95">
            <v>336.53100000000001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2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32.950000000000003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</v>
          </cell>
          <cell r="F98">
            <v>524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</v>
          </cell>
          <cell r="F99">
            <v>629</v>
          </cell>
        </row>
        <row r="100">
          <cell r="A100" t="str">
            <v xml:space="preserve"> 381 Колбаса Филейбургская с ароматными пряностями 0,03 кг с/в ТМ Баварушка  ПОКОМ</v>
          </cell>
          <cell r="F100">
            <v>1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F101">
            <v>2469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4</v>
          </cell>
          <cell r="F102">
            <v>537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4</v>
          </cell>
          <cell r="F103">
            <v>773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431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483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610</v>
          </cell>
          <cell r="F106">
            <v>4866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</v>
          </cell>
          <cell r="F107">
            <v>9156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</v>
          </cell>
          <cell r="F108">
            <v>150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6</v>
          </cell>
          <cell r="F109">
            <v>192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6</v>
          </cell>
          <cell r="F110">
            <v>499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246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6</v>
          </cell>
          <cell r="F112">
            <v>622</v>
          </cell>
        </row>
        <row r="113">
          <cell r="A113" t="str">
            <v xml:space="preserve"> 421  Сосиски Царедворские 0,33 кг ТМ Стародворье  ПОКОМ</v>
          </cell>
          <cell r="D113">
            <v>1</v>
          </cell>
          <cell r="F113">
            <v>561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1</v>
          </cell>
          <cell r="F114">
            <v>223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2</v>
          </cell>
          <cell r="F115">
            <v>438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F116">
            <v>282.31400000000002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F117">
            <v>358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6</v>
          </cell>
          <cell r="F118">
            <v>418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F119">
            <v>264.39800000000002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20.251000000000001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D121">
            <v>1</v>
          </cell>
          <cell r="F121">
            <v>99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1.3</v>
          </cell>
          <cell r="F122">
            <v>218.25899999999999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8</v>
          </cell>
          <cell r="F123">
            <v>475</v>
          </cell>
        </row>
        <row r="124">
          <cell r="A124" t="str">
            <v>3215 ВЕТЧ.МЯСНАЯ Папа может п/о 0.4кг 8шт.    ОСТАНКИНО</v>
          </cell>
          <cell r="D124">
            <v>267</v>
          </cell>
          <cell r="F124">
            <v>270</v>
          </cell>
        </row>
        <row r="125">
          <cell r="A125" t="str">
            <v>3297 СЫТНЫЕ Папа может сар б/о мгс 1*3 СНГ  ОСТАНКИНО</v>
          </cell>
          <cell r="D125">
            <v>214.2</v>
          </cell>
          <cell r="F125">
            <v>214.2</v>
          </cell>
        </row>
        <row r="126">
          <cell r="A126" t="str">
            <v>3812 СОЧНЫЕ сос п/о мгс 2*2  ОСТАНКИНО</v>
          </cell>
          <cell r="D126">
            <v>1530.9</v>
          </cell>
          <cell r="F126">
            <v>1530.9</v>
          </cell>
        </row>
        <row r="127">
          <cell r="A127" t="str">
            <v>4063 МЯСНАЯ Папа может вар п/о_Л   ОСТАНКИНО</v>
          </cell>
          <cell r="D127">
            <v>2170.23</v>
          </cell>
          <cell r="F127">
            <v>2171.5880000000002</v>
          </cell>
        </row>
        <row r="128">
          <cell r="A128" t="str">
            <v>4117 ЭКСТРА Папа может с/к в/у_Л   ОСТАНКИНО</v>
          </cell>
          <cell r="D128">
            <v>68.099999999999994</v>
          </cell>
          <cell r="F128">
            <v>68.099999999999994</v>
          </cell>
        </row>
        <row r="129">
          <cell r="A129" t="str">
            <v>4342 Салями Финская п/к в/у ОСТАНКИНО</v>
          </cell>
          <cell r="D129">
            <v>313.41899999999998</v>
          </cell>
          <cell r="F129">
            <v>313.41899999999998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115.4</v>
          </cell>
          <cell r="F130">
            <v>115.4</v>
          </cell>
        </row>
        <row r="131">
          <cell r="A131" t="str">
            <v>4813 ФИЛЕЙНАЯ Папа может вар п/о_Л   ОСТАНКИНО</v>
          </cell>
          <cell r="D131">
            <v>416.8</v>
          </cell>
          <cell r="F131">
            <v>416.8</v>
          </cell>
        </row>
        <row r="132">
          <cell r="A132" t="str">
            <v>4993 САЛЯМИ ИТАЛЬЯНСКАЯ с/к в/у 1/250*8_120c ОСТАНКИНО</v>
          </cell>
          <cell r="D132">
            <v>577</v>
          </cell>
          <cell r="F132">
            <v>580</v>
          </cell>
        </row>
        <row r="133">
          <cell r="A133" t="str">
            <v>5246 ДОКТОРСКАЯ ПРЕМИУМ вар б/о мгс_30с ОСТАНКИНО</v>
          </cell>
          <cell r="D133">
            <v>48.9</v>
          </cell>
          <cell r="F133">
            <v>48.9</v>
          </cell>
        </row>
        <row r="134">
          <cell r="A134" t="str">
            <v>5336 ОСОБАЯ вар п/о  ОСТАНКИНО</v>
          </cell>
          <cell r="D134">
            <v>396.6</v>
          </cell>
          <cell r="F134">
            <v>396.6</v>
          </cell>
        </row>
        <row r="135">
          <cell r="A135" t="str">
            <v>5337 ОСОБАЯ СО ШПИКОМ вар п/о  ОСТАНКИНО</v>
          </cell>
          <cell r="D135">
            <v>77.3</v>
          </cell>
          <cell r="F135">
            <v>77.3</v>
          </cell>
        </row>
        <row r="136">
          <cell r="A136" t="str">
            <v>5341 СЕРВЕЛАТ ОХОТНИЧИЙ в/к в/у  ОСТАНКИНО</v>
          </cell>
          <cell r="D136">
            <v>435.3</v>
          </cell>
          <cell r="F136">
            <v>435.3</v>
          </cell>
        </row>
        <row r="137">
          <cell r="A137" t="str">
            <v>5483 ЭКСТРА Папа может с/к в/у 1/250 8шт.   ОСТАНКИНО</v>
          </cell>
          <cell r="D137">
            <v>1258</v>
          </cell>
          <cell r="F137">
            <v>1258</v>
          </cell>
        </row>
        <row r="138">
          <cell r="A138" t="str">
            <v>5544 Сервелат Финский в/к в/у_45с НОВАЯ ОСТАНКИНО</v>
          </cell>
          <cell r="D138">
            <v>1022.562</v>
          </cell>
          <cell r="F138">
            <v>1022.562</v>
          </cell>
        </row>
        <row r="139">
          <cell r="A139" t="str">
            <v>5682 САЛЯМИ МЕЛКОЗЕРНЕНАЯ с/к в/у 1/120_60с   ОСТАНКИНО</v>
          </cell>
          <cell r="D139">
            <v>2719</v>
          </cell>
          <cell r="F139">
            <v>2719</v>
          </cell>
        </row>
        <row r="140">
          <cell r="A140" t="str">
            <v>5706 АРОМАТНАЯ Папа может с/к в/у 1/250 8шт.  ОСТАНКИНО</v>
          </cell>
          <cell r="D140">
            <v>908</v>
          </cell>
          <cell r="F140">
            <v>908</v>
          </cell>
        </row>
        <row r="141">
          <cell r="A141" t="str">
            <v>5708 ПОСОЛЬСКАЯ Папа может с/к в/у ОСТАНКИНО</v>
          </cell>
          <cell r="D141">
            <v>73.099999999999994</v>
          </cell>
          <cell r="F141">
            <v>73.099999999999994</v>
          </cell>
        </row>
        <row r="142">
          <cell r="A142" t="str">
            <v>5820 СЛИВОЧНЫЕ Папа может сос п/о мгс 2*2_45с   ОСТАНКИНО</v>
          </cell>
          <cell r="D142">
            <v>160.4</v>
          </cell>
          <cell r="F142">
            <v>160.4</v>
          </cell>
        </row>
        <row r="143">
          <cell r="A143" t="str">
            <v>5851 ЭКСТРА Папа может вар п/о   ОСТАНКИНО</v>
          </cell>
          <cell r="D143">
            <v>360.2</v>
          </cell>
          <cell r="F143">
            <v>360.2</v>
          </cell>
        </row>
        <row r="144">
          <cell r="A144" t="str">
            <v>5931 ОХОТНИЧЬЯ Папа может с/к в/у 1/220 8шт.   ОСТАНКИНО</v>
          </cell>
          <cell r="D144">
            <v>971</v>
          </cell>
          <cell r="F144">
            <v>971</v>
          </cell>
        </row>
        <row r="145">
          <cell r="A145" t="str">
            <v>5976 МОЛОЧНЫЕ ТРАДИЦ. сос п/о в/у 1/350_45с  ОСТАНКИНО</v>
          </cell>
          <cell r="D145">
            <v>1219</v>
          </cell>
          <cell r="F145">
            <v>1219</v>
          </cell>
        </row>
        <row r="146">
          <cell r="A146" t="str">
            <v>5981 МОЛОЧНЫЕ ТРАДИЦ. сос п/о мгс 1*6_45с   ОСТАНКИНО</v>
          </cell>
          <cell r="D146">
            <v>178.7</v>
          </cell>
          <cell r="F146">
            <v>178.7</v>
          </cell>
        </row>
        <row r="147">
          <cell r="A147" t="str">
            <v>5982 МОЛОЧНЫЕ ТРАДИЦ. сос п/о мгс 0,6кг_СНГ  ОСТАНКИНО</v>
          </cell>
          <cell r="D147">
            <v>365</v>
          </cell>
          <cell r="F147">
            <v>366</v>
          </cell>
        </row>
        <row r="148">
          <cell r="A148" t="str">
            <v>5992 ВРЕМЯ ОКРОШКИ Папа может вар п/о 0.4кг   ОСТАНКИНО</v>
          </cell>
          <cell r="D148">
            <v>232</v>
          </cell>
          <cell r="F148">
            <v>232</v>
          </cell>
        </row>
        <row r="149">
          <cell r="A149" t="str">
            <v>6025 ВЕТЧ.ФИРМЕННАЯ С ИНДЕЙКОЙ п/о   ОСТАНКИНО</v>
          </cell>
          <cell r="D149">
            <v>6.1</v>
          </cell>
          <cell r="F149">
            <v>6.1</v>
          </cell>
        </row>
        <row r="150">
          <cell r="A150" t="str">
            <v>6042 МОЛОЧНЫЕ К ЗАВТРАКУ сос п/о в/у 0.4кг   ОСТАНКИНО</v>
          </cell>
          <cell r="D150">
            <v>8</v>
          </cell>
          <cell r="F150">
            <v>8</v>
          </cell>
        </row>
        <row r="151">
          <cell r="A151" t="str">
            <v>6113 СОЧНЫЕ сос п/о мгс 1*6_Ашан  ОСТАНКИНО</v>
          </cell>
          <cell r="D151">
            <v>2290.9</v>
          </cell>
          <cell r="F151">
            <v>2290.9</v>
          </cell>
        </row>
        <row r="152">
          <cell r="A152" t="str">
            <v>6123 МОЛОЧНЫЕ КЛАССИЧЕСКИЕ ПМ сос п/о мгс 2*4   ОСТАНКИНО</v>
          </cell>
          <cell r="D152">
            <v>628</v>
          </cell>
          <cell r="F152">
            <v>628</v>
          </cell>
        </row>
        <row r="153">
          <cell r="A153" t="str">
            <v>6213 СЕРВЕЛАТ ФИНСКИЙ СН в/к в/у 0.35кг 8шт.  ОСТАНКИНО</v>
          </cell>
          <cell r="D153">
            <v>7</v>
          </cell>
          <cell r="F153">
            <v>7</v>
          </cell>
        </row>
        <row r="154">
          <cell r="A154" t="str">
            <v>6221 НЕАПОЛИТАНСКИЙ ДУЭТ с/к с/н мгс 1/90  ОСТАНКИНО</v>
          </cell>
          <cell r="D154">
            <v>109</v>
          </cell>
          <cell r="F154">
            <v>109</v>
          </cell>
        </row>
        <row r="155">
          <cell r="A155" t="str">
            <v>6222 ИТАЛЬЯНСКОЕ АССОРТИ с/в с/н мгс 1/90 ОСТАНКИНО</v>
          </cell>
          <cell r="D155">
            <v>65</v>
          </cell>
          <cell r="F155">
            <v>65</v>
          </cell>
        </row>
        <row r="156">
          <cell r="A156" t="str">
            <v>6223 БАЛЫК И ШЕЙКА с/в с/н мгс 1/90 10 шт ОСТАНКИНО</v>
          </cell>
          <cell r="D156">
            <v>42</v>
          </cell>
          <cell r="F156">
            <v>42</v>
          </cell>
        </row>
        <row r="157">
          <cell r="A157" t="str">
            <v>6228 МЯСНОЕ АССОРТИ к/з с/н мгс 1/90 10шт.  ОСТАНКИНО</v>
          </cell>
          <cell r="D157">
            <v>390</v>
          </cell>
          <cell r="F157">
            <v>390</v>
          </cell>
        </row>
        <row r="158">
          <cell r="A158" t="str">
            <v>6241 ХОТ-ДОГ Папа может сос п/о мгс 0.38кг  ОСТАНКИНО</v>
          </cell>
          <cell r="D158">
            <v>5</v>
          </cell>
          <cell r="F158">
            <v>5</v>
          </cell>
        </row>
        <row r="159">
          <cell r="A159" t="str">
            <v>6247 ДОМАШНЯЯ Папа может вар п/о 0,4кг 8шт.  ОСТАНКИНО</v>
          </cell>
          <cell r="D159">
            <v>162</v>
          </cell>
          <cell r="F159">
            <v>162</v>
          </cell>
        </row>
        <row r="160">
          <cell r="A160" t="str">
            <v>6268 ГОВЯЖЬЯ Папа может вар п/о 0,4кг 8 шт.  ОСТАНКИНО</v>
          </cell>
          <cell r="D160">
            <v>297</v>
          </cell>
          <cell r="F160">
            <v>297</v>
          </cell>
        </row>
        <row r="161">
          <cell r="A161" t="str">
            <v>6281 СВИНИНА ДЕЛИКАТ. к/в мл/к в/у 0.3кг 45с  ОСТАНКИНО</v>
          </cell>
          <cell r="D161">
            <v>615</v>
          </cell>
          <cell r="F161">
            <v>615</v>
          </cell>
        </row>
        <row r="162">
          <cell r="A162" t="str">
            <v>6297 ФИЛЕЙНЫЕ сос ц/о в/у 1/270 12шт_45с  ОСТАНКИНО</v>
          </cell>
          <cell r="D162">
            <v>2320</v>
          </cell>
          <cell r="F162">
            <v>2325</v>
          </cell>
        </row>
        <row r="163">
          <cell r="A163" t="str">
            <v>6303 МЯСНЫЕ Папа может сос п/о мгс 1.5*3  ОСТАНКИНО</v>
          </cell>
          <cell r="D163">
            <v>364.6</v>
          </cell>
          <cell r="F163">
            <v>364.6</v>
          </cell>
        </row>
        <row r="164">
          <cell r="A164" t="str">
            <v>6325 ДОКТОРСКАЯ ПРЕМИУМ вар п/о 0.4кг 8шт.  ОСТАНКИНО</v>
          </cell>
          <cell r="D164">
            <v>694</v>
          </cell>
          <cell r="F164">
            <v>694</v>
          </cell>
        </row>
        <row r="165">
          <cell r="A165" t="str">
            <v>6333 МЯСНАЯ Папа может вар п/о 0.4кг 8шт.  ОСТАНКИНО</v>
          </cell>
          <cell r="D165">
            <v>5907</v>
          </cell>
          <cell r="F165">
            <v>5918</v>
          </cell>
        </row>
        <row r="166">
          <cell r="A166" t="str">
            <v>6353 ЭКСТРА Папа может вар п/о 0.4кг 8шт.  ОСТАНКИНО</v>
          </cell>
          <cell r="D166">
            <v>3299</v>
          </cell>
          <cell r="F166">
            <v>3299</v>
          </cell>
        </row>
        <row r="167">
          <cell r="A167" t="str">
            <v>6392 ФИЛЕЙНАЯ Папа может вар п/о 0.4кг. ОСТАНКИНО</v>
          </cell>
          <cell r="D167">
            <v>4800</v>
          </cell>
          <cell r="F167">
            <v>4810</v>
          </cell>
        </row>
        <row r="168">
          <cell r="A168" t="str">
            <v>6427 КЛАССИЧЕСКАЯ ПМ вар п/о 0.35кг 8шт. ОСТАНКИНО</v>
          </cell>
          <cell r="D168">
            <v>3021</v>
          </cell>
          <cell r="F168">
            <v>3024</v>
          </cell>
        </row>
        <row r="169">
          <cell r="A169" t="str">
            <v>6438 БОГАТЫРСКИЕ Папа Может сос п/о в/у 0,3кг  ОСТАНКИНО</v>
          </cell>
          <cell r="D169">
            <v>37</v>
          </cell>
          <cell r="F169">
            <v>37</v>
          </cell>
        </row>
        <row r="170">
          <cell r="A170" t="str">
            <v>6445 БЕКОН с/к с/н в/у 1/180 10шт.  ОСТАНКИНО</v>
          </cell>
          <cell r="D170">
            <v>374</v>
          </cell>
          <cell r="F170">
            <v>374</v>
          </cell>
        </row>
        <row r="171">
          <cell r="A171" t="str">
            <v>6453 ЭКСТРА Папа может с/к с/н в/у 1/100 14шт.   ОСТАНКИНО</v>
          </cell>
          <cell r="D171">
            <v>1451</v>
          </cell>
          <cell r="F171">
            <v>1451</v>
          </cell>
        </row>
        <row r="172">
          <cell r="A172" t="str">
            <v>6454 АРОМАТНАЯ с/к с/н в/у 1/100 14шт.  ОСТАНКИНО</v>
          </cell>
          <cell r="D172">
            <v>1334</v>
          </cell>
          <cell r="F172">
            <v>1339</v>
          </cell>
        </row>
        <row r="173">
          <cell r="A173" t="str">
            <v>6470 ВЕТЧ.МРАМОРНАЯ в/у_45с  ОСТАНКИНО</v>
          </cell>
          <cell r="D173">
            <v>27.4</v>
          </cell>
          <cell r="F173">
            <v>27.4</v>
          </cell>
        </row>
        <row r="174">
          <cell r="A174" t="str">
            <v>6475 С СЫРОМ Папа может сос ц/о мгс 0.4кг6шт  ОСТАНКИНО</v>
          </cell>
          <cell r="D174">
            <v>301</v>
          </cell>
          <cell r="F174">
            <v>301</v>
          </cell>
        </row>
        <row r="175">
          <cell r="A175" t="str">
            <v>6527 ШПИКАЧКИ СОЧНЫЕ ПМ сар б/о мгс 1*3 45с ОСТАНКИНО</v>
          </cell>
          <cell r="D175">
            <v>517.9</v>
          </cell>
          <cell r="F175">
            <v>517.9</v>
          </cell>
        </row>
        <row r="176">
          <cell r="A176" t="str">
            <v>6555 ПОСОЛЬСКАЯ с/к с/н в/у 1/100 10шт.  ОСТАНКИНО</v>
          </cell>
          <cell r="D176">
            <v>297</v>
          </cell>
          <cell r="F176">
            <v>297</v>
          </cell>
        </row>
        <row r="177">
          <cell r="A177" t="str">
            <v>6562 СЕРВЕЛАТ КАРЕЛЬСКИЙ СН в/к в/у 0,28кг  ОСТАНКИНО</v>
          </cell>
          <cell r="D177">
            <v>120</v>
          </cell>
          <cell r="F177">
            <v>120</v>
          </cell>
        </row>
        <row r="178">
          <cell r="A178" t="str">
            <v>6563 СЛИВОЧНЫЕ СН сос п/о мгс 1*6  ОСТАНКИНО</v>
          </cell>
          <cell r="D178">
            <v>10</v>
          </cell>
          <cell r="F178">
            <v>10</v>
          </cell>
        </row>
        <row r="179">
          <cell r="A179" t="str">
            <v>6586 МРАМОРНАЯ И БАЛЫКОВАЯ в/к с/н мгс 1/90 ОСТАНКИНО</v>
          </cell>
          <cell r="D179">
            <v>170</v>
          </cell>
          <cell r="F179">
            <v>170</v>
          </cell>
        </row>
        <row r="180">
          <cell r="A180" t="str">
            <v>6601 ГОВЯЖЬИ СН сос п/о мгс 1*6  ОСТАНКИНО</v>
          </cell>
          <cell r="D180">
            <v>136.19999999999999</v>
          </cell>
          <cell r="F180">
            <v>136.19999999999999</v>
          </cell>
        </row>
        <row r="181">
          <cell r="A181" t="str">
            <v>6602 БАВАРСКИЕ ПМ сос ц/о мгс 0,35кг 8шт.  ОСТАНКИНО</v>
          </cell>
          <cell r="D181">
            <v>585</v>
          </cell>
          <cell r="F181">
            <v>585</v>
          </cell>
        </row>
        <row r="182">
          <cell r="A182" t="str">
            <v>6616 МОЛОЧНЫЕ КЛАССИЧЕСКИЕ сос п/о в/у 0.3кг  ОСТАНКИНО</v>
          </cell>
          <cell r="D182">
            <v>166</v>
          </cell>
          <cell r="F182">
            <v>166</v>
          </cell>
        </row>
        <row r="183">
          <cell r="A183" t="str">
            <v>6661 СОЧНЫЙ ГРИЛЬ ПМ сос п/о мгс 1.5*4_Маяк  ОСТАНКИНО</v>
          </cell>
          <cell r="D183">
            <v>72.5</v>
          </cell>
          <cell r="F183">
            <v>72.5</v>
          </cell>
        </row>
        <row r="184">
          <cell r="A184" t="str">
            <v>6666 БОЯНСКАЯ Папа может п/к в/у 0,28кг 8 шт. ОСТАНКИНО</v>
          </cell>
          <cell r="D184">
            <v>1698</v>
          </cell>
          <cell r="F184">
            <v>1703</v>
          </cell>
        </row>
        <row r="185">
          <cell r="A185" t="str">
            <v>6669 ВЕНСКАЯ САЛЯМИ п/к в/у 0.28кг 8шт  ОСТАНКИНО</v>
          </cell>
          <cell r="D185">
            <v>622</v>
          </cell>
          <cell r="F185">
            <v>622</v>
          </cell>
        </row>
        <row r="186">
          <cell r="A186" t="str">
            <v>6683 СЕРВЕЛАТ ЗЕРНИСТЫЙ ПМ в/к в/у 0,35кг  ОСТАНКИНО</v>
          </cell>
          <cell r="D186">
            <v>3599</v>
          </cell>
          <cell r="F186">
            <v>3608</v>
          </cell>
        </row>
        <row r="187">
          <cell r="A187" t="str">
            <v>6684 СЕРВЕЛАТ КАРЕЛЬСКИЙ ПМ в/к в/у 0.28кг  ОСТАНКИНО</v>
          </cell>
          <cell r="D187">
            <v>2569</v>
          </cell>
          <cell r="F187">
            <v>2585</v>
          </cell>
        </row>
        <row r="188">
          <cell r="A188" t="str">
            <v>6689 СЕРВЕЛАТ ОХОТНИЧИЙ ПМ в/к в/у 0,35кг 8шт  ОСТАНКИНО</v>
          </cell>
          <cell r="D188">
            <v>5241</v>
          </cell>
          <cell r="F188">
            <v>5247</v>
          </cell>
        </row>
        <row r="189">
          <cell r="A189" t="str">
            <v>6692 СЕРВЕЛАТ ПРИМА в/к в/у 0.28кг 8шт.  ОСТАНКИНО</v>
          </cell>
          <cell r="D189">
            <v>634</v>
          </cell>
          <cell r="F189">
            <v>634</v>
          </cell>
        </row>
        <row r="190">
          <cell r="A190" t="str">
            <v>6697 СЕРВЕЛАТ ФИНСКИЙ ПМ в/к в/у 0,35кг 8шт.  ОСТАНКИНО</v>
          </cell>
          <cell r="D190">
            <v>5904</v>
          </cell>
          <cell r="F190">
            <v>5909</v>
          </cell>
        </row>
        <row r="191">
          <cell r="A191" t="str">
            <v>6713 СОЧНЫЙ ГРИЛЬ ПМ сос п/о мгс 0.41кг 8шт.  ОСТАНКИНО</v>
          </cell>
          <cell r="D191">
            <v>1736</v>
          </cell>
          <cell r="F191">
            <v>1736</v>
          </cell>
        </row>
        <row r="192">
          <cell r="A192" t="str">
            <v>6716 ОСОБАЯ Коровино (в сетке) 0.5кг 8шт.  ОСТАНКИНО</v>
          </cell>
          <cell r="D192">
            <v>565</v>
          </cell>
          <cell r="F192">
            <v>565</v>
          </cell>
        </row>
        <row r="193">
          <cell r="A193" t="str">
            <v>6722 СОЧНЫЕ ПМ сос п/о мгс 0,41кг 10шт.  ОСТАНКИНО</v>
          </cell>
          <cell r="D193">
            <v>5765</v>
          </cell>
          <cell r="F193">
            <v>5769</v>
          </cell>
        </row>
        <row r="194">
          <cell r="A194" t="str">
            <v>6726 СЛИВОЧНЫЕ ПМ сос п/о мгс 0.41кг 10шт.  ОСТАНКИНО</v>
          </cell>
          <cell r="D194">
            <v>3695</v>
          </cell>
          <cell r="F194">
            <v>3698</v>
          </cell>
        </row>
        <row r="195">
          <cell r="A195" t="str">
            <v>6734 ОСОБАЯ СО ШПИКОМ Коровино (в сетке) 0,5кг ОСТАНКИНО</v>
          </cell>
          <cell r="D195">
            <v>193</v>
          </cell>
          <cell r="F195">
            <v>193</v>
          </cell>
        </row>
        <row r="196">
          <cell r="A196" t="str">
            <v>6747 РУССКАЯ ПРЕМИУМ ПМ вар ф/о в/у  ОСТАНКИНО</v>
          </cell>
          <cell r="D196">
            <v>73.599999999999994</v>
          </cell>
          <cell r="F196">
            <v>73.599999999999994</v>
          </cell>
        </row>
        <row r="197">
          <cell r="A197" t="str">
            <v>6756 ВЕТЧ.ЛЮБИТЕЛЬСКАЯ п/о  ОСТАНКИНО</v>
          </cell>
          <cell r="D197">
            <v>161.30000000000001</v>
          </cell>
          <cell r="F197">
            <v>161.30000000000001</v>
          </cell>
        </row>
        <row r="198">
          <cell r="A198" t="str">
            <v>6769 СЕМЕЙНАЯ вар п/о  ОСТАНКИНО</v>
          </cell>
          <cell r="D198">
            <v>7.8</v>
          </cell>
          <cell r="F198">
            <v>7.8</v>
          </cell>
        </row>
        <row r="199">
          <cell r="A199" t="str">
            <v>6776 ХОТ-ДОГ Папа может сос п/о мгс 0.35кг  ОСТАНКИНО</v>
          </cell>
          <cell r="D199">
            <v>430</v>
          </cell>
          <cell r="F199">
            <v>430</v>
          </cell>
        </row>
        <row r="200">
          <cell r="A200" t="str">
            <v>6777 МЯСНЫЕ С ГОВЯДИНОЙ ПМ сос п/о мгс 0.4кг  ОСТАНКИНО</v>
          </cell>
          <cell r="D200">
            <v>923</v>
          </cell>
          <cell r="F200">
            <v>923</v>
          </cell>
        </row>
        <row r="201">
          <cell r="A201" t="str">
            <v>6797 С ИНДЕЙКОЙ Папа может вар п/о 0,4кг 8шт.  ОСТАНКИНО</v>
          </cell>
          <cell r="D201">
            <v>109</v>
          </cell>
          <cell r="F201">
            <v>109</v>
          </cell>
        </row>
        <row r="202">
          <cell r="A202" t="str">
            <v>6822 ИЗ ОТБОРНОГО МЯСА ПМ сос п/о мгс 0,36кг  ОСТАНКИНО</v>
          </cell>
          <cell r="D202">
            <v>246</v>
          </cell>
          <cell r="F202">
            <v>246</v>
          </cell>
        </row>
        <row r="203">
          <cell r="A203" t="str">
            <v>Ассорти "Сырная тарелка" сыр плавл. круг 130 г., 50%ж, ТМ Сыробогатов,  Линия</v>
          </cell>
          <cell r="F203">
            <v>36</v>
          </cell>
        </row>
        <row r="204">
          <cell r="A204" t="str">
            <v>Ассорти (слив, грибы, ветчина) сыр плавленый 50%ж, ТМ Сыробогатов,круг,130 г. (180 суток)  Линия</v>
          </cell>
          <cell r="F204">
            <v>60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252</v>
          </cell>
          <cell r="F205">
            <v>252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424</v>
          </cell>
          <cell r="F206">
            <v>424</v>
          </cell>
        </row>
        <row r="207">
          <cell r="A207" t="str">
            <v>БОНУС Z-ОСОБАЯ Коровино вар п/о (5324)  ОСТАНКИНО</v>
          </cell>
          <cell r="D207">
            <v>38</v>
          </cell>
          <cell r="F207">
            <v>38</v>
          </cell>
        </row>
        <row r="208">
          <cell r="A208" t="str">
            <v>БОНУС Z-ОСОБАЯ Коровино вар п/о 0.5кг_СНГ (6305)  ОСТАНКИНО</v>
          </cell>
          <cell r="D208">
            <v>21</v>
          </cell>
          <cell r="F208">
            <v>21</v>
          </cell>
        </row>
        <row r="209">
          <cell r="A209" t="str">
            <v>БОНУС СОЧНЫЕ сос п/о мгс 0.41кг_UZ (6087)  ОСТАНКИНО</v>
          </cell>
          <cell r="D209">
            <v>1156</v>
          </cell>
          <cell r="F209">
            <v>1156</v>
          </cell>
        </row>
        <row r="210">
          <cell r="A210" t="str">
            <v>БОНУС СОЧНЫЕ сос п/о мгс 1*6_UZ (6088)  ОСТАНКИНО</v>
          </cell>
          <cell r="D210">
            <v>506</v>
          </cell>
          <cell r="F210">
            <v>506</v>
          </cell>
        </row>
        <row r="211">
          <cell r="A211" t="str">
            <v>БОНУС_273  Сосиски Сочинки с сочной грудинкой, МГС 0.4кг,   ПОКОМ</v>
          </cell>
          <cell r="F211">
            <v>1411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F212">
            <v>370.83600000000001</v>
          </cell>
        </row>
        <row r="213">
          <cell r="A213" t="str">
            <v>БОНУС_Колбаса вареная Филейская ТМ Вязанка. ВЕС  ПОКОМ</v>
          </cell>
          <cell r="F213">
            <v>486.22800000000001</v>
          </cell>
        </row>
        <row r="214">
          <cell r="A214" t="str">
            <v>БОНУС_Колбаса Докторская Особая ТМ Особый рецепт,  0,5кг, ПОКОМ</v>
          </cell>
          <cell r="F214">
            <v>494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613</v>
          </cell>
        </row>
        <row r="216">
          <cell r="A216" t="str">
            <v>БОНУС_Консервы говядина тушеная "СПК" ж/б 0,338 кг.шт. термоус. пл. ЧМК  СПК</v>
          </cell>
          <cell r="D216">
            <v>4</v>
          </cell>
          <cell r="F216">
            <v>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426</v>
          </cell>
        </row>
        <row r="218">
          <cell r="A218" t="str">
            <v>Бутербродная вареная 0,47 кг шт.  СПК</v>
          </cell>
          <cell r="D218">
            <v>75</v>
          </cell>
          <cell r="F218">
            <v>75</v>
          </cell>
        </row>
        <row r="219">
          <cell r="A219" t="str">
            <v>Вацлавская вареная 400 гр.шт.  СПК</v>
          </cell>
          <cell r="D219">
            <v>16</v>
          </cell>
          <cell r="F219">
            <v>16</v>
          </cell>
        </row>
        <row r="220">
          <cell r="A220" t="str">
            <v>Вацлавская п/к (черева) 390 гр.шт. термоус.пак  СПК</v>
          </cell>
          <cell r="D220">
            <v>93</v>
          </cell>
          <cell r="F220">
            <v>93</v>
          </cell>
        </row>
        <row r="221">
          <cell r="A221" t="str">
            <v>Ветчина Вацлавская 400 гр.шт.  СПК</v>
          </cell>
          <cell r="D221">
            <v>6</v>
          </cell>
          <cell r="F221">
            <v>6</v>
          </cell>
        </row>
        <row r="222">
          <cell r="A222" t="str">
            <v>Ветчина Деликатесная "Сибирский стандарт"  СПК</v>
          </cell>
          <cell r="D222">
            <v>189</v>
          </cell>
          <cell r="F222">
            <v>189</v>
          </cell>
        </row>
        <row r="223">
          <cell r="A223" t="str">
            <v>Гауда сыр, 45% ж (брус), ТМ Сыробогатов  Линия</v>
          </cell>
          <cell r="F223">
            <v>104.72499999999999</v>
          </cell>
        </row>
        <row r="224">
          <cell r="A224" t="str">
            <v>Голландский ИТ сыр 45% ж (брус) ТМ Сыробогатов  Линия</v>
          </cell>
          <cell r="F224">
            <v>34.4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</v>
          </cell>
          <cell r="F225">
            <v>281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842</v>
          </cell>
          <cell r="F226">
            <v>2470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701</v>
          </cell>
          <cell r="F227">
            <v>1949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357</v>
          </cell>
        </row>
        <row r="229">
          <cell r="A229" t="str">
            <v>Грилья Куриные крылья ТМ Горячая штучка 0,27 кг зам.  ПОКОМ_НЕАКТИВНА</v>
          </cell>
          <cell r="F229">
            <v>1</v>
          </cell>
        </row>
        <row r="230">
          <cell r="A230" t="str">
            <v>Грудинка Деревенская в аджике к/в 150 гр.шт. нарезка (лоток с ср.защ.атм.)  СПК</v>
          </cell>
          <cell r="D230">
            <v>36</v>
          </cell>
          <cell r="F230">
            <v>36</v>
          </cell>
        </row>
        <row r="231">
          <cell r="A231" t="str">
            <v>Гуцульская с/к "КолбасГрад" 160 гр.шт. термоус. пак  СПК</v>
          </cell>
          <cell r="D231">
            <v>73</v>
          </cell>
          <cell r="F231">
            <v>73</v>
          </cell>
        </row>
        <row r="232">
          <cell r="A232" t="str">
            <v>Датский сыр 45% ж,180г (флаупак), фасованый "Cыробогатов'(8 шт) Линия</v>
          </cell>
          <cell r="F232">
            <v>24</v>
          </cell>
        </row>
        <row r="233">
          <cell r="A233" t="str">
            <v>Дельгаро с/в "Эликатессе" 140 гр.шт.  СПК</v>
          </cell>
          <cell r="D233">
            <v>57</v>
          </cell>
          <cell r="F233">
            <v>57</v>
          </cell>
        </row>
        <row r="234">
          <cell r="A234" t="str">
            <v>Деревенская рубленая вареная 350 гр.шт. термоус. пак.  СПК</v>
          </cell>
          <cell r="D234">
            <v>17</v>
          </cell>
          <cell r="F234">
            <v>17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332</v>
          </cell>
          <cell r="F235">
            <v>332</v>
          </cell>
        </row>
        <row r="236">
          <cell r="A236" t="str">
            <v>Для бургера сыр плавленый 25%ж,ТМ Сыробогатов,112 г слайсы   Линия</v>
          </cell>
          <cell r="F236">
            <v>36</v>
          </cell>
        </row>
        <row r="237">
          <cell r="A237" t="str">
            <v>Для супа с луком сыр плавленый 45%ж, фольга 80г, ТМ Сыробогатов (150 суток)  Линия</v>
          </cell>
          <cell r="F237">
            <v>600</v>
          </cell>
        </row>
        <row r="238">
          <cell r="A238" t="str">
            <v>Докторская вареная в/с 0,47 кг шт.  СПК</v>
          </cell>
          <cell r="D238">
            <v>89</v>
          </cell>
          <cell r="F238">
            <v>89</v>
          </cell>
        </row>
        <row r="239">
          <cell r="A239" t="str">
            <v>Докторская вареная термоус.пак. "Высокий вкус"  СПК</v>
          </cell>
          <cell r="D239">
            <v>130</v>
          </cell>
          <cell r="F239">
            <v>130</v>
          </cell>
        </row>
        <row r="240">
          <cell r="A240" t="str">
            <v>Дружба сыр плавленый 50% ж, фольга 80г, ТМ Сыробогатов (150 суток)   Линия</v>
          </cell>
          <cell r="F240">
            <v>240</v>
          </cell>
        </row>
        <row r="241">
          <cell r="A241" t="str">
            <v>Жар-боллы с курочкой и сыром, ВЕС ТМ Зареченские  ПОКОМ</v>
          </cell>
          <cell r="F241">
            <v>148.101</v>
          </cell>
        </row>
        <row r="242">
          <cell r="A242" t="str">
            <v>Жар-ладушки с клубникой и вишней ВЕС ТМ Зареченские  ПОКОМ</v>
          </cell>
          <cell r="F242">
            <v>22.2</v>
          </cell>
        </row>
        <row r="243">
          <cell r="A243" t="str">
            <v>Жар-ладушки с мясом ТМ Зареченские ВЕС ПОКОМ</v>
          </cell>
          <cell r="D243">
            <v>3.7</v>
          </cell>
          <cell r="F243">
            <v>232.40100000000001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44.4</v>
          </cell>
        </row>
        <row r="245">
          <cell r="A245" t="str">
            <v>Жар-ладушки с яблоком и грушей ТМ Зареченские ВЕС ПОКОМ</v>
          </cell>
          <cell r="F245">
            <v>33.299999999999997</v>
          </cell>
        </row>
        <row r="246">
          <cell r="A246" t="str">
            <v>ЖАР-мени ВЕС ТМ Зареченские  ПОКОМ</v>
          </cell>
          <cell r="D246">
            <v>5</v>
          </cell>
          <cell r="F246">
            <v>158.5</v>
          </cell>
        </row>
        <row r="247">
          <cell r="A247" t="str">
            <v>Карбонад Юбилейный 0,13кг нар.д/ф шт. СПК</v>
          </cell>
          <cell r="D247">
            <v>27</v>
          </cell>
          <cell r="F247">
            <v>27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2</v>
          </cell>
          <cell r="F248">
            <v>2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309</v>
          </cell>
          <cell r="F250">
            <v>309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1094</v>
          </cell>
          <cell r="F251">
            <v>1094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786</v>
          </cell>
          <cell r="F252">
            <v>786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137</v>
          </cell>
          <cell r="F253">
            <v>137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8</v>
          </cell>
          <cell r="F254">
            <v>8</v>
          </cell>
        </row>
        <row r="255">
          <cell r="A255" t="str">
            <v>Коньячная с/к 0,10 кг.шт. нарезка (лоток с ср.зад.атм.) "Высокий вкус"  СПК</v>
          </cell>
          <cell r="D255">
            <v>2</v>
          </cell>
          <cell r="F255">
            <v>2</v>
          </cell>
        </row>
        <row r="256">
          <cell r="A256" t="str">
            <v>Король сыров с аром топл мол сыр 40% ж, 400 г, фасованный "Сыробогатов"  Линия</v>
          </cell>
          <cell r="F256">
            <v>24</v>
          </cell>
        </row>
        <row r="257">
          <cell r="A257" t="str">
            <v>Король сыров с аром топл мол сыр 40%ж, "Сыробогатов" 180г (флоупак) (12шту) Линия</v>
          </cell>
          <cell r="F257">
            <v>24</v>
          </cell>
        </row>
        <row r="258">
          <cell r="A258" t="str">
            <v>Король сыров с аром топл молока сыр 40% ж, 125г, фасованный, (нарезка), ТМ "Сыробогатов"  Линия</v>
          </cell>
          <cell r="F258">
            <v>24</v>
          </cell>
        </row>
        <row r="259">
          <cell r="A259" t="str">
            <v>Король сыров со вкусом топлен.молока сыр плавл. 50%ж, фольга 80г, ТМ Сыробогатов (150 суток) Линия</v>
          </cell>
          <cell r="F259">
            <v>1200</v>
          </cell>
        </row>
        <row r="260">
          <cell r="A260" t="str">
            <v>Король сыров со вкусом топленого молока сыр 40%ж, 180 г. фасованный «Сыробогатов»  Линия</v>
          </cell>
          <cell r="F260">
            <v>24</v>
          </cell>
        </row>
        <row r="261">
          <cell r="A261" t="str">
            <v>Король сыров со вкусом топленого молока сыр плавленый 45%ж,ТМ Сыробогатов,130 г слайсы  Линия</v>
          </cell>
          <cell r="F261">
            <v>36</v>
          </cell>
        </row>
        <row r="262">
          <cell r="A262" t="str">
            <v>Костромской ИТ сыр 45% ж (брус) ТМ "Сыробогатов", г. Орёл  Линия</v>
          </cell>
          <cell r="F262">
            <v>52.53</v>
          </cell>
        </row>
        <row r="263">
          <cell r="A263" t="str">
            <v>Краковская п/к (черева) 390 гр.шт. термоус.пак. СПК</v>
          </cell>
          <cell r="D263">
            <v>7</v>
          </cell>
          <cell r="F263">
            <v>7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3</v>
          </cell>
          <cell r="F264">
            <v>417</v>
          </cell>
        </row>
        <row r="265">
          <cell r="A265" t="str">
            <v>Круггетсы сочные ТМ Горячая штучка ТС Круггетсы 0,25 кг зам  ПОКОМ</v>
          </cell>
          <cell r="D265">
            <v>853</v>
          </cell>
          <cell r="F265">
            <v>1895</v>
          </cell>
        </row>
        <row r="266">
          <cell r="A266" t="str">
            <v>Ла Фаворте с/в "Эликатессе" 140 гр.шт.  СПК</v>
          </cell>
          <cell r="D266">
            <v>95</v>
          </cell>
          <cell r="F266">
            <v>95</v>
          </cell>
        </row>
        <row r="267">
          <cell r="A267" t="str">
            <v>Ливерная Печеночная "Просто выгодно" 0,3 кг.шт.  СПК</v>
          </cell>
          <cell r="D267">
            <v>136</v>
          </cell>
          <cell r="F267">
            <v>136</v>
          </cell>
        </row>
        <row r="268">
          <cell r="A268" t="str">
            <v>Любительская вареная термоус.пак. "Высокий вкус"  СПК</v>
          </cell>
          <cell r="D268">
            <v>108</v>
          </cell>
          <cell r="F268">
            <v>108</v>
          </cell>
        </row>
        <row r="269">
          <cell r="A269" t="str">
            <v>Маасдам сыр 45% ж, 125г, фасованный, (нарезка), ТМ "Сыробогатов"  Линия</v>
          </cell>
          <cell r="F269">
            <v>24</v>
          </cell>
        </row>
        <row r="270">
          <cell r="A270" t="str">
            <v>Маасдам сыр плавленый 50% ж, фольга 80г, ТМ Сыробогатов (150 суток)  Линия</v>
          </cell>
          <cell r="F270">
            <v>600</v>
          </cell>
        </row>
        <row r="271">
          <cell r="A271" t="str">
            <v>Маасдам сыр фасованый 45%ж (флоупак), "Сыробогатов" 180г Линия</v>
          </cell>
          <cell r="F271">
            <v>24</v>
          </cell>
        </row>
        <row r="272">
          <cell r="A272" t="str">
            <v>Мини-сосиски в тесте "Фрайпики" 1,8кг ВЕС, ТМ Зареченские  ПОКОМ</v>
          </cell>
          <cell r="F272">
            <v>89.001999999999995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156.6</v>
          </cell>
        </row>
        <row r="274">
          <cell r="A274" t="str">
            <v>Мусульманская вареная "Просто выгодно"  СПК</v>
          </cell>
          <cell r="D274">
            <v>21</v>
          </cell>
          <cell r="F274">
            <v>21</v>
          </cell>
        </row>
        <row r="275">
          <cell r="A275" t="str">
            <v>Мусульманская п/к "Просто выгодно" термофор.пак.  СПК</v>
          </cell>
          <cell r="D275">
            <v>5</v>
          </cell>
          <cell r="F275">
            <v>5</v>
          </cell>
        </row>
        <row r="276">
          <cell r="A276" t="str">
            <v>Мясное ассорти сыр плавл. круг 130 г., 50%ж, ТМ Сыробогатов,  Линия</v>
          </cell>
          <cell r="F276">
            <v>36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8</v>
          </cell>
          <cell r="F277">
            <v>2273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7</v>
          </cell>
          <cell r="F278">
            <v>1811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6</v>
          </cell>
          <cell r="F279">
            <v>1983</v>
          </cell>
        </row>
        <row r="280">
          <cell r="A280" t="str">
            <v>Наггетсы с куриным филе и сыром ТМ Вязанка 0,25 кг ПОКОМ</v>
          </cell>
          <cell r="D280">
            <v>5</v>
          </cell>
          <cell r="F280">
            <v>595</v>
          </cell>
        </row>
        <row r="281">
          <cell r="A281" t="str">
            <v>Наггетсы Хрустящие ТМ Зареченские. ВЕС ПОКОМ</v>
          </cell>
          <cell r="F281">
            <v>367.00200000000001</v>
          </cell>
        </row>
        <row r="282">
          <cell r="A282" t="str">
            <v>Оригинальная с перцем с/к  СПК</v>
          </cell>
          <cell r="D282">
            <v>1481.9</v>
          </cell>
          <cell r="F282">
            <v>1481.9</v>
          </cell>
        </row>
        <row r="283">
          <cell r="A283" t="str">
            <v>Особая вареная  СПК</v>
          </cell>
          <cell r="D283">
            <v>8.5</v>
          </cell>
          <cell r="F283">
            <v>8.5</v>
          </cell>
        </row>
        <row r="284">
          <cell r="A284" t="str">
            <v>Пармезан сыр 40% ж, 400 г, фасованный Сыробогатов   Линия</v>
          </cell>
          <cell r="F284">
            <v>12</v>
          </cell>
        </row>
        <row r="285">
          <cell r="A285" t="str">
            <v>Пекантино с/в "Эликатессе" 0,10 кг.шт. нарезка (лоток с.ср.защ.атм.)  СПК</v>
          </cell>
          <cell r="D285">
            <v>50</v>
          </cell>
          <cell r="F285">
            <v>50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276</v>
          </cell>
        </row>
        <row r="287">
          <cell r="A287" t="str">
            <v>Пельмени Бигбули #МЕГАВКУСИЩЕ с сочной грудинкой 0,43 кг  ПОКОМ</v>
          </cell>
          <cell r="F287">
            <v>76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685</v>
          </cell>
        </row>
        <row r="289">
          <cell r="A289" t="str">
            <v>Пельмени Бигбули с мясом, Горячая штучка 0,43кг  ПОКОМ</v>
          </cell>
          <cell r="F289">
            <v>213</v>
          </cell>
        </row>
        <row r="290">
          <cell r="A290" t="str">
            <v>Пельмени Бигбули с мясом, Горячая штучка 0,9кг  ПОКОМ</v>
          </cell>
          <cell r="D290">
            <v>194</v>
          </cell>
          <cell r="F290">
            <v>534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D291">
            <v>4</v>
          </cell>
          <cell r="F291">
            <v>798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D292">
            <v>2</v>
          </cell>
          <cell r="F292">
            <v>235</v>
          </cell>
        </row>
        <row r="293">
          <cell r="A293" t="str">
            <v>Пельмени Бульмени Жюльен Горячая штучка 0,43  ПОКОМ</v>
          </cell>
          <cell r="F293">
            <v>1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305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837</v>
          </cell>
          <cell r="F295">
            <v>2526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3</v>
          </cell>
          <cell r="F296">
            <v>1151</v>
          </cell>
        </row>
        <row r="297">
          <cell r="A297" t="str">
            <v>Пельмени Бульмени с говядиной и свининой Наваристые Горячая штучка ВЕС  ПОКОМ</v>
          </cell>
          <cell r="D297">
            <v>5</v>
          </cell>
          <cell r="F297">
            <v>1465.001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989</v>
          </cell>
          <cell r="F298">
            <v>3612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4</v>
          </cell>
          <cell r="F299">
            <v>1010</v>
          </cell>
        </row>
        <row r="300">
          <cell r="A300" t="str">
            <v>Пельмени Левантские ТМ Особый рецепт 0,8 кг  ПОКОМ</v>
          </cell>
          <cell r="F300">
            <v>15</v>
          </cell>
        </row>
        <row r="301">
          <cell r="A301" t="str">
            <v>Пельмени Медвежьи ушки с фермерскими сливками 0,7кг  ПОКОМ</v>
          </cell>
          <cell r="F301">
            <v>64</v>
          </cell>
        </row>
        <row r="302">
          <cell r="A302" t="str">
            <v>Пельмени Медвежьи ушки с фермерской свининой и говядиной Малые 0,7кг  ПОКОМ</v>
          </cell>
          <cell r="F302">
            <v>59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F303">
            <v>141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2</v>
          </cell>
          <cell r="F304">
            <v>1195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242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10</v>
          </cell>
          <cell r="F306">
            <v>665.01099999999997</v>
          </cell>
        </row>
        <row r="307">
          <cell r="A307" t="str">
            <v>Пельмени Со свининой и говядиной Любимая ложка 1,2 кг  ПОКОМ</v>
          </cell>
          <cell r="F307">
            <v>1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705</v>
          </cell>
        </row>
        <row r="309">
          <cell r="A309" t="str">
            <v>Пельмени Сочные сфера 0,9 кг ТМ Стародворье ПОКОМ</v>
          </cell>
          <cell r="F309">
            <v>311</v>
          </cell>
        </row>
        <row r="310">
          <cell r="A310" t="str">
            <v>Пельмени Супермени с мясом, Горячая штучка 0,2кг    ПОКОМ</v>
          </cell>
          <cell r="F310">
            <v>1</v>
          </cell>
        </row>
        <row r="311">
          <cell r="A311" t="str">
            <v>Пельмени Супермени со сливочным маслом, Горячая штучка 0,2кг    ПОКОМ</v>
          </cell>
          <cell r="F311">
            <v>1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14</v>
          </cell>
          <cell r="F312">
            <v>14</v>
          </cell>
        </row>
        <row r="313">
          <cell r="A313" t="str">
            <v>Плавленый Сыр 45% "С грибами" СТМ "ПапаМожет 180гр  ОСТАНКИНО</v>
          </cell>
          <cell r="D313">
            <v>13</v>
          </cell>
          <cell r="F313">
            <v>13</v>
          </cell>
        </row>
        <row r="314">
          <cell r="A314" t="str">
            <v>По-Австрийски с/к 260 гр.шт. "Высокий вкус"  СПК</v>
          </cell>
          <cell r="D314">
            <v>156</v>
          </cell>
          <cell r="F314">
            <v>156</v>
          </cell>
        </row>
        <row r="315">
          <cell r="A315" t="str">
            <v>Покровская вареная 0,47 кг шт.  СПК</v>
          </cell>
          <cell r="D315">
            <v>23</v>
          </cell>
          <cell r="F315">
            <v>23</v>
          </cell>
        </row>
        <row r="316">
          <cell r="A316" t="str">
            <v>Пошехонский ИТ сыр 45% ж (брус) ТМ "Сыробогатов", г. Орёл  Линия</v>
          </cell>
          <cell r="F316">
            <v>52.594999999999999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23</v>
          </cell>
          <cell r="F317">
            <v>23</v>
          </cell>
        </row>
        <row r="318">
          <cell r="A318" t="str">
            <v>Российский ИТ сыр 50% ж (брус) ТМ "Сыробогатов", г. Орёл  Линия</v>
          </cell>
          <cell r="F318">
            <v>89.24</v>
          </cell>
        </row>
        <row r="319">
          <cell r="A319" t="str">
            <v>Российский сыр 50% ж, 125г, фасованный, (нарезка), ТМ "Сыробогатов"  Линия</v>
          </cell>
          <cell r="F319">
            <v>24</v>
          </cell>
        </row>
        <row r="320">
          <cell r="A320" t="str">
            <v>Российский сыр 50% ж, 180 г, фасованный Сыробогатов   Линия</v>
          </cell>
          <cell r="F320">
            <v>24</v>
          </cell>
        </row>
        <row r="321">
          <cell r="A321" t="str">
            <v>Российский сыр 50% ж, 400г, фасованный Сыробогатов   Линия</v>
          </cell>
          <cell r="F321">
            <v>24</v>
          </cell>
        </row>
        <row r="322">
          <cell r="A322" t="str">
            <v>С ветчиной сыр плавленый 50% ж, фольга 80г, ТМ Сыробогатов (150 суток)  Линия</v>
          </cell>
          <cell r="F322">
            <v>600</v>
          </cell>
        </row>
        <row r="323">
          <cell r="A323" t="str">
            <v>С грибами сыр плавленый 50% ж, фольга 80г, ТМ Сыробогатов (150 суток)  Линия</v>
          </cell>
          <cell r="F323">
            <v>600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64</v>
          </cell>
          <cell r="F324">
            <v>64</v>
          </cell>
        </row>
        <row r="325">
          <cell r="A325" t="str">
            <v>Салями Трюфель с/в "Эликатессе" 0,16 кг.шт.  СПК</v>
          </cell>
          <cell r="D325">
            <v>175</v>
          </cell>
          <cell r="F325">
            <v>175</v>
          </cell>
        </row>
        <row r="326">
          <cell r="A326" t="str">
            <v>Салями Финская с/к 235 гр.шт. "Высокий вкус"  СПК</v>
          </cell>
          <cell r="D326">
            <v>250</v>
          </cell>
          <cell r="F326">
            <v>250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305</v>
          </cell>
          <cell r="F327">
            <v>435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244</v>
          </cell>
          <cell r="F328">
            <v>344</v>
          </cell>
        </row>
        <row r="329">
          <cell r="A329" t="str">
            <v>Сардельки из свинины (черева) ( в ср.защ.атм) "Высокий вкус"  СПК</v>
          </cell>
          <cell r="D329">
            <v>14</v>
          </cell>
          <cell r="F329">
            <v>14</v>
          </cell>
        </row>
        <row r="330">
          <cell r="A330" t="str">
            <v>Семейная с чесночком вареная (СПК+СКМ)  СПК</v>
          </cell>
          <cell r="D330">
            <v>499.15699999999998</v>
          </cell>
          <cell r="F330">
            <v>499.15699999999998</v>
          </cell>
        </row>
        <row r="331">
          <cell r="A331" t="str">
            <v>Семейная с чесночком Экстра вареная  СПК</v>
          </cell>
          <cell r="D331">
            <v>57.5</v>
          </cell>
          <cell r="F331">
            <v>57.5</v>
          </cell>
        </row>
        <row r="332">
          <cell r="A332" t="str">
            <v>Семейная с чесночком Экстра вареная 0,5 кг.шт.  СПК</v>
          </cell>
          <cell r="D332">
            <v>15</v>
          </cell>
          <cell r="F332">
            <v>15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76</v>
          </cell>
          <cell r="F333">
            <v>76</v>
          </cell>
        </row>
        <row r="334">
          <cell r="A334" t="str">
            <v>Сервелат Финский в/к 0,38 кг.шт. термофор.пак.  СПК</v>
          </cell>
          <cell r="D334">
            <v>45</v>
          </cell>
          <cell r="F334">
            <v>45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30</v>
          </cell>
          <cell r="F335">
            <v>30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299</v>
          </cell>
          <cell r="F336">
            <v>299</v>
          </cell>
        </row>
        <row r="337">
          <cell r="A337" t="str">
            <v>Сибирская особая с/к 0,235 кг шт.  СПК</v>
          </cell>
          <cell r="D337">
            <v>284</v>
          </cell>
          <cell r="F337">
            <v>314</v>
          </cell>
        </row>
        <row r="338">
          <cell r="A338" t="str">
            <v>Славянская п/к 0,38 кг шт.термофор.пак.  СПК</v>
          </cell>
          <cell r="D338">
            <v>8</v>
          </cell>
          <cell r="F338">
            <v>8</v>
          </cell>
        </row>
        <row r="339">
          <cell r="A339" t="str">
            <v>Сливочный сыр 50% ж, 125г, фасованный (нарезка), ТМ "Сыробогатов"  Линия</v>
          </cell>
          <cell r="F339">
            <v>24</v>
          </cell>
        </row>
        <row r="340">
          <cell r="A340" t="str">
            <v>Сливочный сыр 50%ж, 180г. фасованный "Сыробогатов"  Линия</v>
          </cell>
          <cell r="F340">
            <v>24</v>
          </cell>
        </row>
        <row r="341">
          <cell r="A341" t="str">
            <v>Сливочный сыр плав, 130 г слайсы, 45%ж, ТМ Сыробогатов  Линия</v>
          </cell>
          <cell r="F341">
            <v>36</v>
          </cell>
        </row>
        <row r="342">
          <cell r="A342" t="str">
            <v>Сливочный сыр плавленый 50% ж, фольга 80г, ТМ Сыробогатов (150 суток)  Линия</v>
          </cell>
          <cell r="F342">
            <v>1200</v>
          </cell>
        </row>
        <row r="343">
          <cell r="A343" t="str">
            <v>Сливочный сыр, 50% ж (брус), ТМ "Сыробогатов", г. Орёл  Линия</v>
          </cell>
          <cell r="F343">
            <v>89.17</v>
          </cell>
        </row>
        <row r="344">
          <cell r="A344" t="str">
            <v>Смак-мени с картофелем и сочной грудинкой 1кг ТМ Зареченские ПОКОМ</v>
          </cell>
          <cell r="F344">
            <v>17</v>
          </cell>
        </row>
        <row r="345">
          <cell r="A345" t="str">
            <v>Смак-мени с мясом 1кг ТМ Зареченские ПОКОМ</v>
          </cell>
          <cell r="F345">
            <v>36</v>
          </cell>
        </row>
        <row r="346">
          <cell r="A346" t="str">
            <v>Смаколадьи с яблоком и грушей ТМ Зареченские,0,9 кг ПОКОМ</v>
          </cell>
          <cell r="F346">
            <v>6</v>
          </cell>
        </row>
        <row r="347">
          <cell r="A347" t="str">
            <v>Сметанковый сыр 50% ж, 180 г, фасованный Сыробогатов (флоупак)  Линия</v>
          </cell>
          <cell r="F347">
            <v>24</v>
          </cell>
        </row>
        <row r="348">
          <cell r="A348" t="str">
            <v>Сосиски "Баварские" 0,36 кг.шт. вак.упак.  СПК</v>
          </cell>
          <cell r="D348">
            <v>11</v>
          </cell>
          <cell r="F348">
            <v>11</v>
          </cell>
        </row>
        <row r="349">
          <cell r="A349" t="str">
            <v>Сосиски "Молочные" 0,36 кг.шт. вак.упак.  СПК</v>
          </cell>
          <cell r="D349">
            <v>34</v>
          </cell>
          <cell r="F349">
            <v>34</v>
          </cell>
        </row>
        <row r="350">
          <cell r="A350" t="str">
            <v>Сосиски Классические (в ср.защ.атм.) СПК</v>
          </cell>
          <cell r="D350">
            <v>4</v>
          </cell>
          <cell r="F350">
            <v>4</v>
          </cell>
        </row>
        <row r="351">
          <cell r="A351" t="str">
            <v>Сосиски Мусульманские "Просто выгодно" (в ср.защ.атм.)  СПК</v>
          </cell>
          <cell r="D351">
            <v>18</v>
          </cell>
          <cell r="F351">
            <v>18</v>
          </cell>
        </row>
        <row r="352">
          <cell r="A352" t="str">
            <v>Сосиски Хот-дог ВЕС (лоток с ср.защ.атм.)   СПК</v>
          </cell>
          <cell r="D352">
            <v>71</v>
          </cell>
          <cell r="F352">
            <v>71</v>
          </cell>
        </row>
        <row r="353">
          <cell r="A353" t="str">
            <v>Сосисоны в темпуре ВЕС  ПОКОМ</v>
          </cell>
          <cell r="D353">
            <v>3.6</v>
          </cell>
          <cell r="F353">
            <v>88.311000000000007</v>
          </cell>
        </row>
        <row r="354">
          <cell r="A354" t="str">
            <v>Сочный мегачебурек ТМ Зареченские ВЕС ПОКОМ</v>
          </cell>
          <cell r="F354">
            <v>96.28</v>
          </cell>
        </row>
        <row r="355">
          <cell r="A355" t="str">
            <v>Сыр "Пармезан" 40% колотый 100 гр  ОСТАНКИНО</v>
          </cell>
          <cell r="D355">
            <v>22</v>
          </cell>
          <cell r="F355">
            <v>22</v>
          </cell>
        </row>
        <row r="356">
          <cell r="A356" t="str">
            <v>Сыр "Пармезан" 40% кусок 180 гр  ОСТАНКИНО</v>
          </cell>
          <cell r="D356">
            <v>55</v>
          </cell>
          <cell r="F356">
            <v>55</v>
          </cell>
        </row>
        <row r="357">
          <cell r="A357" t="str">
            <v>Сыр Боккончини копченый 40% 100 гр.  ОСТАНКИНО</v>
          </cell>
          <cell r="D357">
            <v>48</v>
          </cell>
          <cell r="F357">
            <v>48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11</v>
          </cell>
          <cell r="F358">
            <v>11</v>
          </cell>
        </row>
        <row r="359">
          <cell r="A359" t="str">
            <v>Сыр колбасный копченый Папа Может 400 гр  ОСТАНКИНО</v>
          </cell>
          <cell r="D359">
            <v>16</v>
          </cell>
          <cell r="F359">
            <v>16</v>
          </cell>
        </row>
        <row r="360">
          <cell r="A360" t="str">
            <v>Сыр ПАПА МОЖЕТ "Гауда Голд" 45% 180 г  ОСТАНКИНО</v>
          </cell>
          <cell r="D360">
            <v>432</v>
          </cell>
          <cell r="F360">
            <v>432</v>
          </cell>
        </row>
        <row r="361">
          <cell r="A361" t="str">
            <v>Сыр Папа Может "Гауда Голд", 45% брусок ВЕС ОСТАНКИНО</v>
          </cell>
          <cell r="D361">
            <v>51.8</v>
          </cell>
          <cell r="F361">
            <v>51.8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748</v>
          </cell>
          <cell r="F362">
            <v>748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28</v>
          </cell>
          <cell r="F363">
            <v>28</v>
          </cell>
        </row>
        <row r="364">
          <cell r="A364" t="str">
            <v>Сыр Папа Может "Пошехонский" 45% вес (= 3 кг)  ОСТАНКИНО</v>
          </cell>
          <cell r="D364">
            <v>6.3</v>
          </cell>
          <cell r="F364">
            <v>6.3</v>
          </cell>
        </row>
        <row r="365">
          <cell r="A365" t="str">
            <v>Сыр ПАПА МОЖЕТ "Российский традиционный" 45% 180 г  ОСТАНКИНО</v>
          </cell>
          <cell r="D365">
            <v>820</v>
          </cell>
          <cell r="F365">
            <v>820</v>
          </cell>
        </row>
        <row r="366">
          <cell r="A366" t="str">
            <v>Сыр Папа Может "Сметанковый" 50% вес (=3кг)  ОСТАНКИНО</v>
          </cell>
          <cell r="D366">
            <v>6.5</v>
          </cell>
          <cell r="F366">
            <v>6.5</v>
          </cell>
        </row>
        <row r="367">
          <cell r="A367" t="str">
            <v>Сыр ПАПА МОЖЕТ "Тильзитер" 45% 180 г  ОСТАНКИНО</v>
          </cell>
          <cell r="D367">
            <v>112</v>
          </cell>
          <cell r="F367">
            <v>112</v>
          </cell>
        </row>
        <row r="368">
          <cell r="A368" t="str">
            <v>Сыр Папа Может Гауда  45% вес     Останкино</v>
          </cell>
          <cell r="D368">
            <v>10</v>
          </cell>
          <cell r="F368">
            <v>10</v>
          </cell>
        </row>
        <row r="369">
          <cell r="A369" t="str">
            <v>Сыр Папа Может Гауда 48%, нарез, 125г (9 шт)  Останкино</v>
          </cell>
          <cell r="D369">
            <v>1</v>
          </cell>
          <cell r="F369">
            <v>1</v>
          </cell>
        </row>
        <row r="370">
          <cell r="A370" t="str">
            <v>Сыр Папа Может Голландский 45%, нарез, 125г (9 шт)  Останкино</v>
          </cell>
          <cell r="D370">
            <v>107</v>
          </cell>
          <cell r="F370">
            <v>107</v>
          </cell>
        </row>
        <row r="371">
          <cell r="A371" t="str">
            <v>Сыр Папа Может Министерский 45% 200г  Останкино</v>
          </cell>
          <cell r="D371">
            <v>82</v>
          </cell>
          <cell r="F371">
            <v>82</v>
          </cell>
        </row>
        <row r="372">
          <cell r="A372" t="str">
            <v>Сыр Папа Может Российский  50% 200гр  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Российский 50%, нарезка 125г  Останкино</v>
          </cell>
          <cell r="D373">
            <v>103</v>
          </cell>
          <cell r="F373">
            <v>103</v>
          </cell>
        </row>
        <row r="374">
          <cell r="A374" t="str">
            <v>Сыр Папа Может Сливочный со вкусом.топл.молока 50% вес (=3,5кг)  Останкино</v>
          </cell>
          <cell r="D374">
            <v>111.193</v>
          </cell>
          <cell r="F374">
            <v>111.193</v>
          </cell>
        </row>
        <row r="375">
          <cell r="A375" t="str">
            <v>Сыр Папа Может Тильзитер   45% 200гр     Останкино</v>
          </cell>
          <cell r="D375">
            <v>215</v>
          </cell>
          <cell r="F375">
            <v>215</v>
          </cell>
        </row>
        <row r="376">
          <cell r="A376" t="str">
            <v>Сыр Папа Может Тильзитер   45% вес      Останкино</v>
          </cell>
          <cell r="D376">
            <v>24.2</v>
          </cell>
          <cell r="F376">
            <v>24.2</v>
          </cell>
        </row>
        <row r="377">
          <cell r="A377" t="str">
            <v>Сыр Плавл. Сливочный 55% 190гр  Останкино</v>
          </cell>
          <cell r="D377">
            <v>44</v>
          </cell>
          <cell r="F377">
            <v>44</v>
          </cell>
        </row>
        <row r="378">
          <cell r="A378" t="str">
            <v>Сыр плавленый "Маасдам" 45%ж,ТМ Сыробогатов,130 г, слайсы, 180 суток  Линия</v>
          </cell>
          <cell r="F378">
            <v>36</v>
          </cell>
        </row>
        <row r="379">
          <cell r="A379" t="str">
            <v>Сыр полутвердый "Российский", ВЕС брус, с массовой долей жира 50%  ОСТАНКИНО</v>
          </cell>
          <cell r="D379">
            <v>28</v>
          </cell>
          <cell r="F379">
            <v>28</v>
          </cell>
        </row>
        <row r="380">
          <cell r="A380" t="str">
            <v>Сыр полутвердый "Сливочный", с массовой долей жира 50%.БРУС ОСТАНКИНО</v>
          </cell>
          <cell r="D380">
            <v>9.5</v>
          </cell>
          <cell r="F380">
            <v>9.5</v>
          </cell>
        </row>
        <row r="381">
          <cell r="A381" t="str">
            <v>Сыр рассольный жирный Чечил 45% 100 гр  ОСТАНКИНО</v>
          </cell>
          <cell r="D381">
            <v>96</v>
          </cell>
          <cell r="F381">
            <v>96</v>
          </cell>
        </row>
        <row r="382">
          <cell r="A382" t="str">
            <v>Сыр рассольный жирный Чечил копченый 45% 100 гр  ОСТАНКИНО</v>
          </cell>
          <cell r="D382">
            <v>77</v>
          </cell>
          <cell r="F382">
            <v>77</v>
          </cell>
        </row>
        <row r="383">
          <cell r="A383" t="str">
            <v>Сыр Скаморца свежий 40% 100 гр.  ОСТАНКИНО</v>
          </cell>
          <cell r="D383">
            <v>51</v>
          </cell>
          <cell r="F383">
            <v>51</v>
          </cell>
        </row>
        <row r="384">
          <cell r="A384" t="str">
            <v>Сыр творожный с зеленью 60% Папа может 140 гр.  ОСТАНКИНО</v>
          </cell>
          <cell r="D384">
            <v>33</v>
          </cell>
          <cell r="F384">
            <v>33</v>
          </cell>
        </row>
        <row r="385">
          <cell r="A385" t="str">
            <v>Сыч/Прод Коровино Российский 50% 200г СЗМЖ  ОСТАНКИНО</v>
          </cell>
          <cell r="D385">
            <v>117</v>
          </cell>
          <cell r="F385">
            <v>117</v>
          </cell>
        </row>
        <row r="386">
          <cell r="A386" t="str">
            <v>Сыч/Прод Коровино Российский Ориг 50% ВЕС (7,5 кг круг) ОСТАНКИНО</v>
          </cell>
          <cell r="D386">
            <v>7.5</v>
          </cell>
          <cell r="F386">
            <v>7.5</v>
          </cell>
        </row>
        <row r="387">
          <cell r="A387" t="str">
            <v>Сыч/Прод Коровино Российский Оригин 50% ВЕС (5 кг)  ОСТАНКИНО</v>
          </cell>
          <cell r="D387">
            <v>266.8</v>
          </cell>
          <cell r="F387">
            <v>266.8</v>
          </cell>
        </row>
        <row r="388">
          <cell r="A388" t="str">
            <v>Сыч/Прод Коровино Тильзитер 50% 200г СЗМЖ  ОСТАНКИНО</v>
          </cell>
          <cell r="D388">
            <v>154</v>
          </cell>
          <cell r="F388">
            <v>154</v>
          </cell>
        </row>
        <row r="389">
          <cell r="A389" t="str">
            <v>Сыч/Прод Коровино Тильзитер Оригин 50% ВЕС (5 кг брус) СЗМЖ  ОСТАНКИНО</v>
          </cell>
          <cell r="D389">
            <v>83.6</v>
          </cell>
          <cell r="F389">
            <v>83.6</v>
          </cell>
        </row>
        <row r="390">
          <cell r="A390" t="str">
            <v>Творожный Сыр 60% С маринованными огурчиками и укропом 140 гр  ОСТАНКИНО</v>
          </cell>
          <cell r="D390">
            <v>11</v>
          </cell>
          <cell r="F390">
            <v>11</v>
          </cell>
        </row>
        <row r="391">
          <cell r="A391" t="str">
            <v>Творожный Сыр 60% Сливочный  СТМ "ПапаМожет" - 140гр  ОСТАНКИНО</v>
          </cell>
          <cell r="D391">
            <v>193</v>
          </cell>
          <cell r="F391">
            <v>193</v>
          </cell>
        </row>
        <row r="392">
          <cell r="A392" t="str">
            <v>Тильзитер сыр, 45% ж (брус), ТМ "Сыробогатов", г. Орёл  Линия</v>
          </cell>
          <cell r="F392">
            <v>53.545000000000002</v>
          </cell>
        </row>
        <row r="393">
          <cell r="A393" t="str">
            <v>Торо Неро с/в "Эликатессе" 140 гр.шт.  СПК</v>
          </cell>
          <cell r="D393">
            <v>45</v>
          </cell>
          <cell r="F393">
            <v>45</v>
          </cell>
        </row>
        <row r="394">
          <cell r="A394" t="str">
            <v>Уши свиные копченые к пиву 0,15кг нар. д/ф шт.  СПК</v>
          </cell>
          <cell r="D394">
            <v>37</v>
          </cell>
          <cell r="F394">
            <v>37</v>
          </cell>
        </row>
        <row r="395">
          <cell r="A395" t="str">
            <v>Фестивальная пора с/к 100 гр.шт.нар. (лоток с ср.защ.атм.)  СПК</v>
          </cell>
          <cell r="D395">
            <v>243</v>
          </cell>
          <cell r="F395">
            <v>243</v>
          </cell>
        </row>
        <row r="396">
          <cell r="A396" t="str">
            <v>Фестивальная пора с/к 235 гр.шт.  СПК</v>
          </cell>
          <cell r="D396">
            <v>952</v>
          </cell>
          <cell r="F396">
            <v>952</v>
          </cell>
        </row>
        <row r="397">
          <cell r="A397" t="str">
            <v>Фестивальная пора с/к термоус.пак  СПК</v>
          </cell>
          <cell r="D397">
            <v>17.600000000000001</v>
          </cell>
          <cell r="F397">
            <v>17.600000000000001</v>
          </cell>
        </row>
        <row r="398">
          <cell r="A398" t="str">
            <v>Фестивальная с/к ВЕС   СПК</v>
          </cell>
          <cell r="D398">
            <v>97</v>
          </cell>
          <cell r="F398">
            <v>97</v>
          </cell>
        </row>
        <row r="399">
          <cell r="A399" t="str">
            <v>Фрай-пицца с ветчиной и грибами 3,0 кг ТМ Зареченские ТС Зареченские продукты. ВЕС ПОКОМ</v>
          </cell>
          <cell r="F399">
            <v>27</v>
          </cell>
        </row>
        <row r="400">
          <cell r="A400" t="str">
            <v>Фуэт с/в "Эликатессе" 160 гр.шт.  СПК</v>
          </cell>
          <cell r="D400">
            <v>259</v>
          </cell>
          <cell r="F400">
            <v>259</v>
          </cell>
        </row>
        <row r="401">
          <cell r="A401" t="str">
            <v>Хинкали Классические ТМ Зареченские ВЕС ПОКОМ</v>
          </cell>
          <cell r="F401">
            <v>86</v>
          </cell>
        </row>
        <row r="402">
          <cell r="A402" t="str">
            <v>Хотстеры ТМ Горячая штучка ТС Хотстеры 0,25 кг зам  ПОКОМ</v>
          </cell>
          <cell r="D402">
            <v>484</v>
          </cell>
          <cell r="F402">
            <v>1657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1</v>
          </cell>
          <cell r="F403">
            <v>304</v>
          </cell>
        </row>
        <row r="404">
          <cell r="A404" t="str">
            <v>Хрустящие крылышки ТМ Горячая штучка 0,3 кг зам  ПОКОМ</v>
          </cell>
          <cell r="F404">
            <v>361</v>
          </cell>
        </row>
        <row r="405">
          <cell r="A405" t="str">
            <v>Чебупай брауни ТМ Горячая штучка 0,2 кг.  ПОКОМ</v>
          </cell>
          <cell r="D405">
            <v>1</v>
          </cell>
          <cell r="F405">
            <v>71</v>
          </cell>
        </row>
        <row r="406">
          <cell r="A406" t="str">
            <v>Чебупай сочное яблоко ТМ Горячая штучка 0,2 кг зам.  ПОКОМ</v>
          </cell>
          <cell r="D406">
            <v>3</v>
          </cell>
          <cell r="F406">
            <v>293</v>
          </cell>
        </row>
        <row r="407">
          <cell r="A407" t="str">
            <v>Чебупай спелая вишня ТМ Горячая штучка 0,2 кг зам.  ПОКОМ</v>
          </cell>
          <cell r="D407">
            <v>2</v>
          </cell>
          <cell r="F407">
            <v>399</v>
          </cell>
        </row>
        <row r="408">
          <cell r="A408" t="str">
            <v>Чебупели Курочка гриль ТМ Горячая штучка, 0,3 кг зам  ПОКОМ</v>
          </cell>
          <cell r="D408">
            <v>1</v>
          </cell>
          <cell r="F408">
            <v>217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859</v>
          </cell>
          <cell r="F409">
            <v>2397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1267</v>
          </cell>
          <cell r="F410">
            <v>3855</v>
          </cell>
        </row>
        <row r="411">
          <cell r="A411" t="str">
            <v>Чебуреки Мясные вес 2,7 кг ТМ Зареченские ВЕС ПОКОМ</v>
          </cell>
          <cell r="F411">
            <v>32.4</v>
          </cell>
        </row>
        <row r="412">
          <cell r="A412" t="str">
            <v>Чебуреки сочные ВЕС ТМ Зареченские  ПОКОМ</v>
          </cell>
          <cell r="F412">
            <v>410.94099999999997</v>
          </cell>
        </row>
        <row r="413">
          <cell r="A413" t="str">
            <v>Чеддер сыр плавленый 40%ж, ТМ Сырбогатов ,130г слайсы, 180 суток. Линия</v>
          </cell>
          <cell r="F413">
            <v>36</v>
          </cell>
        </row>
        <row r="414">
          <cell r="A414" t="str">
            <v>Чоризо с/к "Эликатессе" 0,20 кг.шт.  СПК</v>
          </cell>
          <cell r="D414">
            <v>3</v>
          </cell>
          <cell r="F414">
            <v>3</v>
          </cell>
        </row>
        <row r="415">
          <cell r="A415" t="str">
            <v>Швейцарский сыр фасованый 45%ж, "Сыробогатов" 180г (флоупак). Линия</v>
          </cell>
          <cell r="F415">
            <v>24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174</v>
          </cell>
          <cell r="F416">
            <v>174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90</v>
          </cell>
          <cell r="F417">
            <v>90</v>
          </cell>
        </row>
        <row r="418">
          <cell r="A418" t="str">
            <v>Юбилейная с/к 0,10 кг.шт. нарезка (лоток с ср.защ.атм.)  СПК</v>
          </cell>
          <cell r="D418">
            <v>68</v>
          </cell>
          <cell r="F418">
            <v>68</v>
          </cell>
        </row>
        <row r="419">
          <cell r="A419" t="str">
            <v>Юбилейная с/к 0,235 кг.шт.  СПК</v>
          </cell>
          <cell r="D419">
            <v>2099</v>
          </cell>
          <cell r="F419">
            <v>2249</v>
          </cell>
        </row>
        <row r="420">
          <cell r="A420" t="str">
            <v>Янтарь сыр плавленый 50% ж, фольга 80г, ТМ Сыробогатов (150 суток)   Линия</v>
          </cell>
          <cell r="F420">
            <v>240</v>
          </cell>
        </row>
        <row r="421">
          <cell r="A421" t="str">
            <v>Итого</v>
          </cell>
          <cell r="D421">
            <v>113394.845</v>
          </cell>
          <cell r="F421">
            <v>291920.95299999998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B7">
            <v>5.7720000000000002</v>
          </cell>
        </row>
        <row r="8">
          <cell r="A8" t="str">
            <v xml:space="preserve"> 005  Колбаса Докторская ГОСТ, Вязанка вектор,ВЕС. ПОКОМ</v>
          </cell>
          <cell r="B8">
            <v>109.142</v>
          </cell>
        </row>
        <row r="9">
          <cell r="A9" t="str">
            <v xml:space="preserve"> 016  Сосиски Вязанка Молочные, Вязанка вискофан  ВЕС.ПОКОМ</v>
          </cell>
          <cell r="B9">
            <v>89.46</v>
          </cell>
        </row>
        <row r="10">
          <cell r="A10" t="str">
            <v xml:space="preserve"> 017  Сосиски Вязанка Сливочные, Вязанка амицел ВЕС.ПОКОМ</v>
          </cell>
          <cell r="B10">
            <v>356.9</v>
          </cell>
        </row>
        <row r="11">
          <cell r="A11" t="str">
            <v xml:space="preserve"> 018  Сосиски Рубленые, Вязанка вискофан  ВЕС.ПОКОМ</v>
          </cell>
          <cell r="B11">
            <v>41.18</v>
          </cell>
        </row>
        <row r="12">
          <cell r="A12" t="str">
            <v xml:space="preserve"> 022  Колбаса Вязанка со шпиком, вектор 0,5кг, ПОКОМ</v>
          </cell>
          <cell r="B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B13">
            <v>277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>
            <v>564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>
            <v>883</v>
          </cell>
        </row>
        <row r="16">
          <cell r="A16" t="str">
            <v xml:space="preserve"> 034  Сосиски Рубленые, Вязанка вискофан МГС, 0.5кг, ПОКОМ</v>
          </cell>
          <cell r="B16">
            <v>46</v>
          </cell>
        </row>
        <row r="17">
          <cell r="A17" t="str">
            <v xml:space="preserve"> 043  Ветчина Нежная ТМ Особый рецепт, п/а, 0,4кг    ПОКОМ</v>
          </cell>
          <cell r="B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>
            <v>42</v>
          </cell>
        </row>
        <row r="19">
          <cell r="A19" t="str">
            <v xml:space="preserve"> 055  Колбаса вареная Филейбургская, 0,45 кг, БАВАРУШКА ПОКОМ</v>
          </cell>
          <cell r="B19">
            <v>36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>
            <v>68</v>
          </cell>
        </row>
        <row r="22">
          <cell r="A22" t="str">
            <v xml:space="preserve"> 068  Колбаса Особая ТМ Особый рецепт, 0,5 кг, ПОКОМ</v>
          </cell>
          <cell r="B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B23">
            <v>284</v>
          </cell>
        </row>
        <row r="24">
          <cell r="A24" t="str">
            <v xml:space="preserve"> 091  Сардельки Баварские, МГС 0.38кг, ТМ Стародворье  ПОКОМ</v>
          </cell>
          <cell r="B24">
            <v>23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>
            <v>209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>
            <v>37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>
            <v>80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>
            <v>237</v>
          </cell>
        </row>
        <row r="29">
          <cell r="A29" t="str">
            <v xml:space="preserve"> 200  Ветчина Дугушка ТМ Стародворье, вектор в/у    ПОКОМ</v>
          </cell>
          <cell r="B29">
            <v>97.68</v>
          </cell>
        </row>
        <row r="30">
          <cell r="A30" t="str">
            <v xml:space="preserve"> 201  Ветчина Нежная ТМ Особый рецепт, (2,5кг), ПОКОМ</v>
          </cell>
          <cell r="B30">
            <v>1257.5999999999999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>
            <v>114.16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>
            <v>159.29499999999999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>
            <v>68.040000000000006</v>
          </cell>
        </row>
        <row r="34">
          <cell r="A34" t="str">
            <v xml:space="preserve"> 219  Колбаса Докторская Особая ТМ Особый рецепт, ВЕС  ПОКОМ</v>
          </cell>
          <cell r="B34">
            <v>2106.7939999999999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B35">
            <v>17.600000000000001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>
            <v>136.4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>
            <v>963.96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>
            <v>1026.3699999999999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>
            <v>70.48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>
            <v>69.52</v>
          </cell>
        </row>
        <row r="41">
          <cell r="A41" t="str">
            <v xml:space="preserve"> 240  Колбаса Салями охотничья, ВЕС. ПОКОМ</v>
          </cell>
          <cell r="B41">
            <v>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>
            <v>163.16999999999999</v>
          </cell>
        </row>
        <row r="43">
          <cell r="A43" t="str">
            <v xml:space="preserve"> 243  Колбаса Сервелат Зернистый, ВЕС.  ПОКОМ</v>
          </cell>
          <cell r="B43">
            <v>6.54</v>
          </cell>
        </row>
        <row r="44">
          <cell r="A44" t="str">
            <v xml:space="preserve"> 247  Сардельки Нежные, ВЕС.  ПОКОМ</v>
          </cell>
          <cell r="B44">
            <v>33.54</v>
          </cell>
        </row>
        <row r="45">
          <cell r="A45" t="str">
            <v xml:space="preserve"> 248  Сардельки Сочные ТМ Особый рецепт,   ПОКОМ</v>
          </cell>
          <cell r="B45">
            <v>36.54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>
            <v>349.74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>
            <v>16.079999999999998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>
            <v>38.36</v>
          </cell>
        </row>
        <row r="49">
          <cell r="A49" t="str">
            <v xml:space="preserve"> 263  Шпикачки Стародворские, ВЕС.  ПОКОМ</v>
          </cell>
          <cell r="B49">
            <v>46.92</v>
          </cell>
        </row>
        <row r="50">
          <cell r="A50" t="str">
            <v xml:space="preserve"> 265  Колбаса Балыкбургская, ВЕС, ТМ Баварушка  ПОКОМ</v>
          </cell>
          <cell r="B50">
            <v>62.354999999999997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>
            <v>76.680000000000007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>
            <v>91.69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>
            <v>404</v>
          </cell>
        </row>
        <row r="54">
          <cell r="A54" t="str">
            <v xml:space="preserve"> 273  Сосиски Сочинки с сочной грудинкой, МГС 0.4кг,   ПОКОМ</v>
          </cell>
          <cell r="B54">
            <v>792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>
            <v>807</v>
          </cell>
        </row>
        <row r="56">
          <cell r="A56" t="str">
            <v xml:space="preserve"> 283  Сосиски Сочинки, ВЕС, ТМ Стародворье ПОКОМ</v>
          </cell>
          <cell r="B56">
            <v>179.501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>
            <v>136</v>
          </cell>
        </row>
        <row r="58">
          <cell r="A58" t="str">
            <v xml:space="preserve"> 290  Колбаса Царедворская, 0,4кг ТМ Стародворье  Поком</v>
          </cell>
          <cell r="B58">
            <v>11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>
            <v>266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>
            <v>47.19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>
            <v>622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>
            <v>624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>
            <v>12.154999999999999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>
            <v>20.734999999999999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>
            <v>312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>
            <v>470</v>
          </cell>
        </row>
        <row r="67">
          <cell r="A67" t="str">
            <v xml:space="preserve"> 309  Сосиски Сочинки с сыром 0,4 кг ТМ Стародворье  ПОКОМ</v>
          </cell>
          <cell r="B67">
            <v>273</v>
          </cell>
        </row>
        <row r="68">
          <cell r="A68" t="str">
            <v xml:space="preserve"> 312  Ветчина Филейская ВЕС ТМ  Вязанка ТС Столичная  ПОКОМ</v>
          </cell>
          <cell r="B68">
            <v>55.154000000000003</v>
          </cell>
        </row>
        <row r="69">
          <cell r="A69" t="str">
            <v xml:space="preserve"> 315  Колбаса вареная Молокуша ТМ Вязанка ВЕС, ПОКОМ</v>
          </cell>
          <cell r="B69">
            <v>180.14</v>
          </cell>
        </row>
        <row r="70">
          <cell r="A70" t="str">
            <v xml:space="preserve"> 316  Колбаса Нежная ТМ Зареченские ВЕС  ПОКОМ</v>
          </cell>
          <cell r="B70">
            <v>21</v>
          </cell>
        </row>
        <row r="71">
          <cell r="A71" t="str">
            <v xml:space="preserve"> 318  Сосиски Датские ТМ Зареченские, ВЕС  ПОКОМ</v>
          </cell>
          <cell r="B71">
            <v>460.7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>
            <v>748</v>
          </cell>
        </row>
        <row r="73">
          <cell r="A73" t="str">
            <v xml:space="preserve"> 322  Колбаса вареная Молокуша 0,45кг ТМ Вязанка  ПОКОМ</v>
          </cell>
          <cell r="B73">
            <v>905</v>
          </cell>
        </row>
        <row r="74">
          <cell r="A74" t="str">
            <v xml:space="preserve"> 324  Ветчина Филейская ТМ Вязанка Столичная 0,45 кг ПОКОМ</v>
          </cell>
          <cell r="B74">
            <v>207</v>
          </cell>
        </row>
        <row r="75">
          <cell r="A75" t="str">
            <v xml:space="preserve"> 328  Сардельки Сочинки Стародворье ТМ  0,4 кг ПОКОМ</v>
          </cell>
          <cell r="B75">
            <v>125</v>
          </cell>
        </row>
        <row r="76">
          <cell r="A76" t="str">
            <v xml:space="preserve"> 329  Сардельки Сочинки с сыром Стародворье ТМ, 0,4 кг. ПОКОМ</v>
          </cell>
          <cell r="B76">
            <v>107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>
            <v>201.89500000000001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>
            <v>86</v>
          </cell>
        </row>
        <row r="79">
          <cell r="A79" t="str">
            <v xml:space="preserve"> 335  Колбаса Сливушка ТМ Вязанка. ВЕС.  ПОКОМ </v>
          </cell>
          <cell r="B79">
            <v>14.85</v>
          </cell>
        </row>
        <row r="80">
          <cell r="A80" t="str">
            <v xml:space="preserve"> 342 Сосиски Сочинки Молочные ТМ Стародворье 0,4 кг ПОКОМ</v>
          </cell>
          <cell r="B80">
            <v>777</v>
          </cell>
        </row>
        <row r="81">
          <cell r="A81" t="str">
            <v xml:space="preserve"> 343 Сосиски Сочинки Сливочные ТМ Стародворье  0,4 кг</v>
          </cell>
          <cell r="B81">
            <v>533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>
            <v>108.54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>
            <v>83.43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>
            <v>198.45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>
            <v>127.16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>
            <v>7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>
            <v>11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>
            <v>35</v>
          </cell>
        </row>
        <row r="89">
          <cell r="A89" t="str">
            <v xml:space="preserve"> 364  Сардельки Филейские Вязанка ВЕС NDX ТМ Вязанка  ПОКОМ</v>
          </cell>
          <cell r="B89">
            <v>71.063999999999993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B90">
            <v>1</v>
          </cell>
        </row>
        <row r="91">
          <cell r="A91" t="str">
            <v xml:space="preserve"> 373 Колбаса вареная Сочинка ТМ Стародворье ВЕС ПОКОМ</v>
          </cell>
          <cell r="B91">
            <v>10.8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>
            <v>91</v>
          </cell>
        </row>
        <row r="93">
          <cell r="A93" t="str">
            <v xml:space="preserve"> 377  Колбаса Молочная Дугушка 0,6кг ТМ Стародворье  ПОКОМ</v>
          </cell>
          <cell r="B93">
            <v>114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>
            <v>397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>
            <v>101</v>
          </cell>
        </row>
        <row r="96">
          <cell r="A96" t="str">
            <v xml:space="preserve"> 388  Сосиски Восточные Халяль ТМ Вязанка 0,33 кг АК. ПОКОМ</v>
          </cell>
          <cell r="B96">
            <v>161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>
            <v>84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>
            <v>55</v>
          </cell>
        </row>
        <row r="99">
          <cell r="A99" t="str">
            <v xml:space="preserve"> 410  Сосиски Баварские с сыром ТМ Стародворье 0,35 кг. ПОКОМ</v>
          </cell>
          <cell r="B99">
            <v>814</v>
          </cell>
        </row>
        <row r="100">
          <cell r="A100" t="str">
            <v xml:space="preserve"> 412  Сосиски Баварские ТМ Стародворье 0,35 кг ПОКОМ</v>
          </cell>
          <cell r="B100">
            <v>1576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>
            <v>23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>
            <v>29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>
            <v>125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>
            <v>48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>
            <v>157</v>
          </cell>
        </row>
        <row r="106">
          <cell r="A106" t="str">
            <v xml:space="preserve"> 421  Сосиски Царедворские 0,33 кг ТМ Стародворье  ПОКОМ</v>
          </cell>
          <cell r="B106">
            <v>91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B107">
            <v>65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B108">
            <v>53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B109">
            <v>63.8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>
            <v>86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B111">
            <v>95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B112">
            <v>72.5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>
            <v>32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>
            <v>44.95</v>
          </cell>
        </row>
        <row r="115">
          <cell r="A115" t="str">
            <v xml:space="preserve"> 438  Колбаса Филедворская 0,4 кг. ТМ Стародворье  ПОКОМ</v>
          </cell>
          <cell r="B115">
            <v>89</v>
          </cell>
        </row>
        <row r="116">
          <cell r="A116" t="str">
            <v>3215 ВЕТЧ.МЯСНАЯ Папа может п/о 0.4кг 8шт.    ОСТАНКИНО</v>
          </cell>
          <cell r="B116">
            <v>47</v>
          </cell>
        </row>
        <row r="117">
          <cell r="A117" t="str">
            <v>3297 СЫТНЫЕ Папа может сар б/о мгс 1*3 СНГ  ОСТАНКИНО</v>
          </cell>
          <cell r="B117">
            <v>34.905999999999999</v>
          </cell>
        </row>
        <row r="118">
          <cell r="A118" t="str">
            <v>3812 СОЧНЫЕ сос п/о мгс 2*2  ОСТАНКИНО</v>
          </cell>
          <cell r="B118">
            <v>338.52100000000002</v>
          </cell>
        </row>
        <row r="119">
          <cell r="A119" t="str">
            <v>4063 МЯСНАЯ Папа может вар п/о_Л   ОСТАНКИНО</v>
          </cell>
          <cell r="B119">
            <v>432.56099999999998</v>
          </cell>
        </row>
        <row r="120">
          <cell r="A120" t="str">
            <v>4117 ЭКСТРА Папа может с/к в/у_Л   ОСТАНКИНО</v>
          </cell>
          <cell r="B120">
            <v>2.99</v>
          </cell>
        </row>
        <row r="121">
          <cell r="A121" t="str">
            <v>4342 Салями Финская п/к в/у ОСТАНКИНО</v>
          </cell>
          <cell r="B121">
            <v>0.628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B122">
            <v>21.6</v>
          </cell>
        </row>
        <row r="123">
          <cell r="A123" t="str">
            <v>4813 ФИЛЕЙНАЯ Папа может вар п/о_Л   ОСТАНКИНО</v>
          </cell>
          <cell r="B123">
            <v>94.575000000000003</v>
          </cell>
        </row>
        <row r="124">
          <cell r="A124" t="str">
            <v>4993 САЛЯМИ ИТАЛЬЯНСКАЯ с/к в/у 1/250*8_120c ОСТАНКИНО</v>
          </cell>
          <cell r="B124">
            <v>127</v>
          </cell>
        </row>
        <row r="125">
          <cell r="A125" t="str">
            <v>5246 ДОКТОРСКАЯ ПРЕМИУМ вар б/о мгс_30с ОСТАНКИНО</v>
          </cell>
          <cell r="B125">
            <v>17.789000000000001</v>
          </cell>
        </row>
        <row r="126">
          <cell r="A126" t="str">
            <v>5336 ОСОБАЯ вар п/о  ОСТАНКИНО</v>
          </cell>
          <cell r="B126">
            <v>79.379000000000005</v>
          </cell>
        </row>
        <row r="127">
          <cell r="A127" t="str">
            <v>5337 ОСОБАЯ СО ШПИКОМ вар п/о  ОСТАНКИНО</v>
          </cell>
          <cell r="B127">
            <v>15.608000000000001</v>
          </cell>
        </row>
        <row r="128">
          <cell r="A128" t="str">
            <v>5341 СЕРВЕЛАТ ОХОТНИЧИЙ в/к в/у  ОСТАНКИНО</v>
          </cell>
          <cell r="B128">
            <v>120.268</v>
          </cell>
        </row>
        <row r="129">
          <cell r="A129" t="str">
            <v>5483 ЭКСТРА Папа может с/к в/у 1/250 8шт.   ОСТАНКИНО</v>
          </cell>
          <cell r="B129">
            <v>209</v>
          </cell>
        </row>
        <row r="130">
          <cell r="A130" t="str">
            <v>5544 Сервелат Финский в/к в/у_45с НОВАЯ ОСТАНКИНО</v>
          </cell>
          <cell r="B130">
            <v>219.285</v>
          </cell>
        </row>
        <row r="131">
          <cell r="A131" t="str">
            <v>5682 САЛЯМИ МЕЛКОЗЕРНЕНАЯ с/к в/у 1/120_60с   ОСТАНКИНО</v>
          </cell>
          <cell r="B131">
            <v>567</v>
          </cell>
        </row>
        <row r="132">
          <cell r="A132" t="str">
            <v>5706 АРОМАТНАЯ Папа может с/к в/у 1/250 8шт.  ОСТАНКИНО</v>
          </cell>
          <cell r="B132">
            <v>170</v>
          </cell>
        </row>
        <row r="133">
          <cell r="A133" t="str">
            <v>5708 ПОСОЛЬСКАЯ Папа может с/к в/у ОСТАНКИНО</v>
          </cell>
          <cell r="B133">
            <v>14.471</v>
          </cell>
        </row>
        <row r="134">
          <cell r="A134" t="str">
            <v>5820 СЛИВОЧНЫЕ Папа может сос п/о мгс 2*2_45с   ОСТАНКИНО</v>
          </cell>
          <cell r="B134">
            <v>39.176000000000002</v>
          </cell>
        </row>
        <row r="135">
          <cell r="A135" t="str">
            <v>5851 ЭКСТРА Папа может вар п/о   ОСТАНКИНО</v>
          </cell>
          <cell r="B135">
            <v>85.668999999999997</v>
          </cell>
        </row>
        <row r="136">
          <cell r="A136" t="str">
            <v>5931 ОХОТНИЧЬЯ Папа может с/к в/у 1/220 8шт.   ОСТАНКИНО</v>
          </cell>
          <cell r="B136">
            <v>199</v>
          </cell>
        </row>
        <row r="137">
          <cell r="A137" t="str">
            <v>5976 МОЛОЧНЫЕ ТРАДИЦ. сос п/о в/у 1/350_45с  ОСТАНКИНО</v>
          </cell>
          <cell r="B137">
            <v>259</v>
          </cell>
        </row>
        <row r="138">
          <cell r="A138" t="str">
            <v>5981 МОЛОЧНЫЕ ТРАДИЦ. сос п/о мгс 1*6_45с   ОСТАНКИНО</v>
          </cell>
          <cell r="B138">
            <v>43.811</v>
          </cell>
        </row>
        <row r="139">
          <cell r="A139" t="str">
            <v>5982 МОЛОЧНЫЕ ТРАДИЦ. сос п/о мгс 0,6кг_СНГ  ОСТАНКИНО</v>
          </cell>
          <cell r="B139">
            <v>63</v>
          </cell>
        </row>
        <row r="140">
          <cell r="A140" t="str">
            <v>5992 ВРЕМЯ ОКРОШКИ Папа может вар п/о 0.4кг   ОСТАНКИНО</v>
          </cell>
          <cell r="B140">
            <v>85</v>
          </cell>
        </row>
        <row r="141">
          <cell r="A141" t="str">
            <v>6113 СОЧНЫЕ сос п/о мгс 1*6_Ашан  ОСТАНКИНО</v>
          </cell>
          <cell r="B141">
            <v>669.58199999999999</v>
          </cell>
        </row>
        <row r="142">
          <cell r="A142" t="str">
            <v>6123 МОЛОЧНЫЕ КЛАССИЧЕСКИЕ ПМ сос п/о мгс 2*4   ОСТАНКИНО</v>
          </cell>
          <cell r="B142">
            <v>117.149</v>
          </cell>
        </row>
        <row r="143">
          <cell r="A143" t="str">
            <v>6221 НЕАПОЛИТАНСКИЙ ДУЭТ с/к с/н мгс 1/90  ОСТАНКИНО</v>
          </cell>
          <cell r="B143">
            <v>25</v>
          </cell>
        </row>
        <row r="144">
          <cell r="A144" t="str">
            <v>6222 ИТАЛЬЯНСКОЕ АССОРТИ с/в с/н мгс 1/90 ОСТАНКИНО</v>
          </cell>
          <cell r="B144">
            <v>12</v>
          </cell>
        </row>
        <row r="145">
          <cell r="A145" t="str">
            <v>6223 БАЛЫК И ШЕЙКА с/в с/н мгс 1/90 10 шт ОСТАНКИНО</v>
          </cell>
          <cell r="B145">
            <v>21</v>
          </cell>
        </row>
        <row r="146">
          <cell r="A146" t="str">
            <v>6228 МЯСНОЕ АССОРТИ к/з с/н мгс 1/90 10шт.  ОСТАНКИНО</v>
          </cell>
          <cell r="B146">
            <v>88</v>
          </cell>
        </row>
        <row r="147">
          <cell r="A147" t="str">
            <v>6247 ДОМАШНЯЯ Папа может вар п/о 0,4кг 8шт.  ОСТАНКИНО</v>
          </cell>
          <cell r="B147">
            <v>24</v>
          </cell>
        </row>
        <row r="148">
          <cell r="A148" t="str">
            <v>6268 ГОВЯЖЬЯ Папа может вар п/о 0,4кг 8 шт.  ОСТАНКИНО</v>
          </cell>
          <cell r="B148">
            <v>42</v>
          </cell>
        </row>
        <row r="149">
          <cell r="A149" t="str">
            <v>6281 СВИНИНА ДЕЛИКАТ. к/в мл/к в/у 0.3кг 45с  ОСТАНКИНО</v>
          </cell>
          <cell r="B149">
            <v>131</v>
          </cell>
        </row>
        <row r="150">
          <cell r="A150" t="str">
            <v>6297 ФИЛЕЙНЫЕ сос ц/о в/у 1/270 12шт_45с  ОСТАНКИНО</v>
          </cell>
          <cell r="B150">
            <v>475</v>
          </cell>
        </row>
        <row r="151">
          <cell r="A151" t="str">
            <v>6303 МЯСНЫЕ Папа может сос п/о мгс 1.5*3  ОСТАНКИНО</v>
          </cell>
          <cell r="B151">
            <v>102.318</v>
          </cell>
        </row>
        <row r="152">
          <cell r="A152" t="str">
            <v>6325 ДОКТОРСКАЯ ПРЕМИУМ вар п/о 0.4кг 8шт.  ОСТАНКИНО</v>
          </cell>
          <cell r="B152">
            <v>149</v>
          </cell>
        </row>
        <row r="153">
          <cell r="A153" t="str">
            <v>6333 МЯСНАЯ Папа может вар п/о 0.4кг 8шт.  ОСТАНКИНО</v>
          </cell>
          <cell r="B153">
            <v>1207</v>
          </cell>
        </row>
        <row r="154">
          <cell r="A154" t="str">
            <v>6353 ЭКСТРА Папа может вар п/о 0.4кг 8шт.  ОСТАНКИНО</v>
          </cell>
          <cell r="B154">
            <v>609</v>
          </cell>
        </row>
        <row r="155">
          <cell r="A155" t="str">
            <v>6392 ФИЛЕЙНАЯ Папа может вар п/о 0.4кг. ОСТАНКИНО</v>
          </cell>
          <cell r="B155">
            <v>888</v>
          </cell>
        </row>
        <row r="156">
          <cell r="A156" t="str">
            <v>6427 КЛАССИЧЕСКАЯ ПМ вар п/о 0.35кг 8шт. ОСТАНКИНО</v>
          </cell>
          <cell r="B156">
            <v>551</v>
          </cell>
        </row>
        <row r="157">
          <cell r="A157" t="str">
            <v>6445 БЕКОН с/к с/н в/у 1/180 10шт.  ОСТАНКИНО</v>
          </cell>
          <cell r="B157">
            <v>178</v>
          </cell>
        </row>
        <row r="158">
          <cell r="A158" t="str">
            <v>6453 ЭКСТРА Папа может с/к с/н в/у 1/100 14шт.   ОСТАНКИНО</v>
          </cell>
          <cell r="B158">
            <v>279</v>
          </cell>
        </row>
        <row r="159">
          <cell r="A159" t="str">
            <v>6454 АРОМАТНАЯ с/к с/н в/у 1/100 14шт.  ОСТАНКИНО</v>
          </cell>
          <cell r="B159">
            <v>342</v>
          </cell>
        </row>
        <row r="160">
          <cell r="A160" t="str">
            <v>6470 ВЕТЧ.МРАМОРНАЯ в/у_45с  ОСТАНКИНО</v>
          </cell>
          <cell r="B160">
            <v>16.777000000000001</v>
          </cell>
        </row>
        <row r="161">
          <cell r="A161" t="str">
            <v>6475 С СЫРОМ Папа может сос ц/о мгс 0.4кг6шт  ОСТАНКИНО</v>
          </cell>
          <cell r="B161">
            <v>51</v>
          </cell>
        </row>
        <row r="162">
          <cell r="A162" t="str">
            <v>6527 ШПИКАЧКИ СОЧНЫЕ ПМ сар б/о мгс 1*3 45с ОСТАНКИНО</v>
          </cell>
          <cell r="B162">
            <v>98.79</v>
          </cell>
        </row>
        <row r="163">
          <cell r="A163" t="str">
            <v>6555 ПОСОЛЬСКАЯ с/к с/н в/у 1/100 10шт.  ОСТАНКИНО</v>
          </cell>
          <cell r="B163">
            <v>57</v>
          </cell>
        </row>
        <row r="164">
          <cell r="A164" t="str">
            <v>6586 МРАМОРНАЯ И БАЛЫКОВАЯ в/к с/н мгс 1/90 ОСТАНКИНО</v>
          </cell>
          <cell r="B164">
            <v>35</v>
          </cell>
        </row>
        <row r="165">
          <cell r="A165" t="str">
            <v>6601 ГОВЯЖЬИ СН сос п/о мгс 1*6  ОСТАНКИНО</v>
          </cell>
          <cell r="B165">
            <v>42.357999999999997</v>
          </cell>
        </row>
        <row r="166">
          <cell r="A166" t="str">
            <v>6602 БАВАРСКИЕ ПМ сос ц/о мгс 0,35кг 8шт.  ОСТАНКИНО</v>
          </cell>
          <cell r="B166">
            <v>84</v>
          </cell>
        </row>
        <row r="167">
          <cell r="A167" t="str">
            <v>6616 МОЛОЧНЫЕ КЛАССИЧЕСКИЕ сос п/о в/у 0.3кг  ОСТАНКИНО</v>
          </cell>
          <cell r="B167">
            <v>41</v>
          </cell>
        </row>
        <row r="168">
          <cell r="A168" t="str">
            <v>6661 СОЧНЫЙ ГРИЛЬ ПМ сос п/о мгс 1.5*4_Маяк  ОСТАНКИНО</v>
          </cell>
          <cell r="B168">
            <v>12.68</v>
          </cell>
        </row>
        <row r="169">
          <cell r="A169" t="str">
            <v>6666 БОЯНСКАЯ Папа может п/к в/у 0,28кг 8 шт. ОСТАНКИНО</v>
          </cell>
          <cell r="B169">
            <v>392</v>
          </cell>
        </row>
        <row r="170">
          <cell r="A170" t="str">
            <v>6669 ВЕНСКАЯ САЛЯМИ п/к в/у 0.28кг 8шт  ОСТАНКИНО</v>
          </cell>
          <cell r="B170">
            <v>142</v>
          </cell>
        </row>
        <row r="171">
          <cell r="A171" t="str">
            <v>6683 СЕРВЕЛАТ ЗЕРНИСТЫЙ ПМ в/к в/у 0,35кг  ОСТАНКИНО</v>
          </cell>
          <cell r="B171">
            <v>749</v>
          </cell>
        </row>
        <row r="172">
          <cell r="A172" t="str">
            <v>6684 СЕРВЕЛАТ КАРЕЛЬСКИЙ ПМ в/к в/у 0.28кг  ОСТАНКИНО</v>
          </cell>
          <cell r="B172">
            <v>563</v>
          </cell>
        </row>
        <row r="173">
          <cell r="A173" t="str">
            <v>6689 СЕРВЕЛАТ ОХОТНИЧИЙ ПМ в/к в/у 0,35кг 8шт  ОСТАНКИНО</v>
          </cell>
          <cell r="B173">
            <v>1005</v>
          </cell>
        </row>
        <row r="174">
          <cell r="A174" t="str">
            <v>6692 СЕРВЕЛАТ ПРИМА в/к в/у 0.28кг 8шт.  ОСТАНКИНО</v>
          </cell>
          <cell r="B174">
            <v>152</v>
          </cell>
        </row>
        <row r="175">
          <cell r="A175" t="str">
            <v>6697 СЕРВЕЛАТ ФИНСКИЙ ПМ в/к в/у 0,35кг 8шт.  ОСТАНКИНО</v>
          </cell>
          <cell r="B175">
            <v>1130</v>
          </cell>
        </row>
        <row r="176">
          <cell r="A176" t="str">
            <v>6713 СОЧНЫЙ ГРИЛЬ ПМ сос п/о мгс 0.41кг 8шт.  ОСТАНКИНО</v>
          </cell>
          <cell r="B176">
            <v>399</v>
          </cell>
        </row>
        <row r="177">
          <cell r="A177" t="str">
            <v>6716 ОСОБАЯ Коровино (в сетке) 0.5кг 8шт.  ОСТАНКИНО</v>
          </cell>
          <cell r="B177">
            <v>48</v>
          </cell>
        </row>
        <row r="178">
          <cell r="A178" t="str">
            <v>6722 СОЧНЫЕ ПМ сос п/о мгс 0,41кг 10шт.  ОСТАНКИНО</v>
          </cell>
          <cell r="B178">
            <v>1005</v>
          </cell>
        </row>
        <row r="179">
          <cell r="A179" t="str">
            <v>6726 СЛИВОЧНЫЕ ПМ сос п/о мгс 0.41кг 10шт.  ОСТАНКИНО</v>
          </cell>
          <cell r="B179">
            <v>701</v>
          </cell>
        </row>
        <row r="180">
          <cell r="A180" t="str">
            <v>6734 ОСОБАЯ СО ШПИКОМ Коровино (в сетке) 0,5кг ОСТАНКИНО</v>
          </cell>
          <cell r="B180">
            <v>9</v>
          </cell>
        </row>
        <row r="181">
          <cell r="A181" t="str">
            <v>6747 РУССКАЯ ПРЕМИУМ ПМ вар ф/о в/у  ОСТАНКИНО</v>
          </cell>
          <cell r="B181">
            <v>31.55</v>
          </cell>
        </row>
        <row r="182">
          <cell r="A182" t="str">
            <v>6756 ВЕТЧ.ЛЮБИТЕЛЬСКАЯ п/о  ОСТАНКИНО</v>
          </cell>
          <cell r="B182">
            <v>47.921999999999997</v>
          </cell>
        </row>
        <row r="183">
          <cell r="A183" t="str">
            <v>6769 СЕМЕЙНАЯ вар п/о  ОСТАНКИНО</v>
          </cell>
          <cell r="B183">
            <v>6.7629999999999999</v>
          </cell>
        </row>
        <row r="184">
          <cell r="A184" t="str">
            <v>6776 ХОТ-ДОГ Папа может сос п/о мгс 0.35кг  ОСТАНКИНО</v>
          </cell>
          <cell r="B184">
            <v>72</v>
          </cell>
        </row>
        <row r="185">
          <cell r="A185" t="str">
            <v>6777 МЯСНЫЕ С ГОВЯДИНОЙ ПМ сос п/о мгс 0.4кг  ОСТАНКИНО</v>
          </cell>
          <cell r="B185">
            <v>230</v>
          </cell>
        </row>
        <row r="186">
          <cell r="A186" t="str">
            <v>6797 С ИНДЕЙКОЙ Папа может вар п/о 0,4кг 8шт.  ОСТАНКИНО</v>
          </cell>
          <cell r="B186">
            <v>1</v>
          </cell>
        </row>
        <row r="187">
          <cell r="A187" t="str">
            <v>6822 ИЗ ОТБОРНОГО МЯСА ПМ сос п/о мгс 0,36кг  ОСТАНКИНО</v>
          </cell>
          <cell r="B187">
            <v>45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B188">
            <v>51</v>
          </cell>
        </row>
        <row r="189">
          <cell r="A189" t="str">
            <v>Балык свиной с/к "Эликатессе" 0,10 кг.шт. нарезка (лоток с ср.защ.атм.)  СПК</v>
          </cell>
          <cell r="B189">
            <v>75</v>
          </cell>
        </row>
        <row r="190">
          <cell r="A190" t="str">
            <v>БОНУС Z-ОСОБАЯ Коровино вар п/о (5324)  ОСТАНКИНО</v>
          </cell>
          <cell r="B190">
            <v>5.7089999999999996</v>
          </cell>
        </row>
        <row r="191">
          <cell r="A191" t="str">
            <v>БОНУС Z-ОСОБАЯ Коровино вар п/о 0.5кг_СНГ (6305)  ОСТАНКИНО</v>
          </cell>
          <cell r="B191">
            <v>4</v>
          </cell>
        </row>
        <row r="192">
          <cell r="A192" t="str">
            <v>БОНУС СОЧНЫЕ сос п/о мгс 0.41кг_UZ (6087)  ОСТАНКИНО</v>
          </cell>
          <cell r="B192">
            <v>269</v>
          </cell>
        </row>
        <row r="193">
          <cell r="A193" t="str">
            <v>БОНУС СОЧНЫЕ сос п/о мгс 1*6_UZ (6088)  ОСТАНКИНО</v>
          </cell>
          <cell r="B193">
            <v>156.381</v>
          </cell>
        </row>
        <row r="194">
          <cell r="A194" t="str">
            <v>БОНУС_273  Сосиски Сочинки с сочной грудинкой, МГС 0.4кг,   ПОКОМ</v>
          </cell>
          <cell r="B194">
            <v>294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B195">
            <v>74.739999999999995</v>
          </cell>
        </row>
        <row r="196">
          <cell r="A196" t="str">
            <v>БОНУС_Колбаса вареная Филейская ТМ Вязанка. ВЕС  ПОКОМ</v>
          </cell>
          <cell r="B196">
            <v>109.755</v>
          </cell>
        </row>
        <row r="197">
          <cell r="A197" t="str">
            <v>БОНУС_Колбаса Докторская Особая ТМ Особый рецепт,  0,5кг, ПОКОМ</v>
          </cell>
          <cell r="B197">
            <v>60</v>
          </cell>
        </row>
        <row r="198">
          <cell r="A198" t="str">
            <v>БОНУС_Колбаса Сервелат Филедворский, фиброуз, в/у 0,35 кг срез,  ПОКОМ</v>
          </cell>
          <cell r="B198">
            <v>108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B199">
            <v>3</v>
          </cell>
        </row>
        <row r="200">
          <cell r="A200" t="str">
            <v>Бутербродная вареная 0,47 кг шт.  СПК</v>
          </cell>
          <cell r="B200">
            <v>20</v>
          </cell>
        </row>
        <row r="201">
          <cell r="A201" t="str">
            <v>Вацлавская п/к (черева) 390 гр.шт. термоус.пак  СПК</v>
          </cell>
          <cell r="B201">
            <v>11</v>
          </cell>
        </row>
        <row r="202">
          <cell r="A202" t="str">
            <v>Ветчина Вацлавская 400 гр.шт.  СПК</v>
          </cell>
          <cell r="B202">
            <v>3</v>
          </cell>
        </row>
        <row r="203">
          <cell r="A203" t="str">
            <v>Готовые чебупели острые с мясом Горячая штучка 0,3 кг зам  ПОКОМ</v>
          </cell>
          <cell r="B203">
            <v>51</v>
          </cell>
        </row>
        <row r="204">
          <cell r="A204" t="str">
            <v>Готовые чебупели с ветчиной и сыром Горячая штучка 0,3кг зам  ПОКОМ</v>
          </cell>
          <cell r="B204">
            <v>282</v>
          </cell>
        </row>
        <row r="205">
          <cell r="A205" t="str">
            <v>Готовые чебупели сочные с мясом ТМ Горячая штучка  0,3кг зам  ПОКОМ</v>
          </cell>
          <cell r="B205">
            <v>258</v>
          </cell>
        </row>
        <row r="206">
          <cell r="A206" t="str">
            <v>Готовые чебуреки с мясом ТМ Горячая штучка 0,09 кг флоу-пак ПОКОМ</v>
          </cell>
          <cell r="B206">
            <v>68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B207">
            <v>14</v>
          </cell>
        </row>
        <row r="208">
          <cell r="A208" t="str">
            <v>Гуцульская с/к "КолбасГрад" 160 гр.шт. термоус. пак  СПК</v>
          </cell>
          <cell r="B208">
            <v>24</v>
          </cell>
        </row>
        <row r="209">
          <cell r="A209" t="str">
            <v>Дельгаро с/в "Эликатессе" 140 гр.шт.  СПК</v>
          </cell>
          <cell r="B209">
            <v>3</v>
          </cell>
        </row>
        <row r="210">
          <cell r="A210" t="str">
            <v>Деревенская рубленая вареная 350 гр.шт. термоус. пак.  СПК</v>
          </cell>
          <cell r="B210">
            <v>2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B211">
            <v>24</v>
          </cell>
        </row>
        <row r="212">
          <cell r="A212" t="str">
            <v>Докторская вареная в/с 0,47 кг шт.  СПК</v>
          </cell>
          <cell r="B212">
            <v>11</v>
          </cell>
        </row>
        <row r="213">
          <cell r="A213" t="str">
            <v>Докторская вареная термоус.пак. "Высокий вкус"  СПК</v>
          </cell>
          <cell r="B213">
            <v>15.959</v>
          </cell>
        </row>
        <row r="214">
          <cell r="A214" t="str">
            <v>Жар-боллы с курочкой и сыром, ВЕС ТМ Зареченские  ПОКОМ</v>
          </cell>
          <cell r="B214">
            <v>33</v>
          </cell>
        </row>
        <row r="215">
          <cell r="A215" t="str">
            <v>Жар-ладушки с мясом ТМ Зареченские ВЕС ПОКОМ</v>
          </cell>
          <cell r="B215">
            <v>48.1</v>
          </cell>
        </row>
        <row r="216">
          <cell r="A216" t="str">
            <v>ЖАР-мени ВЕС ТМ Зареченские  ПОКОМ</v>
          </cell>
          <cell r="B216">
            <v>27.5</v>
          </cell>
        </row>
        <row r="217">
          <cell r="A217" t="str">
            <v>Карбонад Юбилейный 0,13кг нар.д/ф шт. СПК</v>
          </cell>
          <cell r="B217">
            <v>3</v>
          </cell>
        </row>
        <row r="218">
          <cell r="A218" t="str">
            <v>Классика с/к 235 гр.шт. "Высокий вкус"  СПК</v>
          </cell>
          <cell r="B218">
            <v>51</v>
          </cell>
        </row>
        <row r="219">
          <cell r="A219" t="str">
            <v>Колбаски ПодПивасики оригинальные с/к 0,10 кг.шт. термофор.пак.  СПК</v>
          </cell>
          <cell r="B219">
            <v>290</v>
          </cell>
        </row>
        <row r="220">
          <cell r="A220" t="str">
            <v>Колбаски ПодПивасики острые с/к 0,10 кг.шт. термофор.пак.  СПК</v>
          </cell>
          <cell r="B220">
            <v>239</v>
          </cell>
        </row>
        <row r="221">
          <cell r="A221" t="str">
            <v>Колбаски ПодПивасики с сыром с/к 100 гр.шт. (в ср.защ.атм.)  СПК</v>
          </cell>
          <cell r="B221">
            <v>55</v>
          </cell>
        </row>
        <row r="222">
          <cell r="A222" t="str">
            <v>Коньячная с/к 0,10 кг.шт. нарезка (лоток с ср.зад.атм.) "Высокий вкус"  СПК</v>
          </cell>
          <cell r="B222">
            <v>2</v>
          </cell>
        </row>
        <row r="223">
          <cell r="A223" t="str">
            <v>Круггетсы с сырным соусом ТМ Горячая штучка 0,25 кг зам  ПОКОМ</v>
          </cell>
          <cell r="B223">
            <v>81</v>
          </cell>
        </row>
        <row r="224">
          <cell r="A224" t="str">
            <v>Круггетсы сочные ТМ Горячая штучка ТС Круггетсы 0,25 кг зам  ПОКОМ</v>
          </cell>
          <cell r="B224">
            <v>203</v>
          </cell>
        </row>
        <row r="225">
          <cell r="A225" t="str">
            <v>Ла Фаворте с/в "Эликатессе" 140 гр.шт.  СПК</v>
          </cell>
          <cell r="B225">
            <v>9</v>
          </cell>
        </row>
        <row r="226">
          <cell r="A226" t="str">
            <v>Ливерная Печеночная "Просто выгодно" 0,3 кг.шт.  СПК</v>
          </cell>
          <cell r="B226">
            <v>13</v>
          </cell>
        </row>
        <row r="227">
          <cell r="A227" t="str">
            <v>Любительская вареная термоус.пак. "Высокий вкус"  СПК</v>
          </cell>
          <cell r="B227">
            <v>20.626999999999999</v>
          </cell>
        </row>
        <row r="228">
          <cell r="A228" t="str">
            <v>Мини-сосиски в тесте "Фрайпики" 1,8кг ВЕС, ТМ Зареченские  ПОКОМ</v>
          </cell>
          <cell r="B228">
            <v>9</v>
          </cell>
        </row>
        <row r="229">
          <cell r="A229" t="str">
            <v>Мини-сосиски в тесте "Фрайпики" 3,7кг ВЕС, ТМ Зареченские  ПОКОМ</v>
          </cell>
          <cell r="B229">
            <v>29.4</v>
          </cell>
        </row>
        <row r="230">
          <cell r="A230" t="str">
            <v>Мусульманская п/к "Просто выгодно" термофор.пак.  СПК</v>
          </cell>
          <cell r="B230">
            <v>0.495</v>
          </cell>
        </row>
        <row r="231">
          <cell r="A231" t="str">
            <v>Наггетсы из печи 0,25кг ТМ Вязанка ТС Няняггетсы Сливушки замор.  ПОКОМ</v>
          </cell>
          <cell r="B231">
            <v>522</v>
          </cell>
        </row>
        <row r="232">
          <cell r="A232" t="str">
            <v>Наггетсы Нагетосы Сочная курочка ТМ Горячая штучка 0,25 кг зам  ПОКОМ</v>
          </cell>
          <cell r="B232">
            <v>328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B233">
            <v>444</v>
          </cell>
        </row>
        <row r="234">
          <cell r="A234" t="str">
            <v>Наггетсы с куриным филе и сыром ТМ Вязанка 0,25 кг ПОКОМ</v>
          </cell>
          <cell r="B234">
            <v>125</v>
          </cell>
        </row>
        <row r="235">
          <cell r="A235" t="str">
            <v>Наггетсы Хрустящие ТМ Зареченские. ВЕС ПОКОМ</v>
          </cell>
          <cell r="B235">
            <v>66</v>
          </cell>
        </row>
        <row r="236">
          <cell r="A236" t="str">
            <v>Оригинальная с перцем с/к  СПК</v>
          </cell>
          <cell r="B236">
            <v>76.44</v>
          </cell>
        </row>
        <row r="237">
          <cell r="A237" t="str">
            <v>Особая вареная  СПК</v>
          </cell>
          <cell r="B237">
            <v>2.3820000000000001</v>
          </cell>
        </row>
        <row r="238">
          <cell r="A238" t="str">
            <v>Пекантино с/в "Эликатессе" 0,10 кг.шт. нарезка (лоток с.ср.защ.атм.)  СПК</v>
          </cell>
          <cell r="B238">
            <v>19</v>
          </cell>
        </row>
        <row r="239">
          <cell r="A239" t="str">
            <v>Пельмени Grandmeni со сливочным маслом Горячая штучка 0,75 кг ПОКОМ</v>
          </cell>
          <cell r="B239">
            <v>33</v>
          </cell>
        </row>
        <row r="240">
          <cell r="A240" t="str">
            <v>Пельмени Бигбули #МЕГАВКУСИЩЕ с сочной грудинкой 0,43 кг  ПОКОМ</v>
          </cell>
          <cell r="B240">
            <v>12</v>
          </cell>
        </row>
        <row r="241">
          <cell r="A241" t="str">
            <v>Пельмени Бигбули #МЕГАВКУСИЩЕ с сочной грудинкой 0,9 кг  ПОКОМ</v>
          </cell>
          <cell r="B241">
            <v>136</v>
          </cell>
        </row>
        <row r="242">
          <cell r="A242" t="str">
            <v>Пельмени Бигбули с мясом, Горячая штучка 0,43кг  ПОКОМ</v>
          </cell>
          <cell r="B242">
            <v>36</v>
          </cell>
        </row>
        <row r="243">
          <cell r="A243" t="str">
            <v>Пельмени Бигбули с мясом, Горячая штучка 0,9кг  ПОКОМ</v>
          </cell>
          <cell r="B243">
            <v>47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B244">
            <v>181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B245">
            <v>35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>
            <v>80</v>
          </cell>
        </row>
        <row r="247">
          <cell r="A247" t="str">
            <v>Пельмени Бульмени с говядиной и свининой Горячая шт. 0,9 кг  ПОКОМ</v>
          </cell>
          <cell r="B247">
            <v>296</v>
          </cell>
        </row>
        <row r="248">
          <cell r="A248" t="str">
            <v>Пельмени Бульмени с говядиной и свининой Горячая штучка 0,43  ПОКОМ</v>
          </cell>
          <cell r="B248">
            <v>241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B249">
            <v>250</v>
          </cell>
        </row>
        <row r="250">
          <cell r="A250" t="str">
            <v>Пельмени Бульмени со сливочным маслом Горячая штучка 0,9 кг  ПОКОМ</v>
          </cell>
          <cell r="B250">
            <v>511</v>
          </cell>
        </row>
        <row r="251">
          <cell r="A251" t="str">
            <v>Пельмени Бульмени со сливочным маслом ТМ Горячая шт. 0,43 кг  ПОКОМ</v>
          </cell>
          <cell r="B251">
            <v>196</v>
          </cell>
        </row>
        <row r="252">
          <cell r="A252" t="str">
            <v>Пельмени Левантские ТМ Особый рецепт 0,8 кг  ПОКОМ</v>
          </cell>
          <cell r="B252">
            <v>4</v>
          </cell>
        </row>
        <row r="253">
          <cell r="A253" t="str">
            <v>Пельмени Медвежьи ушки с фермерскими сливками 0,7кг  ПОКОМ</v>
          </cell>
          <cell r="B253">
            <v>21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B254">
            <v>17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B255">
            <v>25</v>
          </cell>
        </row>
        <row r="256">
          <cell r="A256" t="str">
            <v>Пельмени Мясорубские ТМ Стародворье фоупак равиоли 0,7 кг  ПОКОМ</v>
          </cell>
          <cell r="B256">
            <v>247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B257">
            <v>29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B258">
            <v>85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B259">
            <v>144</v>
          </cell>
        </row>
        <row r="260">
          <cell r="A260" t="str">
            <v>Пельмени Сочные сфера 0,9 кг ТМ Стародворье ПОКОМ</v>
          </cell>
          <cell r="B260">
            <v>46</v>
          </cell>
        </row>
        <row r="261">
          <cell r="A261" t="str">
            <v>По-Австрийски с/к 260 гр.шт. "Высокий вкус"  СПК</v>
          </cell>
          <cell r="B261">
            <v>32</v>
          </cell>
        </row>
        <row r="262">
          <cell r="A262" t="str">
            <v>Покровская вареная 0,47 кг шт.  СПК</v>
          </cell>
          <cell r="B262">
            <v>5</v>
          </cell>
        </row>
        <row r="263">
          <cell r="A263" t="str">
            <v>Салями с перчиком с/к "КолбасГрад" 160 гр.шт. термоус. пак.  СПК</v>
          </cell>
          <cell r="B263">
            <v>26</v>
          </cell>
        </row>
        <row r="264">
          <cell r="A264" t="str">
            <v>Салями Трюфель с/в "Эликатессе" 0,16 кг.шт.  СПК</v>
          </cell>
          <cell r="B264">
            <v>24</v>
          </cell>
        </row>
        <row r="265">
          <cell r="A265" t="str">
            <v>Салями Финская с/к 235 гр.шт. "Высокий вкус"  СПК</v>
          </cell>
          <cell r="B265">
            <v>59</v>
          </cell>
        </row>
        <row r="266">
          <cell r="A266" t="str">
            <v>Сардельки "Докторские" (черева) ( в ср.защ.атм.) 1.0 кг. "Высокий вкус"  СПК</v>
          </cell>
          <cell r="B266">
            <v>44.936999999999998</v>
          </cell>
        </row>
        <row r="267">
          <cell r="A267" t="str">
            <v>Сардельки из говядины (черева) (в ср.защ.атм.) "Высокий вкус"  СПК</v>
          </cell>
          <cell r="B267">
            <v>35.231999999999999</v>
          </cell>
        </row>
        <row r="268">
          <cell r="A268" t="str">
            <v>Сардельки из свинины (черева) ( в ср.защ.атм) "Высокий вкус"  СПК</v>
          </cell>
          <cell r="B268">
            <v>5.726</v>
          </cell>
        </row>
        <row r="269">
          <cell r="A269" t="str">
            <v>Семейная с чесночком вареная (СПК+СКМ)  СПК</v>
          </cell>
          <cell r="B269">
            <v>24.117999999999999</v>
          </cell>
        </row>
        <row r="270">
          <cell r="A270" t="str">
            <v>Семейная с чесночком Экстра вареная  СПК</v>
          </cell>
          <cell r="B270">
            <v>4.8259999999999996</v>
          </cell>
        </row>
        <row r="271">
          <cell r="A271" t="str">
            <v>Семейная с чесночком Экстра вареная 0,5 кг.шт.  СПК</v>
          </cell>
          <cell r="B271">
            <v>5</v>
          </cell>
        </row>
        <row r="272">
          <cell r="A272" t="str">
            <v>Сервелат Фирменный в/к 0,10 кг.шт. нарезка (лоток с ср.защ.атм.)  СПК</v>
          </cell>
          <cell r="B272">
            <v>5</v>
          </cell>
        </row>
        <row r="273">
          <cell r="A273" t="str">
            <v>Сибирская особая с/к 0,10 кг.шт. нарезка (лоток с ср.защ.атм.)  СПК</v>
          </cell>
          <cell r="B273">
            <v>60</v>
          </cell>
        </row>
        <row r="274">
          <cell r="A274" t="str">
            <v>Смак-мени с картофелем и сочной грудинкой 1кг ТМ Зареченские ПОКОМ</v>
          </cell>
          <cell r="B274">
            <v>5</v>
          </cell>
        </row>
        <row r="275">
          <cell r="A275" t="str">
            <v>Смак-мени с мясом 1кг ТМ Зареченские ПОКОМ</v>
          </cell>
          <cell r="B275">
            <v>7</v>
          </cell>
        </row>
        <row r="276">
          <cell r="A276" t="str">
            <v>Сосиски Классические (в ср.защ.атм.) СПК</v>
          </cell>
          <cell r="B276">
            <v>1.2549999999999999</v>
          </cell>
        </row>
        <row r="277">
          <cell r="A277" t="str">
            <v>Сосиски Мусульманские "Просто выгодно" (в ср.защ.атм.)  СПК</v>
          </cell>
          <cell r="B277">
            <v>4.6639999999999997</v>
          </cell>
        </row>
        <row r="278">
          <cell r="A278" t="str">
            <v>Сосиски Хот-дог ВЕС (лоток с ср.защ.атм.)   СПК</v>
          </cell>
          <cell r="B278">
            <v>17.189</v>
          </cell>
        </row>
        <row r="279">
          <cell r="A279" t="str">
            <v>Сосисоны в темпуре ВЕС  ПОКОМ</v>
          </cell>
          <cell r="B279">
            <v>19.8</v>
          </cell>
        </row>
        <row r="280">
          <cell r="A280" t="str">
            <v>Сочный мегачебурек ТМ Зареченские ВЕС ПОКОМ</v>
          </cell>
          <cell r="B280">
            <v>11.2</v>
          </cell>
        </row>
        <row r="281">
          <cell r="A281" t="str">
            <v>Торо Неро с/в "Эликатессе" 140 гр.шт.  СПК</v>
          </cell>
          <cell r="B281">
            <v>9</v>
          </cell>
        </row>
        <row r="282">
          <cell r="A282" t="str">
            <v>Уши свиные копченые к пиву 0,15кг нар. д/ф шт.  СПК</v>
          </cell>
          <cell r="B282">
            <v>2</v>
          </cell>
        </row>
        <row r="283">
          <cell r="A283" t="str">
            <v>Фестивальная пора с/к 100 гр.шт.нар. (лоток с ср.защ.атм.)  СПК</v>
          </cell>
          <cell r="B283">
            <v>38</v>
          </cell>
        </row>
        <row r="284">
          <cell r="A284" t="str">
            <v>Фестивальная пора с/к 235 гр.шт.  СПК</v>
          </cell>
          <cell r="B284">
            <v>95</v>
          </cell>
        </row>
        <row r="285">
          <cell r="A285" t="str">
            <v>Фестивальная пора с/к термоус.пак  СПК</v>
          </cell>
          <cell r="B285">
            <v>6.5839999999999996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B286">
            <v>6</v>
          </cell>
        </row>
        <row r="287">
          <cell r="A287" t="str">
            <v>Фуэт с/в "Эликатессе" 160 гр.шт.  СПК</v>
          </cell>
          <cell r="B287">
            <v>90</v>
          </cell>
        </row>
        <row r="288">
          <cell r="A288" t="str">
            <v>Хинкали Классические ТМ Зареченские ВЕС ПОКОМ</v>
          </cell>
          <cell r="B288">
            <v>20</v>
          </cell>
        </row>
        <row r="289">
          <cell r="A289" t="str">
            <v>Хотстеры ТМ Горячая штучка ТС Хотстеры 0,25 кг зам  ПОКОМ</v>
          </cell>
          <cell r="B289">
            <v>263</v>
          </cell>
        </row>
        <row r="290">
          <cell r="A290" t="str">
            <v>Хрустящие крылышки острые к пиву ТМ Горячая штучка 0,3кг зам  ПОКОМ</v>
          </cell>
          <cell r="B290">
            <v>79</v>
          </cell>
        </row>
        <row r="291">
          <cell r="A291" t="str">
            <v>Хрустящие крылышки ТМ Горячая штучка 0,3 кг зам  ПОКОМ</v>
          </cell>
          <cell r="B291">
            <v>99</v>
          </cell>
        </row>
        <row r="292">
          <cell r="A292" t="str">
            <v>Чебупай брауни ТМ Горячая штучка 0,2 кг.  ПОКОМ</v>
          </cell>
          <cell r="B292">
            <v>22</v>
          </cell>
        </row>
        <row r="293">
          <cell r="A293" t="str">
            <v>Чебупай сочное яблоко ТМ Горячая штучка 0,2 кг зам.  ПОКОМ</v>
          </cell>
          <cell r="B293">
            <v>43</v>
          </cell>
        </row>
        <row r="294">
          <cell r="A294" t="str">
            <v>Чебупай спелая вишня ТМ Горячая штучка 0,2 кг зам.  ПОКОМ</v>
          </cell>
          <cell r="B294">
            <v>69</v>
          </cell>
        </row>
        <row r="295">
          <cell r="A295" t="str">
            <v>Чебупели Курочка гриль ТМ Горячая штучка, 0,3 кг зам  ПОКОМ</v>
          </cell>
          <cell r="B295">
            <v>30</v>
          </cell>
        </row>
        <row r="296">
          <cell r="A296" t="str">
            <v>Чебупицца курочка по-итальянски Горячая штучка 0,25 кг зам  ПОКОМ</v>
          </cell>
          <cell r="B296">
            <v>274</v>
          </cell>
        </row>
        <row r="297">
          <cell r="A297" t="str">
            <v>Чебупицца Пепперони ТМ Горячая штучка ТС Чебупицца 0.25кг зам  ПОКОМ</v>
          </cell>
          <cell r="B297">
            <v>533</v>
          </cell>
        </row>
        <row r="298">
          <cell r="A298" t="str">
            <v>Чебуреки Мясные вес 2,7 кг ТМ Зареченские ВЕС ПОКОМ</v>
          </cell>
          <cell r="B298">
            <v>5.4</v>
          </cell>
        </row>
        <row r="299">
          <cell r="A299" t="str">
            <v>Чебуреки сочные ВЕС ТМ Зареченские  ПОКОМ</v>
          </cell>
          <cell r="B299">
            <v>95</v>
          </cell>
        </row>
        <row r="300">
          <cell r="A300" t="str">
            <v>Чоризо с/к "Эликатессе" 0,20 кг.шт.  СПК</v>
          </cell>
          <cell r="B300">
            <v>1</v>
          </cell>
        </row>
        <row r="301">
          <cell r="A301" t="str">
            <v>Шпикачки Русские (черева) (в ср.защ.атм.) "Высокий вкус"  СПК</v>
          </cell>
          <cell r="B301">
            <v>13.964</v>
          </cell>
        </row>
        <row r="302">
          <cell r="A302" t="str">
            <v>Эликапреза с/в "Эликатессе" 0,10 кг.шт. нарезка (лоток с ср.защ.атм.)  СПК</v>
          </cell>
          <cell r="B302">
            <v>56</v>
          </cell>
        </row>
        <row r="303">
          <cell r="A303" t="str">
            <v>Юбилейная с/к 0,10 кг.шт. нарезка (лоток с ср.защ.атм.)  СПК</v>
          </cell>
          <cell r="B303">
            <v>14</v>
          </cell>
        </row>
        <row r="304">
          <cell r="A304" t="str">
            <v>Юбилейная с/к 0,235 кг.шт.  СПК</v>
          </cell>
          <cell r="B304">
            <v>439</v>
          </cell>
        </row>
        <row r="305">
          <cell r="A305" t="str">
            <v>Итого</v>
          </cell>
          <cell r="B305">
            <v>51469.491000000002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24.04.2024 - 30.04.2024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264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630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144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750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1200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390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774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606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840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696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852</v>
          </cell>
        </row>
        <row r="21">
          <cell r="A21" t="str">
            <v>Пельмени Бигбули с мясом, Горячая штучка 0,9кг  ПОКОМ</v>
          </cell>
          <cell r="D21">
            <v>192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832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984</v>
          </cell>
        </row>
        <row r="24">
          <cell r="A24" t="str">
            <v>Хотстеры ТМ Горячая штучка ТС Хотстеры 0,25 кг зам  ПОКОМ</v>
          </cell>
          <cell r="D24">
            <v>480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852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1260</v>
          </cell>
        </row>
        <row r="27">
          <cell r="A27" t="str">
            <v>Итого</v>
          </cell>
          <cell r="D27">
            <v>13188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4.33203125" style="1" customWidth="1"/>
    <col min="2" max="2" width="4.33203125" style="1" customWidth="1"/>
    <col min="3" max="6" width="7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8.6640625" style="5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0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90</v>
      </c>
      <c r="N5" s="17" t="s">
        <v>91</v>
      </c>
      <c r="P5" s="17" t="s">
        <v>91</v>
      </c>
      <c r="S5" s="17" t="s">
        <v>92</v>
      </c>
      <c r="T5" s="17" t="s">
        <v>93</v>
      </c>
      <c r="U5" s="17" t="s">
        <v>90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42064.409999999996</v>
      </c>
      <c r="F6" s="9">
        <f t="shared" si="0"/>
        <v>41544.206000000006</v>
      </c>
      <c r="I6" s="9">
        <f t="shared" ref="I6:P6" si="1">SUM(I7:I104)</f>
        <v>42345.45</v>
      </c>
      <c r="J6" s="9">
        <f t="shared" si="1"/>
        <v>-281.03999999999991</v>
      </c>
      <c r="K6" s="9">
        <f t="shared" si="1"/>
        <v>24770</v>
      </c>
      <c r="L6" s="9">
        <f t="shared" si="1"/>
        <v>0</v>
      </c>
      <c r="M6" s="9">
        <f t="shared" si="1"/>
        <v>0</v>
      </c>
      <c r="N6" s="9">
        <f t="shared" si="1"/>
        <v>7008</v>
      </c>
      <c r="O6" s="9">
        <f t="shared" si="1"/>
        <v>7015.2819999999992</v>
      </c>
      <c r="P6" s="9">
        <f t="shared" si="1"/>
        <v>18600</v>
      </c>
      <c r="S6" s="9">
        <f t="shared" ref="S6:Y6" si="2">SUM(S7:S104)</f>
        <v>6807.2920000000022</v>
      </c>
      <c r="T6" s="9">
        <f t="shared" si="2"/>
        <v>7206.1704000000009</v>
      </c>
      <c r="U6" s="9">
        <f t="shared" si="2"/>
        <v>6831.4</v>
      </c>
      <c r="V6" s="9">
        <f t="shared" si="2"/>
        <v>6988</v>
      </c>
      <c r="W6" s="9">
        <f t="shared" si="2"/>
        <v>0</v>
      </c>
      <c r="X6" s="9">
        <f t="shared" si="2"/>
        <v>0</v>
      </c>
      <c r="Y6" s="9">
        <f t="shared" si="2"/>
        <v>25608</v>
      </c>
      <c r="AA6" s="9">
        <f t="shared" ref="AA6:AC6" si="3">SUM(AA7:AA104)</f>
        <v>2844.8468468468468</v>
      </c>
      <c r="AC6" s="9">
        <f t="shared" si="3"/>
        <v>13029.800000000001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-879</v>
      </c>
      <c r="D7" s="8">
        <v>1202</v>
      </c>
      <c r="E7" s="21">
        <v>400</v>
      </c>
      <c r="F7" s="22">
        <v>-107</v>
      </c>
      <c r="G7" s="1">
        <f>VLOOKUP(A:A,[1]TDSheet!$A:$G,7,0)</f>
        <v>0</v>
      </c>
      <c r="H7" s="1">
        <f>VLOOKUP(A:A,[1]TDSheet!$A:$H,8,0)</f>
        <v>0</v>
      </c>
      <c r="I7" s="16">
        <f>VLOOKUP(A:A,[2]TDSheet!$A:$F,6,0)</f>
        <v>426</v>
      </c>
      <c r="J7" s="16">
        <f>E7-I7</f>
        <v>-26</v>
      </c>
      <c r="K7" s="16">
        <f>VLOOKUP(A:A,[1]TDSheet!$A:$P,16,0)</f>
        <v>0</v>
      </c>
      <c r="L7" s="16"/>
      <c r="M7" s="16"/>
      <c r="N7" s="16"/>
      <c r="O7" s="16">
        <f>(E7-V7)/5</f>
        <v>80</v>
      </c>
      <c r="P7" s="18"/>
      <c r="Q7" s="19">
        <f>(F7+K7+P7)/O7</f>
        <v>-1.3374999999999999</v>
      </c>
      <c r="R7" s="16">
        <f>F7/O7</f>
        <v>-1.3374999999999999</v>
      </c>
      <c r="S7" s="16">
        <f>VLOOKUP(A:A,[1]TDSheet!$A:$T,20,0)</f>
        <v>64.599999999999994</v>
      </c>
      <c r="T7" s="16">
        <f>VLOOKUP(A:A,[1]TDSheet!$A:$O,15,0)</f>
        <v>92.2</v>
      </c>
      <c r="U7" s="16">
        <f>VLOOKUP(A:A,[3]TDSheet!$A:$B,2,0)</f>
        <v>3</v>
      </c>
      <c r="V7" s="16">
        <v>0</v>
      </c>
      <c r="W7" s="16"/>
      <c r="X7" s="16"/>
      <c r="Y7" s="16">
        <f>P7+N7</f>
        <v>0</v>
      </c>
      <c r="Z7" s="16">
        <f>VLOOKUP(A:A,[1]TDSheet!$A:$Z,26,0)</f>
        <v>0</v>
      </c>
      <c r="AA7" s="16">
        <v>0</v>
      </c>
      <c r="AB7" s="20">
        <f>VLOOKUP(A:A,[1]TDSheet!$A:$AB,28,0)</f>
        <v>0</v>
      </c>
      <c r="AC7" s="16">
        <f>Y7*AB7</f>
        <v>0</v>
      </c>
      <c r="AD7" s="16"/>
      <c r="AE7" s="16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-2</v>
      </c>
      <c r="D8" s="8">
        <v>610</v>
      </c>
      <c r="E8" s="8">
        <v>215</v>
      </c>
      <c r="F8" s="8">
        <v>387</v>
      </c>
      <c r="G8" s="1">
        <f>VLOOKUP(A:A,[1]TDSheet!$A:$G,7,0)</f>
        <v>1</v>
      </c>
      <c r="H8" s="1">
        <f>VLOOKUP(A:A,[1]TDSheet!$A:$H,8,0)</f>
        <v>180</v>
      </c>
      <c r="I8" s="16">
        <f>VLOOKUP(A:A,[2]TDSheet!$A:$F,6,0)</f>
        <v>281</v>
      </c>
      <c r="J8" s="16">
        <f t="shared" ref="J8:J67" si="4">E8-I8</f>
        <v>-66</v>
      </c>
      <c r="K8" s="16">
        <f>VLOOKUP(A:A,[1]TDSheet!$A:$P,16,0)</f>
        <v>360</v>
      </c>
      <c r="L8" s="16"/>
      <c r="M8" s="16"/>
      <c r="N8" s="16"/>
      <c r="O8" s="16">
        <f t="shared" ref="O8:O67" si="5">(E8-V8)/5</f>
        <v>43</v>
      </c>
      <c r="P8" s="18"/>
      <c r="Q8" s="19">
        <f t="shared" ref="Q8:Q67" si="6">(F8+K8+P8)/O8</f>
        <v>17.372093023255815</v>
      </c>
      <c r="R8" s="16">
        <f t="shared" ref="R8:R67" si="7">F8/O8</f>
        <v>9</v>
      </c>
      <c r="S8" s="16">
        <f>VLOOKUP(A:A,[1]TDSheet!$A:$T,20,0)</f>
        <v>71.2</v>
      </c>
      <c r="T8" s="16">
        <f>VLOOKUP(A:A,[1]TDSheet!$A:$O,15,0)</f>
        <v>49</v>
      </c>
      <c r="U8" s="16">
        <f>VLOOKUP(A:A,[3]TDSheet!$A:$B,2,0)</f>
        <v>51</v>
      </c>
      <c r="V8" s="16">
        <v>0</v>
      </c>
      <c r="W8" s="16"/>
      <c r="X8" s="16"/>
      <c r="Y8" s="16">
        <f t="shared" ref="Y8:Y67" si="8">P8+N8</f>
        <v>0</v>
      </c>
      <c r="Z8" s="16">
        <f>VLOOKUP(A:A,[1]TDSheet!$A:$Z,26,0)</f>
        <v>0</v>
      </c>
      <c r="AA8" s="16">
        <f>Y8/12</f>
        <v>0</v>
      </c>
      <c r="AB8" s="20">
        <f>VLOOKUP(A:A,[1]TDSheet!$A:$AB,28,0)</f>
        <v>0.3</v>
      </c>
      <c r="AC8" s="16">
        <f t="shared" ref="AC8:AC67" si="9">Y8*AB8</f>
        <v>0</v>
      </c>
      <c r="AD8" s="16"/>
      <c r="AE8" s="16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2068</v>
      </c>
      <c r="D9" s="8">
        <v>2114</v>
      </c>
      <c r="E9" s="8">
        <v>2427</v>
      </c>
      <c r="F9" s="8">
        <v>1694</v>
      </c>
      <c r="G9" s="1" t="str">
        <f>VLOOKUP(A:A,[1]TDSheet!$A:$G,7,0)</f>
        <v>пуд,яб</v>
      </c>
      <c r="H9" s="1">
        <f>VLOOKUP(A:A,[1]TDSheet!$A:$H,8,0)</f>
        <v>180</v>
      </c>
      <c r="I9" s="16">
        <f>VLOOKUP(A:A,[2]TDSheet!$A:$F,6,0)</f>
        <v>2470</v>
      </c>
      <c r="J9" s="16">
        <f t="shared" si="4"/>
        <v>-43</v>
      </c>
      <c r="K9" s="16">
        <f>VLOOKUP(A:A,[1]TDSheet!$A:$P,16,0)</f>
        <v>1200</v>
      </c>
      <c r="L9" s="16"/>
      <c r="M9" s="16"/>
      <c r="N9" s="16">
        <v>828</v>
      </c>
      <c r="O9" s="16">
        <f t="shared" si="5"/>
        <v>317.39999999999998</v>
      </c>
      <c r="P9" s="18">
        <v>960</v>
      </c>
      <c r="Q9" s="19">
        <f t="shared" si="6"/>
        <v>12.142407057340895</v>
      </c>
      <c r="R9" s="16">
        <f t="shared" si="7"/>
        <v>5.3371140516698174</v>
      </c>
      <c r="S9" s="16">
        <f>VLOOKUP(A:A,[1]TDSheet!$A:$T,20,0)</f>
        <v>312.60000000000002</v>
      </c>
      <c r="T9" s="16">
        <f>VLOOKUP(A:A,[1]TDSheet!$A:$O,15,0)</f>
        <v>321.2</v>
      </c>
      <c r="U9" s="16">
        <f>VLOOKUP(A:A,[3]TDSheet!$A:$B,2,0)</f>
        <v>282</v>
      </c>
      <c r="V9" s="16">
        <f>VLOOKUP(A:A,[4]TDSheet!$A:$D,4,0)</f>
        <v>840</v>
      </c>
      <c r="W9" s="16"/>
      <c r="X9" s="16"/>
      <c r="Y9" s="16">
        <f t="shared" si="8"/>
        <v>1788</v>
      </c>
      <c r="Z9" s="16" t="str">
        <f>VLOOKUP(A:A,[1]TDSheet!$A:$Z,26,0)</f>
        <v>апр яб</v>
      </c>
      <c r="AA9" s="16">
        <f>Y9/12</f>
        <v>149</v>
      </c>
      <c r="AB9" s="20">
        <f>VLOOKUP(A:A,[1]TDSheet!$A:$AB,28,0)</f>
        <v>0.3</v>
      </c>
      <c r="AC9" s="16">
        <f t="shared" si="9"/>
        <v>536.4</v>
      </c>
      <c r="AD9" s="16"/>
      <c r="AE9" s="16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2108</v>
      </c>
      <c r="D10" s="8">
        <v>1244</v>
      </c>
      <c r="E10" s="8">
        <v>1906</v>
      </c>
      <c r="F10" s="8">
        <v>1401</v>
      </c>
      <c r="G10" s="1" t="str">
        <f>VLOOKUP(A:A,[1]TDSheet!$A:$G,7,0)</f>
        <v>пуд</v>
      </c>
      <c r="H10" s="1">
        <f>VLOOKUP(A:A,[1]TDSheet!$A:$H,8,0)</f>
        <v>180</v>
      </c>
      <c r="I10" s="16">
        <f>VLOOKUP(A:A,[2]TDSheet!$A:$F,6,0)</f>
        <v>1949</v>
      </c>
      <c r="J10" s="16">
        <f t="shared" si="4"/>
        <v>-43</v>
      </c>
      <c r="K10" s="16">
        <f>VLOOKUP(A:A,[1]TDSheet!$A:$P,16,0)</f>
        <v>960</v>
      </c>
      <c r="L10" s="16"/>
      <c r="M10" s="16"/>
      <c r="N10" s="16">
        <v>684</v>
      </c>
      <c r="O10" s="16">
        <f t="shared" si="5"/>
        <v>242</v>
      </c>
      <c r="P10" s="18">
        <v>600</v>
      </c>
      <c r="Q10" s="19">
        <f t="shared" si="6"/>
        <v>12.235537190082646</v>
      </c>
      <c r="R10" s="16">
        <f t="shared" si="7"/>
        <v>5.7892561983471076</v>
      </c>
      <c r="S10" s="16">
        <f>VLOOKUP(A:A,[1]TDSheet!$A:$T,20,0)</f>
        <v>235.6</v>
      </c>
      <c r="T10" s="16">
        <f>VLOOKUP(A:A,[1]TDSheet!$A:$O,15,0)</f>
        <v>246.8</v>
      </c>
      <c r="U10" s="16">
        <f>VLOOKUP(A:A,[3]TDSheet!$A:$B,2,0)</f>
        <v>258</v>
      </c>
      <c r="V10" s="16">
        <f>VLOOKUP(A:A,[4]TDSheet!$A:$D,4,0)</f>
        <v>696</v>
      </c>
      <c r="W10" s="16"/>
      <c r="X10" s="16"/>
      <c r="Y10" s="16">
        <f t="shared" si="8"/>
        <v>1284</v>
      </c>
      <c r="Z10" s="16">
        <f>VLOOKUP(A:A,[1]TDSheet!$A:$Z,26,0)</f>
        <v>0</v>
      </c>
      <c r="AA10" s="16">
        <f>Y10/12</f>
        <v>107</v>
      </c>
      <c r="AB10" s="20">
        <f>VLOOKUP(A:A,[1]TDSheet!$A:$AB,28,0)</f>
        <v>0.3</v>
      </c>
      <c r="AC10" s="16">
        <f t="shared" si="9"/>
        <v>385.2</v>
      </c>
      <c r="AD10" s="16"/>
      <c r="AE10" s="16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579</v>
      </c>
      <c r="D11" s="8">
        <v>160</v>
      </c>
      <c r="E11" s="8">
        <v>326</v>
      </c>
      <c r="F11" s="8">
        <v>392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357</v>
      </c>
      <c r="J11" s="16">
        <f t="shared" si="4"/>
        <v>-31</v>
      </c>
      <c r="K11" s="16">
        <f>VLOOKUP(A:A,[1]TDSheet!$A:$P,16,0)</f>
        <v>240</v>
      </c>
      <c r="L11" s="16"/>
      <c r="M11" s="16"/>
      <c r="N11" s="16"/>
      <c r="O11" s="16">
        <f t="shared" si="5"/>
        <v>65.2</v>
      </c>
      <c r="P11" s="18">
        <v>240</v>
      </c>
      <c r="Q11" s="19">
        <f t="shared" si="6"/>
        <v>13.374233128834355</v>
      </c>
      <c r="R11" s="16">
        <f t="shared" si="7"/>
        <v>6.0122699386503067</v>
      </c>
      <c r="S11" s="16">
        <f>VLOOKUP(A:A,[1]TDSheet!$A:$T,20,0)</f>
        <v>71.2</v>
      </c>
      <c r="T11" s="16">
        <f>VLOOKUP(A:A,[1]TDSheet!$A:$O,15,0)</f>
        <v>64.8</v>
      </c>
      <c r="U11" s="16">
        <f>VLOOKUP(A:A,[3]TDSheet!$A:$B,2,0)</f>
        <v>68</v>
      </c>
      <c r="V11" s="16">
        <v>0</v>
      </c>
      <c r="W11" s="16"/>
      <c r="X11" s="16"/>
      <c r="Y11" s="16">
        <f t="shared" si="8"/>
        <v>240</v>
      </c>
      <c r="Z11" s="16">
        <f>VLOOKUP(A:A,[1]TDSheet!$A:$Z,26,0)</f>
        <v>0</v>
      </c>
      <c r="AA11" s="16">
        <f>Y11/24</f>
        <v>10</v>
      </c>
      <c r="AB11" s="20">
        <f>VLOOKUP(A:A,[1]TDSheet!$A:$AB,28,0)</f>
        <v>0.09</v>
      </c>
      <c r="AC11" s="16">
        <f t="shared" si="9"/>
        <v>21.599999999999998</v>
      </c>
      <c r="AD11" s="16"/>
      <c r="AE11" s="16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319.60000000000002</v>
      </c>
      <c r="D12" s="8">
        <v>144</v>
      </c>
      <c r="E12" s="8">
        <v>129.69999999999999</v>
      </c>
      <c r="F12" s="8">
        <v>312.89999999999998</v>
      </c>
      <c r="G12" s="1">
        <f>VLOOKUP(A:A,[1]TDSheet!$A:$G,7,0)</f>
        <v>1</v>
      </c>
      <c r="H12" s="1" t="e">
        <f>VLOOKUP(A:A,[1]TDSheet!$A:$H,8,0)</f>
        <v>#N/A</v>
      </c>
      <c r="I12" s="16">
        <f>VLOOKUP(A:A,[2]TDSheet!$A:$F,6,0)</f>
        <v>148.101</v>
      </c>
      <c r="J12" s="16">
        <f t="shared" si="4"/>
        <v>-18.40100000000001</v>
      </c>
      <c r="K12" s="16">
        <f>VLOOKUP(A:A,[1]TDSheet!$A:$P,16,0)</f>
        <v>30</v>
      </c>
      <c r="L12" s="16"/>
      <c r="M12" s="16"/>
      <c r="N12" s="16"/>
      <c r="O12" s="16">
        <f t="shared" si="5"/>
        <v>25.939999999999998</v>
      </c>
      <c r="P12" s="18"/>
      <c r="Q12" s="19">
        <f t="shared" si="6"/>
        <v>13.218966846569005</v>
      </c>
      <c r="R12" s="16">
        <f t="shared" si="7"/>
        <v>12.062451811873554</v>
      </c>
      <c r="S12" s="16">
        <f>VLOOKUP(A:A,[1]TDSheet!$A:$T,20,0)</f>
        <v>42</v>
      </c>
      <c r="T12" s="16">
        <f>VLOOKUP(A:A,[1]TDSheet!$A:$O,15,0)</f>
        <v>31.939999999999998</v>
      </c>
      <c r="U12" s="16">
        <f>VLOOKUP(A:A,[3]TDSheet!$A:$B,2,0)</f>
        <v>33</v>
      </c>
      <c r="V12" s="16">
        <v>0</v>
      </c>
      <c r="W12" s="16"/>
      <c r="X12" s="16"/>
      <c r="Y12" s="16">
        <f t="shared" si="8"/>
        <v>0</v>
      </c>
      <c r="Z12" s="16" t="e">
        <f>VLOOKUP(A:A,[1]TDSheet!$A:$Z,26,0)</f>
        <v>#N/A</v>
      </c>
      <c r="AA12" s="16">
        <f>Y12/3</f>
        <v>0</v>
      </c>
      <c r="AB12" s="20">
        <f>VLOOKUP(A:A,[1]TDSheet!$A:$AB,28,0)</f>
        <v>1</v>
      </c>
      <c r="AC12" s="16">
        <f t="shared" si="9"/>
        <v>0</v>
      </c>
      <c r="AD12" s="16"/>
      <c r="AE12" s="16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129.5</v>
      </c>
      <c r="D13" s="8">
        <v>3.7</v>
      </c>
      <c r="E13" s="8">
        <v>18.5</v>
      </c>
      <c r="F13" s="8">
        <v>103.6</v>
      </c>
      <c r="G13" s="1" t="str">
        <f>VLOOKUP(A:A,[1]TDSheet!$A:$G,7,0)</f>
        <v>выв</v>
      </c>
      <c r="H13" s="1" t="e">
        <f>VLOOKUP(A:A,[1]TDSheet!$A:$H,8,0)</f>
        <v>#N/A</v>
      </c>
      <c r="I13" s="16">
        <f>VLOOKUP(A:A,[2]TDSheet!$A:$F,6,0)</f>
        <v>22.2</v>
      </c>
      <c r="J13" s="16">
        <f t="shared" si="4"/>
        <v>-3.6999999999999993</v>
      </c>
      <c r="K13" s="16">
        <f>VLOOKUP(A:A,[1]TDSheet!$A:$P,16,0)</f>
        <v>0</v>
      </c>
      <c r="L13" s="16"/>
      <c r="M13" s="16"/>
      <c r="N13" s="16"/>
      <c r="O13" s="16">
        <f t="shared" si="5"/>
        <v>3.7</v>
      </c>
      <c r="P13" s="18"/>
      <c r="Q13" s="19">
        <f t="shared" si="6"/>
        <v>27.999999999999996</v>
      </c>
      <c r="R13" s="16">
        <f t="shared" si="7"/>
        <v>27.999999999999996</v>
      </c>
      <c r="S13" s="16">
        <f>VLOOKUP(A:A,[1]TDSheet!$A:$T,20,0)</f>
        <v>6.6599999999999993</v>
      </c>
      <c r="T13" s="16">
        <f>VLOOKUP(A:A,[1]TDSheet!$A:$O,15,0)</f>
        <v>2.96</v>
      </c>
      <c r="U13" s="16">
        <v>0</v>
      </c>
      <c r="V13" s="16">
        <v>0</v>
      </c>
      <c r="W13" s="16"/>
      <c r="X13" s="16"/>
      <c r="Y13" s="16">
        <f t="shared" si="8"/>
        <v>0</v>
      </c>
      <c r="Z13" s="23" t="str">
        <f>VLOOKUP(A:A,[1]TDSheet!$A:$Z,26,0)</f>
        <v>вывод</v>
      </c>
      <c r="AA13" s="16">
        <v>0</v>
      </c>
      <c r="AB13" s="20">
        <v>0</v>
      </c>
      <c r="AC13" s="16">
        <f t="shared" si="9"/>
        <v>0</v>
      </c>
      <c r="AD13" s="16"/>
      <c r="AE13" s="16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403.3</v>
      </c>
      <c r="D14" s="8">
        <v>148</v>
      </c>
      <c r="E14" s="8">
        <v>211.2</v>
      </c>
      <c r="F14" s="8">
        <v>321.60000000000002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232.40100000000001</v>
      </c>
      <c r="J14" s="16">
        <f t="shared" si="4"/>
        <v>-21.201000000000022</v>
      </c>
      <c r="K14" s="16">
        <f>VLOOKUP(A:A,[1]TDSheet!$A:$P,16,0)</f>
        <v>240</v>
      </c>
      <c r="L14" s="16"/>
      <c r="M14" s="16"/>
      <c r="N14" s="16"/>
      <c r="O14" s="16">
        <f t="shared" si="5"/>
        <v>42.239999999999995</v>
      </c>
      <c r="P14" s="18"/>
      <c r="Q14" s="19">
        <f t="shared" si="6"/>
        <v>13.295454545454547</v>
      </c>
      <c r="R14" s="16">
        <f t="shared" si="7"/>
        <v>7.6136363636363651</v>
      </c>
      <c r="S14" s="16">
        <f>VLOOKUP(A:A,[1]TDSheet!$A:$T,20,0)</f>
        <v>57.720000000000006</v>
      </c>
      <c r="T14" s="16">
        <f>VLOOKUP(A:A,[1]TDSheet!$A:$O,15,0)</f>
        <v>50.32</v>
      </c>
      <c r="U14" s="16">
        <f>VLOOKUP(A:A,[3]TDSheet!$A:$B,2,0)</f>
        <v>48.1</v>
      </c>
      <c r="V14" s="16">
        <v>0</v>
      </c>
      <c r="W14" s="16"/>
      <c r="X14" s="16"/>
      <c r="Y14" s="16">
        <f t="shared" si="8"/>
        <v>0</v>
      </c>
      <c r="Z14" s="16" t="e">
        <f>VLOOKUP(A:A,[1]TDSheet!$A:$Z,26,0)</f>
        <v>#N/A</v>
      </c>
      <c r="AA14" s="16">
        <f>Y14/3.7</f>
        <v>0</v>
      </c>
      <c r="AB14" s="20">
        <f>VLOOKUP(A:A,[1]TDSheet!$A:$AB,28,0)</f>
        <v>1</v>
      </c>
      <c r="AC14" s="16">
        <f t="shared" si="9"/>
        <v>0</v>
      </c>
      <c r="AD14" s="16"/>
      <c r="AE14" s="16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71.698999999999998</v>
      </c>
      <c r="D15" s="8">
        <v>11.1</v>
      </c>
      <c r="E15" s="8">
        <v>33.299999999999997</v>
      </c>
      <c r="F15" s="8">
        <v>38.399000000000001</v>
      </c>
      <c r="G15" s="1" t="str">
        <f>VLOOKUP(A:A,[1]TDSheet!$A:$G,7,0)</f>
        <v>выв</v>
      </c>
      <c r="H15" s="1" t="e">
        <f>VLOOKUP(A:A,[1]TDSheet!$A:$H,8,0)</f>
        <v>#N/A</v>
      </c>
      <c r="I15" s="16">
        <f>VLOOKUP(A:A,[2]TDSheet!$A:$F,6,0)</f>
        <v>44.4</v>
      </c>
      <c r="J15" s="16">
        <f t="shared" si="4"/>
        <v>-11.100000000000001</v>
      </c>
      <c r="K15" s="16">
        <f>VLOOKUP(A:A,[1]TDSheet!$A:$P,16,0)</f>
        <v>0</v>
      </c>
      <c r="L15" s="16"/>
      <c r="M15" s="16"/>
      <c r="N15" s="16"/>
      <c r="O15" s="16">
        <f t="shared" si="5"/>
        <v>6.6599999999999993</v>
      </c>
      <c r="P15" s="18"/>
      <c r="Q15" s="19">
        <f t="shared" si="6"/>
        <v>5.7656156156156166</v>
      </c>
      <c r="R15" s="16">
        <f t="shared" si="7"/>
        <v>5.7656156156156166</v>
      </c>
      <c r="S15" s="16">
        <f>VLOOKUP(A:A,[1]TDSheet!$A:$T,20,0)</f>
        <v>6.5200000000000005</v>
      </c>
      <c r="T15" s="16">
        <f>VLOOKUP(A:A,[1]TDSheet!$A:$O,15,0)</f>
        <v>7.4001999999999999</v>
      </c>
      <c r="U15" s="16">
        <v>0</v>
      </c>
      <c r="V15" s="16">
        <v>0</v>
      </c>
      <c r="W15" s="16"/>
      <c r="X15" s="16"/>
      <c r="Y15" s="16">
        <f t="shared" si="8"/>
        <v>0</v>
      </c>
      <c r="Z15" s="16">
        <f>VLOOKUP(A:A,[1]TDSheet!$A:$Z,26,0)</f>
        <v>0</v>
      </c>
      <c r="AA15" s="16">
        <v>0</v>
      </c>
      <c r="AB15" s="20">
        <v>0</v>
      </c>
      <c r="AC15" s="16">
        <f t="shared" si="9"/>
        <v>0</v>
      </c>
      <c r="AD15" s="16"/>
      <c r="AE15" s="16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85.1</v>
      </c>
      <c r="D16" s="8">
        <v>3.7</v>
      </c>
      <c r="E16" s="8">
        <v>29.7</v>
      </c>
      <c r="F16" s="8">
        <v>55.4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33.299999999999997</v>
      </c>
      <c r="J16" s="16">
        <f t="shared" si="4"/>
        <v>-3.5999999999999979</v>
      </c>
      <c r="K16" s="16">
        <f>VLOOKUP(A:A,[1]TDSheet!$A:$P,16,0)</f>
        <v>30</v>
      </c>
      <c r="L16" s="16"/>
      <c r="M16" s="16"/>
      <c r="N16" s="16"/>
      <c r="O16" s="16">
        <f t="shared" si="5"/>
        <v>5.9399999999999995</v>
      </c>
      <c r="P16" s="18"/>
      <c r="Q16" s="19">
        <f t="shared" si="6"/>
        <v>14.377104377104379</v>
      </c>
      <c r="R16" s="16">
        <f t="shared" si="7"/>
        <v>9.326599326599327</v>
      </c>
      <c r="S16" s="16">
        <f>VLOOKUP(A:A,[1]TDSheet!$A:$T,20,0)</f>
        <v>5.92</v>
      </c>
      <c r="T16" s="16">
        <f>VLOOKUP(A:A,[1]TDSheet!$A:$O,15,0)</f>
        <v>6.6599999999999993</v>
      </c>
      <c r="U16" s="16">
        <v>0</v>
      </c>
      <c r="V16" s="16">
        <v>0</v>
      </c>
      <c r="W16" s="16"/>
      <c r="X16" s="16"/>
      <c r="Y16" s="16">
        <f t="shared" si="8"/>
        <v>0</v>
      </c>
      <c r="Z16" s="16" t="str">
        <f>VLOOKUP(A:A,[1]TDSheet!$A:$Z,26,0)</f>
        <v>200паша</v>
      </c>
      <c r="AA16" s="16">
        <f>Y16/3.5</f>
        <v>0</v>
      </c>
      <c r="AB16" s="20">
        <f>VLOOKUP(A:A,[1]TDSheet!$A:$AB,28,0)</f>
        <v>1</v>
      </c>
      <c r="AC16" s="16">
        <f t="shared" si="9"/>
        <v>0</v>
      </c>
      <c r="AD16" s="16"/>
      <c r="AE16" s="16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200</v>
      </c>
      <c r="D17" s="8">
        <v>143</v>
      </c>
      <c r="E17" s="8">
        <v>154</v>
      </c>
      <c r="F17" s="8">
        <v>183.5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158.5</v>
      </c>
      <c r="J17" s="16">
        <f t="shared" si="4"/>
        <v>-4.5</v>
      </c>
      <c r="K17" s="16">
        <f>VLOOKUP(A:A,[1]TDSheet!$A:$P,16,0)</f>
        <v>200</v>
      </c>
      <c r="L17" s="16"/>
      <c r="M17" s="16"/>
      <c r="N17" s="16"/>
      <c r="O17" s="16">
        <f t="shared" si="5"/>
        <v>30.8</v>
      </c>
      <c r="P17" s="18"/>
      <c r="Q17" s="19">
        <f t="shared" si="6"/>
        <v>12.4512987012987</v>
      </c>
      <c r="R17" s="16">
        <f t="shared" si="7"/>
        <v>5.9577922077922079</v>
      </c>
      <c r="S17" s="16">
        <f>VLOOKUP(A:A,[1]TDSheet!$A:$T,20,0)</f>
        <v>26.4</v>
      </c>
      <c r="T17" s="16">
        <f>VLOOKUP(A:A,[1]TDSheet!$A:$O,15,0)</f>
        <v>37.4</v>
      </c>
      <c r="U17" s="16">
        <f>VLOOKUP(A:A,[3]TDSheet!$A:$B,2,0)</f>
        <v>27.5</v>
      </c>
      <c r="V17" s="16">
        <v>0</v>
      </c>
      <c r="W17" s="16"/>
      <c r="X17" s="16"/>
      <c r="Y17" s="16">
        <f t="shared" si="8"/>
        <v>0</v>
      </c>
      <c r="Z17" s="16" t="e">
        <f>VLOOKUP(A:A,[1]TDSheet!$A:$Z,26,0)</f>
        <v>#N/A</v>
      </c>
      <c r="AA17" s="16">
        <f>Y17/5.5</f>
        <v>0</v>
      </c>
      <c r="AB17" s="20">
        <f>VLOOKUP(A:A,[1]TDSheet!$A:$AB,28,0)</f>
        <v>1</v>
      </c>
      <c r="AC17" s="16">
        <f t="shared" si="9"/>
        <v>0</v>
      </c>
      <c r="AD17" s="16"/>
      <c r="AE17" s="16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586</v>
      </c>
      <c r="D18" s="8">
        <v>378</v>
      </c>
      <c r="E18" s="8">
        <v>418</v>
      </c>
      <c r="F18" s="8">
        <v>533</v>
      </c>
      <c r="G18" s="1">
        <f>VLOOKUP(A:A,[1]TDSheet!$A:$G,7,0)</f>
        <v>1</v>
      </c>
      <c r="H18" s="1">
        <f>VLOOKUP(A:A,[1]TDSheet!$A:$H,8,0)</f>
        <v>180</v>
      </c>
      <c r="I18" s="16">
        <f>VLOOKUP(A:A,[2]TDSheet!$A:$F,6,0)</f>
        <v>417</v>
      </c>
      <c r="J18" s="16">
        <f t="shared" si="4"/>
        <v>1</v>
      </c>
      <c r="K18" s="16">
        <f>VLOOKUP(A:A,[1]TDSheet!$A:$P,16,0)</f>
        <v>360</v>
      </c>
      <c r="L18" s="16"/>
      <c r="M18" s="16"/>
      <c r="N18" s="16"/>
      <c r="O18" s="16">
        <f t="shared" si="5"/>
        <v>83.6</v>
      </c>
      <c r="P18" s="18">
        <v>120</v>
      </c>
      <c r="Q18" s="19">
        <f t="shared" si="6"/>
        <v>12.117224880382777</v>
      </c>
      <c r="R18" s="16">
        <f t="shared" si="7"/>
        <v>6.3755980861244019</v>
      </c>
      <c r="S18" s="16">
        <f>VLOOKUP(A:A,[1]TDSheet!$A:$T,20,0)</f>
        <v>90</v>
      </c>
      <c r="T18" s="16">
        <f>VLOOKUP(A:A,[1]TDSheet!$A:$O,15,0)</f>
        <v>87.2</v>
      </c>
      <c r="U18" s="16">
        <f>VLOOKUP(A:A,[3]TDSheet!$A:$B,2,0)</f>
        <v>81</v>
      </c>
      <c r="V18" s="16">
        <v>0</v>
      </c>
      <c r="W18" s="16"/>
      <c r="X18" s="16"/>
      <c r="Y18" s="16">
        <f t="shared" si="8"/>
        <v>120</v>
      </c>
      <c r="Z18" s="16" t="str">
        <f>VLOOKUP(A:A,[1]TDSheet!$A:$Z,26,0)</f>
        <v>апр яб</v>
      </c>
      <c r="AA18" s="16">
        <f>Y18/12</f>
        <v>10</v>
      </c>
      <c r="AB18" s="20">
        <f>VLOOKUP(A:A,[1]TDSheet!$A:$AB,28,0)</f>
        <v>0.25</v>
      </c>
      <c r="AC18" s="16">
        <f t="shared" si="9"/>
        <v>30</v>
      </c>
      <c r="AD18" s="16"/>
      <c r="AE18" s="16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1691</v>
      </c>
      <c r="D19" s="8">
        <v>1252</v>
      </c>
      <c r="E19" s="8">
        <v>1917</v>
      </c>
      <c r="F19" s="8">
        <v>990</v>
      </c>
      <c r="G19" s="1" t="str">
        <f>VLOOKUP(A:A,[1]TDSheet!$A:$G,7,0)</f>
        <v>пуд</v>
      </c>
      <c r="H19" s="1">
        <f>VLOOKUP(A:A,[1]TDSheet!$A:$H,8,0)</f>
        <v>180</v>
      </c>
      <c r="I19" s="16">
        <f>VLOOKUP(A:A,[2]TDSheet!$A:$F,6,0)</f>
        <v>1895</v>
      </c>
      <c r="J19" s="16">
        <f t="shared" si="4"/>
        <v>22</v>
      </c>
      <c r="K19" s="16">
        <f>VLOOKUP(A:A,[1]TDSheet!$A:$P,16,0)</f>
        <v>480</v>
      </c>
      <c r="L19" s="16"/>
      <c r="M19" s="16"/>
      <c r="N19" s="16">
        <v>12</v>
      </c>
      <c r="O19" s="16">
        <f t="shared" si="5"/>
        <v>213</v>
      </c>
      <c r="P19" s="18">
        <v>960</v>
      </c>
      <c r="Q19" s="19">
        <f t="shared" si="6"/>
        <v>11.408450704225352</v>
      </c>
      <c r="R19" s="16">
        <f t="shared" si="7"/>
        <v>4.647887323943662</v>
      </c>
      <c r="S19" s="16">
        <f>VLOOKUP(A:A,[1]TDSheet!$A:$T,20,0)</f>
        <v>220.8</v>
      </c>
      <c r="T19" s="16">
        <f>VLOOKUP(A:A,[1]TDSheet!$A:$O,15,0)</f>
        <v>178.6</v>
      </c>
      <c r="U19" s="16">
        <f>VLOOKUP(A:A,[3]TDSheet!$A:$B,2,0)</f>
        <v>203</v>
      </c>
      <c r="V19" s="16">
        <f>VLOOKUP(A:A,[4]TDSheet!$A:$D,4,0)</f>
        <v>852</v>
      </c>
      <c r="W19" s="16"/>
      <c r="X19" s="16"/>
      <c r="Y19" s="16">
        <f t="shared" si="8"/>
        <v>972</v>
      </c>
      <c r="Z19" s="16" t="str">
        <f>VLOOKUP(A:A,[1]TDSheet!$A:$Z,26,0)</f>
        <v>апр яб</v>
      </c>
      <c r="AA19" s="16">
        <f>Y19/12</f>
        <v>81</v>
      </c>
      <c r="AB19" s="20">
        <f>VLOOKUP(A:A,[1]TDSheet!$A:$AB,28,0)</f>
        <v>0.25</v>
      </c>
      <c r="AC19" s="16">
        <f t="shared" si="9"/>
        <v>243</v>
      </c>
      <c r="AD19" s="16"/>
      <c r="AE19" s="16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174.4</v>
      </c>
      <c r="D20" s="8">
        <v>41.4</v>
      </c>
      <c r="E20" s="8">
        <v>90</v>
      </c>
      <c r="F20" s="8">
        <v>125.8</v>
      </c>
      <c r="G20" s="1">
        <f>VLOOKUP(A:A,[1]TDSheet!$A:$G,7,0)</f>
        <v>1</v>
      </c>
      <c r="H20" s="1" t="e">
        <f>VLOOKUP(A:A,[1]TDSheet!$A:$H,8,0)</f>
        <v>#N/A</v>
      </c>
      <c r="I20" s="16">
        <f>VLOOKUP(A:A,[2]TDSheet!$A:$F,6,0)</f>
        <v>89.001999999999995</v>
      </c>
      <c r="J20" s="16">
        <f t="shared" si="4"/>
        <v>0.99800000000000466</v>
      </c>
      <c r="K20" s="16">
        <f>VLOOKUP(A:A,[1]TDSheet!$A:$P,16,0)</f>
        <v>0</v>
      </c>
      <c r="L20" s="16"/>
      <c r="M20" s="16"/>
      <c r="N20" s="16"/>
      <c r="O20" s="16">
        <f t="shared" si="5"/>
        <v>18</v>
      </c>
      <c r="P20" s="18">
        <v>90</v>
      </c>
      <c r="Q20" s="19">
        <f t="shared" si="6"/>
        <v>11.988888888888889</v>
      </c>
      <c r="R20" s="16">
        <f t="shared" si="7"/>
        <v>6.9888888888888889</v>
      </c>
      <c r="S20" s="16">
        <f>VLOOKUP(A:A,[1]TDSheet!$A:$T,20,0)</f>
        <v>21.240000000000002</v>
      </c>
      <c r="T20" s="16">
        <f>VLOOKUP(A:A,[1]TDSheet!$A:$O,15,0)</f>
        <v>13.680000000000001</v>
      </c>
      <c r="U20" s="16">
        <f>VLOOKUP(A:A,[3]TDSheet!$A:$B,2,0)</f>
        <v>9</v>
      </c>
      <c r="V20" s="16">
        <v>0</v>
      </c>
      <c r="W20" s="16"/>
      <c r="X20" s="16"/>
      <c r="Y20" s="16">
        <f t="shared" si="8"/>
        <v>90</v>
      </c>
      <c r="Z20" s="16">
        <f>VLOOKUP(A:A,[1]TDSheet!$A:$Z,26,0)</f>
        <v>0</v>
      </c>
      <c r="AA20" s="16">
        <f>Y20/1.8</f>
        <v>50</v>
      </c>
      <c r="AB20" s="20">
        <f>VLOOKUP(A:A,[1]TDSheet!$A:$AB,28,0)</f>
        <v>1</v>
      </c>
      <c r="AC20" s="16">
        <f t="shared" si="9"/>
        <v>90</v>
      </c>
      <c r="AD20" s="16"/>
      <c r="AE20" s="16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165.399</v>
      </c>
      <c r="D21" s="8">
        <v>451.4</v>
      </c>
      <c r="E21" s="8">
        <v>151.5</v>
      </c>
      <c r="F21" s="8">
        <v>228.499</v>
      </c>
      <c r="G21" s="1">
        <f>VLOOKUP(A:A,[1]TDSheet!$A:$G,7,0)</f>
        <v>1</v>
      </c>
      <c r="H21" s="1" t="e">
        <f>VLOOKUP(A:A,[1]TDSheet!$A:$H,8,0)</f>
        <v>#N/A</v>
      </c>
      <c r="I21" s="16">
        <f>VLOOKUP(A:A,[2]TDSheet!$A:$F,6,0)</f>
        <v>156.6</v>
      </c>
      <c r="J21" s="16">
        <f t="shared" si="4"/>
        <v>-5.0999999999999943</v>
      </c>
      <c r="K21" s="16">
        <f>VLOOKUP(A:A,[1]TDSheet!$A:$P,16,0)</f>
        <v>90</v>
      </c>
      <c r="L21" s="16"/>
      <c r="M21" s="16"/>
      <c r="N21" s="16"/>
      <c r="O21" s="16">
        <f t="shared" si="5"/>
        <v>30.3</v>
      </c>
      <c r="P21" s="18">
        <v>50</v>
      </c>
      <c r="Q21" s="19">
        <f t="shared" si="6"/>
        <v>12.161683168316832</v>
      </c>
      <c r="R21" s="16">
        <f t="shared" si="7"/>
        <v>7.5412211221122112</v>
      </c>
      <c r="S21" s="16">
        <f>VLOOKUP(A:A,[1]TDSheet!$A:$T,20,0)</f>
        <v>31.080000000000002</v>
      </c>
      <c r="T21" s="16">
        <f>VLOOKUP(A:A,[1]TDSheet!$A:$O,15,0)</f>
        <v>32.420200000000001</v>
      </c>
      <c r="U21" s="16">
        <f>VLOOKUP(A:A,[3]TDSheet!$A:$B,2,0)</f>
        <v>29.4</v>
      </c>
      <c r="V21" s="16">
        <v>0</v>
      </c>
      <c r="W21" s="16"/>
      <c r="X21" s="16"/>
      <c r="Y21" s="16">
        <f t="shared" si="8"/>
        <v>50</v>
      </c>
      <c r="Z21" s="16" t="e">
        <f>VLOOKUP(A:A,[1]TDSheet!$A:$Z,26,0)</f>
        <v>#N/A</v>
      </c>
      <c r="AA21" s="16">
        <f>Y21/3.7</f>
        <v>13.513513513513512</v>
      </c>
      <c r="AB21" s="20">
        <f>VLOOKUP(A:A,[1]TDSheet!$A:$AB,28,0)</f>
        <v>1</v>
      </c>
      <c r="AC21" s="16">
        <f t="shared" si="9"/>
        <v>50</v>
      </c>
      <c r="AD21" s="16"/>
      <c r="AE21" s="16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2338</v>
      </c>
      <c r="D22" s="8">
        <v>2423</v>
      </c>
      <c r="E22" s="8">
        <v>2229</v>
      </c>
      <c r="F22" s="8">
        <v>2465</v>
      </c>
      <c r="G22" s="1" t="str">
        <f>VLOOKUP(A:A,[1]TDSheet!$A:$G,7,0)</f>
        <v>пуд</v>
      </c>
      <c r="H22" s="1">
        <f>VLOOKUP(A:A,[1]TDSheet!$A:$H,8,0)</f>
        <v>180</v>
      </c>
      <c r="I22" s="16">
        <f>VLOOKUP(A:A,[2]TDSheet!$A:$F,6,0)</f>
        <v>2273</v>
      </c>
      <c r="J22" s="16">
        <f t="shared" si="4"/>
        <v>-44</v>
      </c>
      <c r="K22" s="16">
        <f>VLOOKUP(A:A,[1]TDSheet!$A:$P,16,0)</f>
        <v>1500</v>
      </c>
      <c r="L22" s="16"/>
      <c r="M22" s="16"/>
      <c r="N22" s="16"/>
      <c r="O22" s="16">
        <f t="shared" si="5"/>
        <v>445.8</v>
      </c>
      <c r="P22" s="18">
        <v>1200</v>
      </c>
      <c r="Q22" s="19">
        <f t="shared" si="6"/>
        <v>11.585912965455361</v>
      </c>
      <c r="R22" s="16">
        <f t="shared" si="7"/>
        <v>5.5293853746074468</v>
      </c>
      <c r="S22" s="16">
        <f>VLOOKUP(A:A,[1]TDSheet!$A:$T,20,0)</f>
        <v>412.6</v>
      </c>
      <c r="T22" s="16">
        <f>VLOOKUP(A:A,[1]TDSheet!$A:$O,15,0)</f>
        <v>453</v>
      </c>
      <c r="U22" s="16">
        <f>VLOOKUP(A:A,[3]TDSheet!$A:$B,2,0)</f>
        <v>522</v>
      </c>
      <c r="V22" s="16">
        <v>0</v>
      </c>
      <c r="W22" s="16"/>
      <c r="X22" s="16"/>
      <c r="Y22" s="16">
        <f t="shared" si="8"/>
        <v>1200</v>
      </c>
      <c r="Z22" s="16" t="str">
        <f>VLOOKUP(A:A,[1]TDSheet!$A:$Z,26,0)</f>
        <v>апр яб</v>
      </c>
      <c r="AA22" s="16">
        <f>Y22/12</f>
        <v>100</v>
      </c>
      <c r="AB22" s="20">
        <f>VLOOKUP(A:A,[1]TDSheet!$A:$AB,28,0)</f>
        <v>0.25</v>
      </c>
      <c r="AC22" s="16">
        <f t="shared" si="9"/>
        <v>300</v>
      </c>
      <c r="AD22" s="16"/>
      <c r="AE22" s="16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1672</v>
      </c>
      <c r="D23" s="8">
        <v>1738</v>
      </c>
      <c r="E23" s="8">
        <v>1754</v>
      </c>
      <c r="F23" s="8">
        <v>1611</v>
      </c>
      <c r="G23" s="1" t="str">
        <f>VLOOKUP(A:A,[1]TDSheet!$A:$G,7,0)</f>
        <v>яб</v>
      </c>
      <c r="H23" s="1">
        <f>VLOOKUP(A:A,[1]TDSheet!$A:$H,8,0)</f>
        <v>180</v>
      </c>
      <c r="I23" s="16">
        <f>VLOOKUP(A:A,[2]TDSheet!$A:$F,6,0)</f>
        <v>1811</v>
      </c>
      <c r="J23" s="16">
        <f t="shared" si="4"/>
        <v>-57</v>
      </c>
      <c r="K23" s="16">
        <f>VLOOKUP(A:A,[1]TDSheet!$A:$P,16,0)</f>
        <v>1500</v>
      </c>
      <c r="L23" s="16"/>
      <c r="M23" s="16"/>
      <c r="N23" s="16"/>
      <c r="O23" s="16">
        <f t="shared" si="5"/>
        <v>350.8</v>
      </c>
      <c r="P23" s="18">
        <v>1200</v>
      </c>
      <c r="Q23" s="19">
        <f t="shared" si="6"/>
        <v>12.289053591790193</v>
      </c>
      <c r="R23" s="16">
        <f t="shared" si="7"/>
        <v>4.5923603192702389</v>
      </c>
      <c r="S23" s="16">
        <f>VLOOKUP(A:A,[1]TDSheet!$A:$T,20,0)</f>
        <v>290.8</v>
      </c>
      <c r="T23" s="16">
        <f>VLOOKUP(A:A,[1]TDSheet!$A:$O,15,0)</f>
        <v>356.8</v>
      </c>
      <c r="U23" s="16">
        <f>VLOOKUP(A:A,[3]TDSheet!$A:$B,2,0)</f>
        <v>328</v>
      </c>
      <c r="V23" s="16">
        <v>0</v>
      </c>
      <c r="W23" s="16"/>
      <c r="X23" s="16"/>
      <c r="Y23" s="16">
        <f t="shared" si="8"/>
        <v>1200</v>
      </c>
      <c r="Z23" s="16" t="str">
        <f>VLOOKUP(A:A,[1]TDSheet!$A:$Z,26,0)</f>
        <v>апр яб</v>
      </c>
      <c r="AA23" s="16">
        <f>Y23/6</f>
        <v>200</v>
      </c>
      <c r="AB23" s="20">
        <f>VLOOKUP(A:A,[1]TDSheet!$A:$AB,28,0)</f>
        <v>0.25</v>
      </c>
      <c r="AC23" s="16">
        <f t="shared" si="9"/>
        <v>300</v>
      </c>
      <c r="AD23" s="16"/>
      <c r="AE23" s="16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2322</v>
      </c>
      <c r="D24" s="8">
        <v>1770</v>
      </c>
      <c r="E24" s="8">
        <v>1926</v>
      </c>
      <c r="F24" s="8">
        <v>2091</v>
      </c>
      <c r="G24" s="1">
        <f>VLOOKUP(A:A,[1]TDSheet!$A:$G,7,0)</f>
        <v>1</v>
      </c>
      <c r="H24" s="1">
        <f>VLOOKUP(A:A,[1]TDSheet!$A:$H,8,0)</f>
        <v>180</v>
      </c>
      <c r="I24" s="16">
        <f>VLOOKUP(A:A,[2]TDSheet!$A:$F,6,0)</f>
        <v>1983</v>
      </c>
      <c r="J24" s="16">
        <f t="shared" si="4"/>
        <v>-57</v>
      </c>
      <c r="K24" s="16">
        <f>VLOOKUP(A:A,[1]TDSheet!$A:$P,16,0)</f>
        <v>1500</v>
      </c>
      <c r="L24" s="16"/>
      <c r="M24" s="16"/>
      <c r="N24" s="16"/>
      <c r="O24" s="16">
        <f t="shared" si="5"/>
        <v>385.2</v>
      </c>
      <c r="P24" s="18">
        <v>960</v>
      </c>
      <c r="Q24" s="19">
        <f t="shared" si="6"/>
        <v>11.814641744548286</v>
      </c>
      <c r="R24" s="16">
        <f t="shared" si="7"/>
        <v>5.4283489096573208</v>
      </c>
      <c r="S24" s="16">
        <f>VLOOKUP(A:A,[1]TDSheet!$A:$T,20,0)</f>
        <v>369.6</v>
      </c>
      <c r="T24" s="16">
        <f>VLOOKUP(A:A,[1]TDSheet!$A:$O,15,0)</f>
        <v>408.2</v>
      </c>
      <c r="U24" s="16">
        <f>VLOOKUP(A:A,[3]TDSheet!$A:$B,2,0)</f>
        <v>444</v>
      </c>
      <c r="V24" s="16">
        <v>0</v>
      </c>
      <c r="W24" s="16"/>
      <c r="X24" s="16"/>
      <c r="Y24" s="16">
        <f t="shared" si="8"/>
        <v>960</v>
      </c>
      <c r="Z24" s="16" t="str">
        <f>VLOOKUP(A:A,[1]TDSheet!$A:$Z,26,0)</f>
        <v>апр яб</v>
      </c>
      <c r="AA24" s="16">
        <f>Y24/12</f>
        <v>80</v>
      </c>
      <c r="AB24" s="20">
        <f>VLOOKUP(A:A,[1]TDSheet!$A:$AB,28,0)</f>
        <v>0.25</v>
      </c>
      <c r="AC24" s="16">
        <f t="shared" si="9"/>
        <v>240</v>
      </c>
      <c r="AD24" s="16"/>
      <c r="AE24" s="16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595</v>
      </c>
      <c r="D25" s="8">
        <v>753</v>
      </c>
      <c r="E25" s="8">
        <v>565</v>
      </c>
      <c r="F25" s="8">
        <v>757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595</v>
      </c>
      <c r="J25" s="16">
        <f t="shared" si="4"/>
        <v>-30</v>
      </c>
      <c r="K25" s="16">
        <f>VLOOKUP(A:A,[1]TDSheet!$A:$P,16,0)</f>
        <v>600</v>
      </c>
      <c r="L25" s="16"/>
      <c r="M25" s="16"/>
      <c r="N25" s="16"/>
      <c r="O25" s="16">
        <f t="shared" si="5"/>
        <v>113</v>
      </c>
      <c r="P25" s="18"/>
      <c r="Q25" s="19">
        <f t="shared" si="6"/>
        <v>12.008849557522124</v>
      </c>
      <c r="R25" s="16">
        <f t="shared" si="7"/>
        <v>6.6991150442477876</v>
      </c>
      <c r="S25" s="16">
        <f>VLOOKUP(A:A,[1]TDSheet!$A:$T,20,0)</f>
        <v>106.6</v>
      </c>
      <c r="T25" s="16">
        <f>VLOOKUP(A:A,[1]TDSheet!$A:$O,15,0)</f>
        <v>135</v>
      </c>
      <c r="U25" s="16">
        <f>VLOOKUP(A:A,[3]TDSheet!$A:$B,2,0)</f>
        <v>125</v>
      </c>
      <c r="V25" s="16">
        <v>0</v>
      </c>
      <c r="W25" s="16"/>
      <c r="X25" s="16"/>
      <c r="Y25" s="16">
        <f t="shared" si="8"/>
        <v>0</v>
      </c>
      <c r="Z25" s="16" t="e">
        <f>VLOOKUP(A:A,[1]TDSheet!$A:$Z,26,0)</f>
        <v>#N/A</v>
      </c>
      <c r="AA25" s="16">
        <f>Y25/12</f>
        <v>0</v>
      </c>
      <c r="AB25" s="20">
        <f>VLOOKUP(A:A,[1]TDSheet!$A:$AB,28,0)</f>
        <v>0.25</v>
      </c>
      <c r="AC25" s="16">
        <f t="shared" si="9"/>
        <v>0</v>
      </c>
      <c r="AD25" s="16"/>
      <c r="AE25" s="16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443</v>
      </c>
      <c r="D26" s="8">
        <v>492</v>
      </c>
      <c r="E26" s="8">
        <v>371</v>
      </c>
      <c r="F26" s="8">
        <v>564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367.00200000000001</v>
      </c>
      <c r="J26" s="16">
        <f t="shared" si="4"/>
        <v>3.9979999999999905</v>
      </c>
      <c r="K26" s="16">
        <f>VLOOKUP(A:A,[1]TDSheet!$A:$P,16,0)</f>
        <v>200</v>
      </c>
      <c r="L26" s="16"/>
      <c r="M26" s="16"/>
      <c r="N26" s="16"/>
      <c r="O26" s="16">
        <f t="shared" si="5"/>
        <v>74.2</v>
      </c>
      <c r="P26" s="18">
        <v>150</v>
      </c>
      <c r="Q26" s="19">
        <f t="shared" si="6"/>
        <v>12.318059299191374</v>
      </c>
      <c r="R26" s="16">
        <f t="shared" si="7"/>
        <v>7.6010781671159027</v>
      </c>
      <c r="S26" s="16">
        <f>VLOOKUP(A:A,[1]TDSheet!$A:$T,20,0)</f>
        <v>77.400000000000006</v>
      </c>
      <c r="T26" s="16">
        <f>VLOOKUP(A:A,[1]TDSheet!$A:$O,15,0)</f>
        <v>81</v>
      </c>
      <c r="U26" s="16">
        <f>VLOOKUP(A:A,[3]TDSheet!$A:$B,2,0)</f>
        <v>66</v>
      </c>
      <c r="V26" s="16">
        <v>0</v>
      </c>
      <c r="W26" s="16"/>
      <c r="X26" s="16"/>
      <c r="Y26" s="16">
        <f t="shared" si="8"/>
        <v>150</v>
      </c>
      <c r="Z26" s="16" t="e">
        <f>VLOOKUP(A:A,[1]TDSheet!$A:$Z,26,0)</f>
        <v>#N/A</v>
      </c>
      <c r="AA26" s="16">
        <f>Y26/6</f>
        <v>25</v>
      </c>
      <c r="AB26" s="20">
        <f>VLOOKUP(A:A,[1]TDSheet!$A:$AB,28,0)</f>
        <v>1</v>
      </c>
      <c r="AC26" s="16">
        <f t="shared" si="9"/>
        <v>150</v>
      </c>
      <c r="AD26" s="16"/>
      <c r="AE26" s="16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401</v>
      </c>
      <c r="D27" s="8">
        <v>450</v>
      </c>
      <c r="E27" s="8">
        <v>272</v>
      </c>
      <c r="F27" s="8">
        <v>569</v>
      </c>
      <c r="G27" s="1" t="str">
        <f>VLOOKUP(A:A,[1]TDSheet!$A:$G,7,0)</f>
        <v>яб</v>
      </c>
      <c r="H27" s="1">
        <f>VLOOKUP(A:A,[1]TDSheet!$A:$H,8,0)</f>
        <v>180</v>
      </c>
      <c r="I27" s="16">
        <f>VLOOKUP(A:A,[2]TDSheet!$A:$F,6,0)</f>
        <v>276</v>
      </c>
      <c r="J27" s="16">
        <f t="shared" si="4"/>
        <v>-4</v>
      </c>
      <c r="K27" s="16">
        <f>VLOOKUP(A:A,[1]TDSheet!$A:$P,16,0)</f>
        <v>120</v>
      </c>
      <c r="L27" s="16"/>
      <c r="M27" s="16"/>
      <c r="N27" s="16"/>
      <c r="O27" s="16">
        <f t="shared" si="5"/>
        <v>54.4</v>
      </c>
      <c r="P27" s="18">
        <v>200</v>
      </c>
      <c r="Q27" s="19">
        <f t="shared" si="6"/>
        <v>16.341911764705884</v>
      </c>
      <c r="R27" s="16">
        <f t="shared" si="7"/>
        <v>10.459558823529411</v>
      </c>
      <c r="S27" s="16">
        <f>VLOOKUP(A:A,[1]TDSheet!$A:$T,20,0)</f>
        <v>69.400000000000006</v>
      </c>
      <c r="T27" s="16">
        <f>VLOOKUP(A:A,[1]TDSheet!$A:$O,15,0)</f>
        <v>68.8</v>
      </c>
      <c r="U27" s="16">
        <f>VLOOKUP(A:A,[3]TDSheet!$A:$B,2,0)</f>
        <v>33</v>
      </c>
      <c r="V27" s="16">
        <v>0</v>
      </c>
      <c r="W27" s="16"/>
      <c r="X27" s="16"/>
      <c r="Y27" s="16">
        <f t="shared" si="8"/>
        <v>200</v>
      </c>
      <c r="Z27" s="16" t="str">
        <f>VLOOKUP(A:A,[1]TDSheet!$A:$Z,26,0)</f>
        <v>апр яб</v>
      </c>
      <c r="AA27" s="16">
        <f>Y27/8</f>
        <v>25</v>
      </c>
      <c r="AB27" s="20">
        <f>VLOOKUP(A:A,[1]TDSheet!$A:$AB,28,0)</f>
        <v>0.75</v>
      </c>
      <c r="AC27" s="16">
        <f t="shared" si="9"/>
        <v>150</v>
      </c>
      <c r="AD27" s="16"/>
      <c r="AE27" s="16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115</v>
      </c>
      <c r="D28" s="8">
        <v>80</v>
      </c>
      <c r="E28" s="8">
        <v>88</v>
      </c>
      <c r="F28" s="8">
        <v>107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76</v>
      </c>
      <c r="J28" s="16">
        <f t="shared" si="4"/>
        <v>12</v>
      </c>
      <c r="K28" s="16">
        <f>VLOOKUP(A:A,[1]TDSheet!$A:$P,16,0)</f>
        <v>80</v>
      </c>
      <c r="L28" s="16"/>
      <c r="M28" s="16"/>
      <c r="N28" s="16"/>
      <c r="O28" s="16">
        <f t="shared" si="5"/>
        <v>17.600000000000001</v>
      </c>
      <c r="P28" s="18">
        <v>80</v>
      </c>
      <c r="Q28" s="19">
        <f t="shared" si="6"/>
        <v>15.170454545454545</v>
      </c>
      <c r="R28" s="16">
        <f t="shared" si="7"/>
        <v>6.0795454545454541</v>
      </c>
      <c r="S28" s="16">
        <f>VLOOKUP(A:A,[1]TDSheet!$A:$T,20,0)</f>
        <v>15</v>
      </c>
      <c r="T28" s="16">
        <f>VLOOKUP(A:A,[1]TDSheet!$A:$O,15,0)</f>
        <v>15.8</v>
      </c>
      <c r="U28" s="16">
        <f>VLOOKUP(A:A,[3]TDSheet!$A:$B,2,0)</f>
        <v>12</v>
      </c>
      <c r="V28" s="16">
        <v>0</v>
      </c>
      <c r="W28" s="16"/>
      <c r="X28" s="16"/>
      <c r="Y28" s="16">
        <f t="shared" si="8"/>
        <v>80</v>
      </c>
      <c r="Z28" s="16">
        <f>VLOOKUP(A:A,[1]TDSheet!$A:$Z,26,0)</f>
        <v>0</v>
      </c>
      <c r="AA28" s="16">
        <f>Y28/16</f>
        <v>5</v>
      </c>
      <c r="AB28" s="20">
        <f>VLOOKUP(A:A,[1]TDSheet!$A:$AB,28,0)</f>
        <v>0.43</v>
      </c>
      <c r="AC28" s="16">
        <f t="shared" si="9"/>
        <v>34.4</v>
      </c>
      <c r="AD28" s="16"/>
      <c r="AE28" s="16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1087</v>
      </c>
      <c r="D29" s="8">
        <v>511</v>
      </c>
      <c r="E29" s="8">
        <v>682</v>
      </c>
      <c r="F29" s="8">
        <v>885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685</v>
      </c>
      <c r="J29" s="16">
        <f t="shared" si="4"/>
        <v>-3</v>
      </c>
      <c r="K29" s="16">
        <f>VLOOKUP(A:A,[1]TDSheet!$A:$P,16,0)</f>
        <v>280</v>
      </c>
      <c r="L29" s="16"/>
      <c r="M29" s="16"/>
      <c r="N29" s="16"/>
      <c r="O29" s="16">
        <f t="shared" si="5"/>
        <v>136.4</v>
      </c>
      <c r="P29" s="18">
        <v>480</v>
      </c>
      <c r="Q29" s="19">
        <f t="shared" si="6"/>
        <v>12.060117302052785</v>
      </c>
      <c r="R29" s="16">
        <f t="shared" si="7"/>
        <v>6.4882697947214076</v>
      </c>
      <c r="S29" s="16">
        <f>VLOOKUP(A:A,[1]TDSheet!$A:$T,20,0)</f>
        <v>154</v>
      </c>
      <c r="T29" s="16">
        <f>VLOOKUP(A:A,[1]TDSheet!$A:$O,15,0)</f>
        <v>136.80000000000001</v>
      </c>
      <c r="U29" s="16">
        <f>VLOOKUP(A:A,[3]TDSheet!$A:$B,2,0)</f>
        <v>136</v>
      </c>
      <c r="V29" s="16">
        <v>0</v>
      </c>
      <c r="W29" s="16"/>
      <c r="X29" s="16"/>
      <c r="Y29" s="16">
        <f t="shared" si="8"/>
        <v>480</v>
      </c>
      <c r="Z29" s="16" t="str">
        <f>VLOOKUP(A:A,[1]TDSheet!$A:$Z,26,0)</f>
        <v>апр яб</v>
      </c>
      <c r="AA29" s="16">
        <f>Y29/8</f>
        <v>60</v>
      </c>
      <c r="AB29" s="20">
        <f>VLOOKUP(A:A,[1]TDSheet!$A:$AB,28,0)</f>
        <v>0.9</v>
      </c>
      <c r="AC29" s="16">
        <f t="shared" si="9"/>
        <v>432</v>
      </c>
      <c r="AD29" s="16"/>
      <c r="AE29" s="16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332</v>
      </c>
      <c r="D30" s="8">
        <v>897</v>
      </c>
      <c r="E30" s="8">
        <v>214</v>
      </c>
      <c r="F30" s="8">
        <v>1000</v>
      </c>
      <c r="G30" s="15" t="s">
        <v>95</v>
      </c>
      <c r="H30" s="1" t="e">
        <f>VLOOKUP(A:A,[1]TDSheet!$A:$H,8,0)</f>
        <v>#N/A</v>
      </c>
      <c r="I30" s="16">
        <f>VLOOKUP(A:A,[2]TDSheet!$A:$F,6,0)</f>
        <v>213</v>
      </c>
      <c r="J30" s="16">
        <f t="shared" si="4"/>
        <v>1</v>
      </c>
      <c r="K30" s="16">
        <f>VLOOKUP(A:A,[1]TDSheet!$A:$P,16,0)</f>
        <v>160</v>
      </c>
      <c r="L30" s="16"/>
      <c r="M30" s="16"/>
      <c r="N30" s="16"/>
      <c r="O30" s="16">
        <f t="shared" si="5"/>
        <v>42.8</v>
      </c>
      <c r="P30" s="18">
        <v>160</v>
      </c>
      <c r="Q30" s="19">
        <f t="shared" si="6"/>
        <v>30.841121495327105</v>
      </c>
      <c r="R30" s="16">
        <f t="shared" si="7"/>
        <v>23.364485981308412</v>
      </c>
      <c r="S30" s="16">
        <f>VLOOKUP(A:A,[1]TDSheet!$A:$T,20,0)</f>
        <v>44.6</v>
      </c>
      <c r="T30" s="16">
        <f>VLOOKUP(A:A,[1]TDSheet!$A:$O,15,0)</f>
        <v>38</v>
      </c>
      <c r="U30" s="16">
        <f>VLOOKUP(A:A,[3]TDSheet!$A:$B,2,0)</f>
        <v>36</v>
      </c>
      <c r="V30" s="16">
        <v>0</v>
      </c>
      <c r="W30" s="16"/>
      <c r="X30" s="16"/>
      <c r="Y30" s="16">
        <f t="shared" si="8"/>
        <v>160</v>
      </c>
      <c r="Z30" s="23" t="s">
        <v>94</v>
      </c>
      <c r="AA30" s="16">
        <f>Y30/16</f>
        <v>10</v>
      </c>
      <c r="AB30" s="20">
        <f>VLOOKUP(A:A,[1]TDSheet!$A:$AB,28,0)</f>
        <v>0.43</v>
      </c>
      <c r="AC30" s="16">
        <f t="shared" si="9"/>
        <v>68.8</v>
      </c>
      <c r="AD30" s="16"/>
      <c r="AE30" s="16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325</v>
      </c>
      <c r="D31" s="8">
        <v>583</v>
      </c>
      <c r="E31" s="8">
        <v>513</v>
      </c>
      <c r="F31" s="8">
        <v>368</v>
      </c>
      <c r="G31" s="1">
        <f>VLOOKUP(A:A,[1]TDSheet!$A:$G,7,0)</f>
        <v>1</v>
      </c>
      <c r="H31" s="1">
        <f>VLOOKUP(A:A,[1]TDSheet!$A:$H,8,0)</f>
        <v>150</v>
      </c>
      <c r="I31" s="16">
        <f>VLOOKUP(A:A,[2]TDSheet!$A:$F,6,0)</f>
        <v>534</v>
      </c>
      <c r="J31" s="16">
        <f t="shared" si="4"/>
        <v>-21</v>
      </c>
      <c r="K31" s="16">
        <f>VLOOKUP(A:A,[1]TDSheet!$A:$P,16,0)</f>
        <v>280</v>
      </c>
      <c r="L31" s="16"/>
      <c r="M31" s="16"/>
      <c r="N31" s="16">
        <v>384</v>
      </c>
      <c r="O31" s="16">
        <f t="shared" si="5"/>
        <v>64.2</v>
      </c>
      <c r="P31" s="18">
        <v>120</v>
      </c>
      <c r="Q31" s="19">
        <f t="shared" si="6"/>
        <v>11.962616822429906</v>
      </c>
      <c r="R31" s="16">
        <f t="shared" si="7"/>
        <v>5.73208722741433</v>
      </c>
      <c r="S31" s="16">
        <f>VLOOKUP(A:A,[1]TDSheet!$A:$T,20,0)</f>
        <v>54.4</v>
      </c>
      <c r="T31" s="16">
        <f>VLOOKUP(A:A,[1]TDSheet!$A:$O,15,0)</f>
        <v>67</v>
      </c>
      <c r="U31" s="16">
        <f>VLOOKUP(A:A,[3]TDSheet!$A:$B,2,0)</f>
        <v>47</v>
      </c>
      <c r="V31" s="16">
        <f>VLOOKUP(A:A,[4]TDSheet!$A:$D,4,0)</f>
        <v>192</v>
      </c>
      <c r="W31" s="16"/>
      <c r="X31" s="16"/>
      <c r="Y31" s="16">
        <f t="shared" si="8"/>
        <v>504</v>
      </c>
      <c r="Z31" s="16">
        <f>VLOOKUP(A:A,[1]TDSheet!$A:$Z,26,0)</f>
        <v>0</v>
      </c>
      <c r="AA31" s="16">
        <f>Y31/8</f>
        <v>63</v>
      </c>
      <c r="AB31" s="20">
        <f>VLOOKUP(A:A,[1]TDSheet!$A:$AB,28,0)</f>
        <v>0.9</v>
      </c>
      <c r="AC31" s="16">
        <f t="shared" si="9"/>
        <v>453.6</v>
      </c>
      <c r="AD31" s="16"/>
      <c r="AE31" s="16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1244</v>
      </c>
      <c r="D32" s="8">
        <v>79</v>
      </c>
      <c r="E32" s="8">
        <v>905</v>
      </c>
      <c r="F32" s="8">
        <v>348</v>
      </c>
      <c r="G32" s="15" t="s">
        <v>95</v>
      </c>
      <c r="H32" s="1" t="e">
        <f>VLOOKUP(A:A,[1]TDSheet!$A:$H,8,0)</f>
        <v>#N/A</v>
      </c>
      <c r="I32" s="16">
        <f>VLOOKUP(A:A,[2]TDSheet!$A:$F,6,0)</f>
        <v>798</v>
      </c>
      <c r="J32" s="16">
        <f t="shared" si="4"/>
        <v>107</v>
      </c>
      <c r="K32" s="16">
        <f>VLOOKUP(A:A,[1]TDSheet!$A:$P,16,0)</f>
        <v>400</v>
      </c>
      <c r="L32" s="16"/>
      <c r="M32" s="16"/>
      <c r="N32" s="16"/>
      <c r="O32" s="16">
        <f t="shared" si="5"/>
        <v>181</v>
      </c>
      <c r="P32" s="18">
        <v>640</v>
      </c>
      <c r="Q32" s="19">
        <f t="shared" si="6"/>
        <v>7.6685082872928181</v>
      </c>
      <c r="R32" s="16">
        <f t="shared" si="7"/>
        <v>1.9226519337016574</v>
      </c>
      <c r="S32" s="16">
        <f>VLOOKUP(A:A,[1]TDSheet!$A:$T,20,0)</f>
        <v>164.4</v>
      </c>
      <c r="T32" s="16">
        <f>VLOOKUP(A:A,[1]TDSheet!$A:$O,15,0)</f>
        <v>178.4</v>
      </c>
      <c r="U32" s="16">
        <f>VLOOKUP(A:A,[3]TDSheet!$A:$B,2,0)</f>
        <v>181</v>
      </c>
      <c r="V32" s="16">
        <v>0</v>
      </c>
      <c r="W32" s="16"/>
      <c r="X32" s="16"/>
      <c r="Y32" s="16">
        <f t="shared" si="8"/>
        <v>640</v>
      </c>
      <c r="Z32" s="16" t="str">
        <f>VLOOKUP(A:A,[1]TDSheet!$A:$Z,26,0)</f>
        <v>апр яб</v>
      </c>
      <c r="AA32" s="16">
        <f>Y32/16</f>
        <v>40</v>
      </c>
      <c r="AB32" s="20">
        <f>VLOOKUP(A:A,[1]TDSheet!$A:$AB,28,0)</f>
        <v>0.43</v>
      </c>
      <c r="AC32" s="16">
        <f t="shared" si="9"/>
        <v>275.2</v>
      </c>
      <c r="AD32" s="16"/>
      <c r="AE32" s="16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271</v>
      </c>
      <c r="D33" s="8">
        <v>154</v>
      </c>
      <c r="E33" s="8">
        <v>220</v>
      </c>
      <c r="F33" s="8">
        <v>164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235</v>
      </c>
      <c r="J33" s="16">
        <f t="shared" si="4"/>
        <v>-15</v>
      </c>
      <c r="K33" s="16">
        <f>VLOOKUP(A:A,[1]TDSheet!$A:$P,16,0)</f>
        <v>320</v>
      </c>
      <c r="L33" s="16"/>
      <c r="M33" s="16"/>
      <c r="N33" s="16"/>
      <c r="O33" s="16">
        <f t="shared" si="5"/>
        <v>44</v>
      </c>
      <c r="P33" s="18">
        <v>80</v>
      </c>
      <c r="Q33" s="19">
        <f t="shared" si="6"/>
        <v>12.818181818181818</v>
      </c>
      <c r="R33" s="16">
        <f t="shared" si="7"/>
        <v>3.7272727272727271</v>
      </c>
      <c r="S33" s="16">
        <f>VLOOKUP(A:A,[1]TDSheet!$A:$T,20,0)</f>
        <v>39.4</v>
      </c>
      <c r="T33" s="16">
        <f>VLOOKUP(A:A,[1]TDSheet!$A:$O,15,0)</f>
        <v>46.6</v>
      </c>
      <c r="U33" s="16">
        <f>VLOOKUP(A:A,[3]TDSheet!$A:$B,2,0)</f>
        <v>35</v>
      </c>
      <c r="V33" s="16">
        <v>0</v>
      </c>
      <c r="W33" s="16"/>
      <c r="X33" s="16"/>
      <c r="Y33" s="16">
        <f t="shared" si="8"/>
        <v>80</v>
      </c>
      <c r="Z33" s="16">
        <f>VLOOKUP(A:A,[1]TDSheet!$A:$Z,26,0)</f>
        <v>0</v>
      </c>
      <c r="AA33" s="16">
        <f>Y33/8</f>
        <v>10</v>
      </c>
      <c r="AB33" s="20">
        <f>VLOOKUP(A:A,[1]TDSheet!$A:$AB,28,0)</f>
        <v>0.9</v>
      </c>
      <c r="AC33" s="16">
        <f t="shared" si="9"/>
        <v>72</v>
      </c>
      <c r="AD33" s="16"/>
      <c r="AE33" s="16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335</v>
      </c>
      <c r="D34" s="8">
        <v>217</v>
      </c>
      <c r="E34" s="8">
        <v>305</v>
      </c>
      <c r="F34" s="8">
        <v>239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305</v>
      </c>
      <c r="J34" s="16">
        <f t="shared" si="4"/>
        <v>0</v>
      </c>
      <c r="K34" s="16">
        <f>VLOOKUP(A:A,[1]TDSheet!$A:$P,16,0)</f>
        <v>80</v>
      </c>
      <c r="L34" s="16"/>
      <c r="M34" s="16"/>
      <c r="N34" s="16"/>
      <c r="O34" s="16">
        <f t="shared" si="5"/>
        <v>61</v>
      </c>
      <c r="P34" s="18">
        <v>400</v>
      </c>
      <c r="Q34" s="19">
        <f t="shared" si="6"/>
        <v>11.78688524590164</v>
      </c>
      <c r="R34" s="16">
        <f t="shared" si="7"/>
        <v>3.918032786885246</v>
      </c>
      <c r="S34" s="16">
        <f>VLOOKUP(A:A,[1]TDSheet!$A:$T,20,0)</f>
        <v>40</v>
      </c>
      <c r="T34" s="16">
        <f>VLOOKUP(A:A,[1]TDSheet!$A:$O,15,0)</f>
        <v>45</v>
      </c>
      <c r="U34" s="16">
        <f>VLOOKUP(A:A,[3]TDSheet!$A:$B,2,0)</f>
        <v>80</v>
      </c>
      <c r="V34" s="16">
        <v>0</v>
      </c>
      <c r="W34" s="16"/>
      <c r="X34" s="16"/>
      <c r="Y34" s="16">
        <f t="shared" si="8"/>
        <v>400</v>
      </c>
      <c r="Z34" s="16">
        <f>VLOOKUP(A:A,[1]TDSheet!$A:$Z,26,0)</f>
        <v>0</v>
      </c>
      <c r="AA34" s="16">
        <f>Y34/8</f>
        <v>50</v>
      </c>
      <c r="AB34" s="20">
        <f>VLOOKUP(A:A,[1]TDSheet!$A:$AB,28,0)</f>
        <v>0.8</v>
      </c>
      <c r="AC34" s="16">
        <f t="shared" si="9"/>
        <v>320</v>
      </c>
      <c r="AD34" s="16"/>
      <c r="AE34" s="16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1968</v>
      </c>
      <c r="D35" s="8">
        <v>2600</v>
      </c>
      <c r="E35" s="8">
        <v>2495</v>
      </c>
      <c r="F35" s="8">
        <v>2000</v>
      </c>
      <c r="G35" s="1">
        <f>VLOOKUP(A:A,[1]TDSheet!$A:$G,7,0)</f>
        <v>1</v>
      </c>
      <c r="H35" s="1">
        <f>VLOOKUP(A:A,[1]TDSheet!$A:$H,8,0)</f>
        <v>150</v>
      </c>
      <c r="I35" s="16">
        <f>VLOOKUP(A:A,[2]TDSheet!$A:$F,6,0)</f>
        <v>2526</v>
      </c>
      <c r="J35" s="16">
        <f t="shared" si="4"/>
        <v>-31</v>
      </c>
      <c r="K35" s="16">
        <f>VLOOKUP(A:A,[1]TDSheet!$A:$P,16,0)</f>
        <v>1200</v>
      </c>
      <c r="L35" s="16"/>
      <c r="M35" s="16"/>
      <c r="N35" s="16">
        <v>880</v>
      </c>
      <c r="O35" s="16">
        <f t="shared" si="5"/>
        <v>332.6</v>
      </c>
      <c r="P35" s="18">
        <v>800</v>
      </c>
      <c r="Q35" s="19">
        <f t="shared" si="6"/>
        <v>12.026458208057726</v>
      </c>
      <c r="R35" s="16">
        <f t="shared" si="7"/>
        <v>6.0132291040288628</v>
      </c>
      <c r="S35" s="16">
        <f>VLOOKUP(A:A,[1]TDSheet!$A:$T,20,0)</f>
        <v>333.6</v>
      </c>
      <c r="T35" s="16">
        <f>VLOOKUP(A:A,[1]TDSheet!$A:$O,15,0)</f>
        <v>345.8</v>
      </c>
      <c r="U35" s="16">
        <f>VLOOKUP(A:A,[3]TDSheet!$A:$B,2,0)</f>
        <v>296</v>
      </c>
      <c r="V35" s="16">
        <f>VLOOKUP(A:A,[4]TDSheet!$A:$D,4,0)</f>
        <v>832</v>
      </c>
      <c r="W35" s="16"/>
      <c r="X35" s="16"/>
      <c r="Y35" s="16">
        <f t="shared" si="8"/>
        <v>1680</v>
      </c>
      <c r="Z35" s="16" t="str">
        <f>VLOOKUP(A:A,[1]TDSheet!$A:$Z,26,0)</f>
        <v>апр яб</v>
      </c>
      <c r="AA35" s="16">
        <f>Y35/8</f>
        <v>210</v>
      </c>
      <c r="AB35" s="20">
        <f>VLOOKUP(A:A,[1]TDSheet!$A:$AB,28,0)</f>
        <v>0.9</v>
      </c>
      <c r="AC35" s="16">
        <f t="shared" si="9"/>
        <v>1512</v>
      </c>
      <c r="AD35" s="16"/>
      <c r="AE35" s="16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1504</v>
      </c>
      <c r="D36" s="8">
        <v>1603</v>
      </c>
      <c r="E36" s="8">
        <v>1202</v>
      </c>
      <c r="F36" s="8">
        <v>1777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1151</v>
      </c>
      <c r="J36" s="16">
        <f t="shared" si="4"/>
        <v>51</v>
      </c>
      <c r="K36" s="16">
        <f>VLOOKUP(A:A,[1]TDSheet!$A:$P,16,0)</f>
        <v>800</v>
      </c>
      <c r="L36" s="16"/>
      <c r="M36" s="16"/>
      <c r="N36" s="16"/>
      <c r="O36" s="16">
        <f t="shared" si="5"/>
        <v>240.4</v>
      </c>
      <c r="P36" s="18">
        <v>320</v>
      </c>
      <c r="Q36" s="19">
        <f t="shared" si="6"/>
        <v>12.050748752079867</v>
      </c>
      <c r="R36" s="16">
        <f t="shared" si="7"/>
        <v>7.3918469217970051</v>
      </c>
      <c r="S36" s="16">
        <f>VLOOKUP(A:A,[1]TDSheet!$A:$T,20,0)</f>
        <v>253.6</v>
      </c>
      <c r="T36" s="16">
        <f>VLOOKUP(A:A,[1]TDSheet!$A:$O,15,0)</f>
        <v>268.60000000000002</v>
      </c>
      <c r="U36" s="16">
        <f>VLOOKUP(A:A,[3]TDSheet!$A:$B,2,0)</f>
        <v>241</v>
      </c>
      <c r="V36" s="16">
        <v>0</v>
      </c>
      <c r="W36" s="16"/>
      <c r="X36" s="16"/>
      <c r="Y36" s="16">
        <f t="shared" si="8"/>
        <v>320</v>
      </c>
      <c r="Z36" s="16">
        <f>VLOOKUP(A:A,[1]TDSheet!$A:$Z,26,0)</f>
        <v>0</v>
      </c>
      <c r="AA36" s="16">
        <f>Y36/16</f>
        <v>20</v>
      </c>
      <c r="AB36" s="20">
        <f>VLOOKUP(A:A,[1]TDSheet!$A:$AB,28,0)</f>
        <v>0.43</v>
      </c>
      <c r="AC36" s="16">
        <f t="shared" si="9"/>
        <v>137.6</v>
      </c>
      <c r="AD36" s="16"/>
      <c r="AE36" s="16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2449.9899999999998</v>
      </c>
      <c r="D37" s="8">
        <v>665</v>
      </c>
      <c r="E37" s="8">
        <v>1415</v>
      </c>
      <c r="F37" s="8">
        <v>1639.99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1465.001</v>
      </c>
      <c r="J37" s="16">
        <f t="shared" si="4"/>
        <v>-50.000999999999976</v>
      </c>
      <c r="K37" s="16">
        <f>VLOOKUP(A:A,[1]TDSheet!$A:$P,16,0)</f>
        <v>1000</v>
      </c>
      <c r="L37" s="16"/>
      <c r="M37" s="16"/>
      <c r="N37" s="16"/>
      <c r="O37" s="16">
        <f t="shared" si="5"/>
        <v>283</v>
      </c>
      <c r="P37" s="18">
        <v>800</v>
      </c>
      <c r="Q37" s="19">
        <f t="shared" si="6"/>
        <v>12.155441696113073</v>
      </c>
      <c r="R37" s="16">
        <f t="shared" si="7"/>
        <v>5.7950176678445233</v>
      </c>
      <c r="S37" s="16">
        <f>VLOOKUP(A:A,[1]TDSheet!$A:$T,20,0)</f>
        <v>330</v>
      </c>
      <c r="T37" s="16">
        <f>VLOOKUP(A:A,[1]TDSheet!$A:$O,15,0)</f>
        <v>285</v>
      </c>
      <c r="U37" s="16">
        <f>VLOOKUP(A:A,[3]TDSheet!$A:$B,2,0)</f>
        <v>250</v>
      </c>
      <c r="V37" s="16">
        <v>0</v>
      </c>
      <c r="W37" s="16"/>
      <c r="X37" s="16"/>
      <c r="Y37" s="16">
        <f t="shared" si="8"/>
        <v>800</v>
      </c>
      <c r="Z37" s="16">
        <f>VLOOKUP(A:A,[1]TDSheet!$A:$Z,26,0)</f>
        <v>0</v>
      </c>
      <c r="AA37" s="16">
        <f>Y37/5</f>
        <v>160</v>
      </c>
      <c r="AB37" s="20">
        <f>VLOOKUP(A:A,[1]TDSheet!$A:$AB,28,0)</f>
        <v>1</v>
      </c>
      <c r="AC37" s="16">
        <f t="shared" si="9"/>
        <v>800</v>
      </c>
      <c r="AD37" s="16"/>
      <c r="AE37" s="16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2392</v>
      </c>
      <c r="D38" s="8">
        <v>4027</v>
      </c>
      <c r="E38" s="8">
        <v>3507</v>
      </c>
      <c r="F38" s="8">
        <v>2760</v>
      </c>
      <c r="G38" s="1" t="str">
        <f>VLOOKUP(A:A,[1]TDSheet!$A:$G,7,0)</f>
        <v>пуд,яб</v>
      </c>
      <c r="H38" s="1">
        <f>VLOOKUP(A:A,[1]TDSheet!$A:$H,8,0)</f>
        <v>150</v>
      </c>
      <c r="I38" s="16">
        <f>VLOOKUP(A:A,[2]TDSheet!$A:$F,6,0)</f>
        <v>3612</v>
      </c>
      <c r="J38" s="16">
        <f t="shared" si="4"/>
        <v>-105</v>
      </c>
      <c r="K38" s="16">
        <f>VLOOKUP(A:A,[1]TDSheet!$A:$P,16,0)</f>
        <v>1800</v>
      </c>
      <c r="L38" s="16"/>
      <c r="M38" s="16"/>
      <c r="N38" s="16">
        <v>1472</v>
      </c>
      <c r="O38" s="16">
        <f t="shared" si="5"/>
        <v>504.6</v>
      </c>
      <c r="P38" s="18">
        <v>1480</v>
      </c>
      <c r="Q38" s="19">
        <f t="shared" si="6"/>
        <v>11.969877130400317</v>
      </c>
      <c r="R38" s="16">
        <f t="shared" si="7"/>
        <v>5.4696789536266346</v>
      </c>
      <c r="S38" s="16">
        <f>VLOOKUP(A:A,[1]TDSheet!$A:$T,20,0)</f>
        <v>447</v>
      </c>
      <c r="T38" s="16">
        <f>VLOOKUP(A:A,[1]TDSheet!$A:$O,15,0)</f>
        <v>501.6</v>
      </c>
      <c r="U38" s="16">
        <f>VLOOKUP(A:A,[3]TDSheet!$A:$B,2,0)</f>
        <v>511</v>
      </c>
      <c r="V38" s="16">
        <f>VLOOKUP(A:A,[4]TDSheet!$A:$D,4,0)</f>
        <v>984</v>
      </c>
      <c r="W38" s="16"/>
      <c r="X38" s="16"/>
      <c r="Y38" s="16">
        <f t="shared" si="8"/>
        <v>2952</v>
      </c>
      <c r="Z38" s="16" t="str">
        <f>VLOOKUP(A:A,[1]TDSheet!$A:$Z,26,0)</f>
        <v>апр яб</v>
      </c>
      <c r="AA38" s="16">
        <f>Y38/8</f>
        <v>369</v>
      </c>
      <c r="AB38" s="20">
        <f>VLOOKUP(A:A,[1]TDSheet!$A:$AB,28,0)</f>
        <v>0.9</v>
      </c>
      <c r="AC38" s="16">
        <f t="shared" si="9"/>
        <v>2656.8</v>
      </c>
      <c r="AD38" s="16"/>
      <c r="AE38" s="16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892</v>
      </c>
      <c r="D39" s="8">
        <v>1416</v>
      </c>
      <c r="E39" s="8">
        <v>968</v>
      </c>
      <c r="F39" s="8">
        <v>1296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1010</v>
      </c>
      <c r="J39" s="16">
        <f t="shared" si="4"/>
        <v>-42</v>
      </c>
      <c r="K39" s="16">
        <f>VLOOKUP(A:A,[1]TDSheet!$A:$P,16,0)</f>
        <v>800</v>
      </c>
      <c r="L39" s="16"/>
      <c r="M39" s="16"/>
      <c r="N39" s="16"/>
      <c r="O39" s="16">
        <f t="shared" si="5"/>
        <v>193.6</v>
      </c>
      <c r="P39" s="18">
        <v>240</v>
      </c>
      <c r="Q39" s="19">
        <f t="shared" si="6"/>
        <v>12.066115702479339</v>
      </c>
      <c r="R39" s="16">
        <f t="shared" si="7"/>
        <v>6.6942148760330582</v>
      </c>
      <c r="S39" s="16">
        <f>VLOOKUP(A:A,[1]TDSheet!$A:$T,20,0)</f>
        <v>176.8</v>
      </c>
      <c r="T39" s="16">
        <f>VLOOKUP(A:A,[1]TDSheet!$A:$O,15,0)</f>
        <v>212.4</v>
      </c>
      <c r="U39" s="16">
        <f>VLOOKUP(A:A,[3]TDSheet!$A:$B,2,0)</f>
        <v>196</v>
      </c>
      <c r="V39" s="16">
        <v>0</v>
      </c>
      <c r="W39" s="16"/>
      <c r="X39" s="16"/>
      <c r="Y39" s="16">
        <f t="shared" si="8"/>
        <v>240</v>
      </c>
      <c r="Z39" s="16">
        <f>VLOOKUP(A:A,[1]TDSheet!$A:$Z,26,0)</f>
        <v>0</v>
      </c>
      <c r="AA39" s="16">
        <f>Y39/16</f>
        <v>15</v>
      </c>
      <c r="AB39" s="20">
        <f>VLOOKUP(A:A,[1]TDSheet!$A:$AB,28,0)</f>
        <v>0.43</v>
      </c>
      <c r="AC39" s="16">
        <f t="shared" si="9"/>
        <v>103.2</v>
      </c>
      <c r="AD39" s="16"/>
      <c r="AE39" s="16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16</v>
      </c>
      <c r="D40" s="8"/>
      <c r="E40" s="8">
        <v>15</v>
      </c>
      <c r="F40" s="8">
        <v>1</v>
      </c>
      <c r="G40" s="1" t="str">
        <f>VLOOKUP(A:A,[1]TDSheet!$A:$G,7,0)</f>
        <v>выв</v>
      </c>
      <c r="H40" s="1" t="e">
        <f>VLOOKUP(A:A,[1]TDSheet!$A:$H,8,0)</f>
        <v>#N/A</v>
      </c>
      <c r="I40" s="16">
        <f>VLOOKUP(A:A,[2]TDSheet!$A:$F,6,0)</f>
        <v>15</v>
      </c>
      <c r="J40" s="16">
        <f t="shared" si="4"/>
        <v>0</v>
      </c>
      <c r="K40" s="16">
        <f>VLOOKUP(A:A,[1]TDSheet!$A:$P,16,0)</f>
        <v>0</v>
      </c>
      <c r="L40" s="16"/>
      <c r="M40" s="16"/>
      <c r="N40" s="16"/>
      <c r="O40" s="16">
        <f t="shared" si="5"/>
        <v>3</v>
      </c>
      <c r="P40" s="18"/>
      <c r="Q40" s="19">
        <f t="shared" si="6"/>
        <v>0.33333333333333331</v>
      </c>
      <c r="R40" s="16">
        <f t="shared" si="7"/>
        <v>0.33333333333333331</v>
      </c>
      <c r="S40" s="16">
        <f>VLOOKUP(A:A,[1]TDSheet!$A:$T,20,0)</f>
        <v>1.2</v>
      </c>
      <c r="T40" s="16">
        <f>VLOOKUP(A:A,[1]TDSheet!$A:$O,15,0)</f>
        <v>1.6</v>
      </c>
      <c r="U40" s="16">
        <f>VLOOKUP(A:A,[3]TDSheet!$A:$B,2,0)</f>
        <v>4</v>
      </c>
      <c r="V40" s="16">
        <v>0</v>
      </c>
      <c r="W40" s="16"/>
      <c r="X40" s="16"/>
      <c r="Y40" s="16">
        <f t="shared" si="8"/>
        <v>0</v>
      </c>
      <c r="Z40" s="16" t="str">
        <f>VLOOKUP(A:A,[1]TDSheet!$A:$Z,26,0)</f>
        <v>вывод</v>
      </c>
      <c r="AA40" s="16">
        <v>0</v>
      </c>
      <c r="AB40" s="20">
        <v>0</v>
      </c>
      <c r="AC40" s="16">
        <f t="shared" si="9"/>
        <v>0</v>
      </c>
      <c r="AD40" s="16"/>
      <c r="AE40" s="16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252</v>
      </c>
      <c r="D41" s="8">
        <v>4</v>
      </c>
      <c r="E41" s="8">
        <v>64</v>
      </c>
      <c r="F41" s="8">
        <v>192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64</v>
      </c>
      <c r="J41" s="16">
        <f t="shared" si="4"/>
        <v>0</v>
      </c>
      <c r="K41" s="16">
        <f>VLOOKUP(A:A,[1]TDSheet!$A:$P,16,0)</f>
        <v>80</v>
      </c>
      <c r="L41" s="16"/>
      <c r="M41" s="16"/>
      <c r="N41" s="16"/>
      <c r="O41" s="16">
        <f t="shared" si="5"/>
        <v>12.8</v>
      </c>
      <c r="P41" s="18"/>
      <c r="Q41" s="19">
        <f t="shared" si="6"/>
        <v>21.25</v>
      </c>
      <c r="R41" s="16">
        <f t="shared" si="7"/>
        <v>15</v>
      </c>
      <c r="S41" s="16">
        <f>VLOOKUP(A:A,[1]TDSheet!$A:$T,20,0)</f>
        <v>0</v>
      </c>
      <c r="T41" s="16">
        <f>VLOOKUP(A:A,[1]TDSheet!$A:$O,15,0)</f>
        <v>24.6</v>
      </c>
      <c r="U41" s="16">
        <f>VLOOKUP(A:A,[3]TDSheet!$A:$B,2,0)</f>
        <v>21</v>
      </c>
      <c r="V41" s="16">
        <v>0</v>
      </c>
      <c r="W41" s="16"/>
      <c r="X41" s="16"/>
      <c r="Y41" s="16">
        <f t="shared" si="8"/>
        <v>0</v>
      </c>
      <c r="Z41" s="16" t="e">
        <f>VLOOKUP(A:A,[1]TDSheet!$A:$Z,26,0)</f>
        <v>#N/A</v>
      </c>
      <c r="AA41" s="16">
        <f>Y41/8</f>
        <v>0</v>
      </c>
      <c r="AB41" s="20">
        <f>VLOOKUP(A:A,[1]TDSheet!$A:$AB,28,0)</f>
        <v>0.7</v>
      </c>
      <c r="AC41" s="16">
        <f t="shared" si="9"/>
        <v>0</v>
      </c>
      <c r="AD41" s="16"/>
      <c r="AE41" s="16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258</v>
      </c>
      <c r="D42" s="8"/>
      <c r="E42" s="8">
        <v>59</v>
      </c>
      <c r="F42" s="8">
        <v>199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59</v>
      </c>
      <c r="J42" s="16">
        <f t="shared" si="4"/>
        <v>0</v>
      </c>
      <c r="K42" s="16">
        <f>VLOOKUP(A:A,[1]TDSheet!$A:$P,16,0)</f>
        <v>80</v>
      </c>
      <c r="L42" s="16"/>
      <c r="M42" s="16"/>
      <c r="N42" s="16"/>
      <c r="O42" s="16">
        <f t="shared" si="5"/>
        <v>11.8</v>
      </c>
      <c r="P42" s="18"/>
      <c r="Q42" s="19">
        <f t="shared" si="6"/>
        <v>23.64406779661017</v>
      </c>
      <c r="R42" s="16">
        <f t="shared" si="7"/>
        <v>16.864406779661017</v>
      </c>
      <c r="S42" s="16">
        <f>VLOOKUP(A:A,[1]TDSheet!$A:$T,20,0)</f>
        <v>0</v>
      </c>
      <c r="T42" s="16">
        <f>VLOOKUP(A:A,[1]TDSheet!$A:$O,15,0)</f>
        <v>24</v>
      </c>
      <c r="U42" s="16">
        <f>VLOOKUP(A:A,[3]TDSheet!$A:$B,2,0)</f>
        <v>17</v>
      </c>
      <c r="V42" s="16">
        <v>0</v>
      </c>
      <c r="W42" s="16"/>
      <c r="X42" s="16"/>
      <c r="Y42" s="16">
        <f t="shared" si="8"/>
        <v>0</v>
      </c>
      <c r="Z42" s="16" t="e">
        <f>VLOOKUP(A:A,[1]TDSheet!$A:$Z,26,0)</f>
        <v>#N/A</v>
      </c>
      <c r="AA42" s="16">
        <f>Y42/8</f>
        <v>0</v>
      </c>
      <c r="AB42" s="20">
        <f>VLOOKUP(A:A,[1]TDSheet!$A:$AB,28,0)</f>
        <v>0.7</v>
      </c>
      <c r="AC42" s="16">
        <f t="shared" si="9"/>
        <v>0</v>
      </c>
      <c r="AD42" s="16"/>
      <c r="AE42" s="16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198</v>
      </c>
      <c r="D43" s="8">
        <v>49</v>
      </c>
      <c r="E43" s="8">
        <v>132</v>
      </c>
      <c r="F43" s="8">
        <v>104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141</v>
      </c>
      <c r="J43" s="16">
        <f t="shared" si="4"/>
        <v>-9</v>
      </c>
      <c r="K43" s="16">
        <f>VLOOKUP(A:A,[1]TDSheet!$A:$P,16,0)</f>
        <v>120</v>
      </c>
      <c r="L43" s="16"/>
      <c r="M43" s="16"/>
      <c r="N43" s="16"/>
      <c r="O43" s="16">
        <f t="shared" si="5"/>
        <v>26.4</v>
      </c>
      <c r="P43" s="18">
        <v>120</v>
      </c>
      <c r="Q43" s="19">
        <f t="shared" si="6"/>
        <v>13.030303030303031</v>
      </c>
      <c r="R43" s="16">
        <f t="shared" si="7"/>
        <v>3.9393939393939394</v>
      </c>
      <c r="S43" s="16">
        <f>VLOOKUP(A:A,[1]TDSheet!$A:$T,20,0)</f>
        <v>26</v>
      </c>
      <c r="T43" s="16">
        <f>VLOOKUP(A:A,[1]TDSheet!$A:$O,15,0)</f>
        <v>24.8</v>
      </c>
      <c r="U43" s="16">
        <f>VLOOKUP(A:A,[3]TDSheet!$A:$B,2,0)</f>
        <v>25</v>
      </c>
      <c r="V43" s="16">
        <v>0</v>
      </c>
      <c r="W43" s="16"/>
      <c r="X43" s="16"/>
      <c r="Y43" s="16">
        <f t="shared" si="8"/>
        <v>120</v>
      </c>
      <c r="Z43" s="16">
        <f>VLOOKUP(A:A,[1]TDSheet!$A:$Z,26,0)</f>
        <v>0</v>
      </c>
      <c r="AA43" s="16">
        <f>Y43/8</f>
        <v>15</v>
      </c>
      <c r="AB43" s="20">
        <f>VLOOKUP(A:A,[1]TDSheet!$A:$AB,28,0)</f>
        <v>0.7</v>
      </c>
      <c r="AC43" s="16">
        <f t="shared" si="9"/>
        <v>84</v>
      </c>
      <c r="AD43" s="16"/>
      <c r="AE43" s="16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1569</v>
      </c>
      <c r="D44" s="8">
        <v>1120</v>
      </c>
      <c r="E44" s="8">
        <v>1206</v>
      </c>
      <c r="F44" s="8">
        <v>1458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1195</v>
      </c>
      <c r="J44" s="16">
        <f t="shared" si="4"/>
        <v>11</v>
      </c>
      <c r="K44" s="16">
        <f>VLOOKUP(A:A,[1]TDSheet!$A:$P,16,0)</f>
        <v>960</v>
      </c>
      <c r="L44" s="16"/>
      <c r="M44" s="16"/>
      <c r="N44" s="16"/>
      <c r="O44" s="16">
        <f t="shared" si="5"/>
        <v>241.2</v>
      </c>
      <c r="P44" s="18">
        <v>480</v>
      </c>
      <c r="Q44" s="19">
        <f t="shared" si="6"/>
        <v>12.014925373134329</v>
      </c>
      <c r="R44" s="16">
        <f t="shared" si="7"/>
        <v>6.044776119402985</v>
      </c>
      <c r="S44" s="16">
        <f>VLOOKUP(A:A,[1]TDSheet!$A:$T,20,0)</f>
        <v>250.6</v>
      </c>
      <c r="T44" s="16">
        <f>VLOOKUP(A:A,[1]TDSheet!$A:$O,15,0)</f>
        <v>253.6</v>
      </c>
      <c r="U44" s="16">
        <f>VLOOKUP(A:A,[3]TDSheet!$A:$B,2,0)</f>
        <v>247</v>
      </c>
      <c r="V44" s="16">
        <v>0</v>
      </c>
      <c r="W44" s="16"/>
      <c r="X44" s="16"/>
      <c r="Y44" s="16">
        <f t="shared" si="8"/>
        <v>480</v>
      </c>
      <c r="Z44" s="16">
        <f>VLOOKUP(A:A,[1]TDSheet!$A:$Z,26,0)</f>
        <v>0</v>
      </c>
      <c r="AA44" s="16">
        <f>Y44/8</f>
        <v>60</v>
      </c>
      <c r="AB44" s="20">
        <f>VLOOKUP(A:A,[1]TDSheet!$A:$AB,28,0)</f>
        <v>0.7</v>
      </c>
      <c r="AC44" s="16">
        <f t="shared" si="9"/>
        <v>336</v>
      </c>
      <c r="AD44" s="16"/>
      <c r="AE44" s="16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1522</v>
      </c>
      <c r="D45" s="8">
        <v>898</v>
      </c>
      <c r="E45" s="21">
        <v>640</v>
      </c>
      <c r="F45" s="22">
        <v>625</v>
      </c>
      <c r="G45" s="1">
        <f>VLOOKUP(A:A,[1]TDSheet!$A:$G,7,0)</f>
        <v>1</v>
      </c>
      <c r="H45" s="1">
        <f>VLOOKUP(A:A,[1]TDSheet!$A:$H,8,0)</f>
        <v>180</v>
      </c>
      <c r="I45" s="16">
        <f>VLOOKUP(A:A,[2]TDSheet!$A:$F,6,0)</f>
        <v>242</v>
      </c>
      <c r="J45" s="16">
        <f t="shared" si="4"/>
        <v>398</v>
      </c>
      <c r="K45" s="16">
        <f>VLOOKUP(A:A,[1]TDSheet!$A:$P,16,0)</f>
        <v>800</v>
      </c>
      <c r="L45" s="16"/>
      <c r="M45" s="16"/>
      <c r="N45" s="16"/>
      <c r="O45" s="16">
        <f t="shared" si="5"/>
        <v>128</v>
      </c>
      <c r="P45" s="18">
        <v>120</v>
      </c>
      <c r="Q45" s="19">
        <f t="shared" si="6"/>
        <v>12.0703125</v>
      </c>
      <c r="R45" s="16">
        <f t="shared" si="7"/>
        <v>4.8828125</v>
      </c>
      <c r="S45" s="16">
        <f>VLOOKUP(A:A,[1]TDSheet!$A:$T,20,0)</f>
        <v>109.4</v>
      </c>
      <c r="T45" s="16">
        <f>VLOOKUP(A:A,[1]TDSheet!$A:$O,15,0)</f>
        <v>137</v>
      </c>
      <c r="U45" s="16">
        <f>VLOOKUP(A:A,[3]TDSheet!$A:$B,2,0)</f>
        <v>29</v>
      </c>
      <c r="V45" s="16">
        <v>0</v>
      </c>
      <c r="W45" s="16"/>
      <c r="X45" s="16"/>
      <c r="Y45" s="16">
        <f t="shared" si="8"/>
        <v>120</v>
      </c>
      <c r="Z45" s="16">
        <f>VLOOKUP(A:A,[1]TDSheet!$A:$Z,26,0)</f>
        <v>0</v>
      </c>
      <c r="AA45" s="16">
        <f>Y45/8</f>
        <v>15</v>
      </c>
      <c r="AB45" s="20">
        <f>VLOOKUP(A:A,[1]TDSheet!$A:$AB,28,0)</f>
        <v>0.9</v>
      </c>
      <c r="AC45" s="16">
        <f t="shared" si="9"/>
        <v>108</v>
      </c>
      <c r="AD45" s="16"/>
      <c r="AE45" s="16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863</v>
      </c>
      <c r="D46" s="8">
        <v>325</v>
      </c>
      <c r="E46" s="8">
        <v>660</v>
      </c>
      <c r="F46" s="8">
        <v>508</v>
      </c>
      <c r="G46" s="1">
        <f>VLOOKUP(A:A,[1]TDSheet!$A:$G,7,0)</f>
        <v>1</v>
      </c>
      <c r="H46" s="1">
        <f>VLOOKUP(A:A,[1]TDSheet!$A:$H,8,0)</f>
        <v>90</v>
      </c>
      <c r="I46" s="16">
        <f>VLOOKUP(A:A,[2]TDSheet!$A:$F,6,0)</f>
        <v>665.01099999999997</v>
      </c>
      <c r="J46" s="16">
        <f t="shared" si="4"/>
        <v>-5.0109999999999673</v>
      </c>
      <c r="K46" s="16">
        <f>VLOOKUP(A:A,[1]TDSheet!$A:$P,16,0)</f>
        <v>270</v>
      </c>
      <c r="L46" s="16"/>
      <c r="M46" s="16"/>
      <c r="N46" s="16"/>
      <c r="O46" s="16">
        <f t="shared" si="5"/>
        <v>132</v>
      </c>
      <c r="P46" s="18">
        <v>700</v>
      </c>
      <c r="Q46" s="19">
        <f t="shared" si="6"/>
        <v>11.196969696969697</v>
      </c>
      <c r="R46" s="16">
        <f t="shared" si="7"/>
        <v>3.8484848484848486</v>
      </c>
      <c r="S46" s="16">
        <f>VLOOKUP(A:A,[1]TDSheet!$A:$T,20,0)</f>
        <v>128</v>
      </c>
      <c r="T46" s="16">
        <f>VLOOKUP(A:A,[1]TDSheet!$A:$O,15,0)</f>
        <v>104</v>
      </c>
      <c r="U46" s="16">
        <f>VLOOKUP(A:A,[3]TDSheet!$A:$B,2,0)</f>
        <v>85</v>
      </c>
      <c r="V46" s="16">
        <v>0</v>
      </c>
      <c r="W46" s="16"/>
      <c r="X46" s="16"/>
      <c r="Y46" s="16">
        <f t="shared" si="8"/>
        <v>700</v>
      </c>
      <c r="Z46" s="16">
        <f>VLOOKUP(A:A,[1]TDSheet!$A:$Z,26,0)</f>
        <v>0</v>
      </c>
      <c r="AA46" s="16">
        <f>Y46/5</f>
        <v>140</v>
      </c>
      <c r="AB46" s="20">
        <f>VLOOKUP(A:A,[1]TDSheet!$A:$AB,28,0)</f>
        <v>1</v>
      </c>
      <c r="AC46" s="16">
        <f t="shared" si="9"/>
        <v>700</v>
      </c>
      <c r="AD46" s="16"/>
      <c r="AE46" s="16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852</v>
      </c>
      <c r="D47" s="8">
        <v>373</v>
      </c>
      <c r="E47" s="8">
        <v>659</v>
      </c>
      <c r="F47" s="8">
        <v>541</v>
      </c>
      <c r="G47" s="1">
        <f>VLOOKUP(A:A,[1]TDSheet!$A:$G,7,0)</f>
        <v>1</v>
      </c>
      <c r="H47" s="1">
        <f>VLOOKUP(A:A,[1]TDSheet!$A:$H,8,0)</f>
        <v>120</v>
      </c>
      <c r="I47" s="16">
        <f>VLOOKUP(A:A,[2]TDSheet!$A:$F,6,0)</f>
        <v>705</v>
      </c>
      <c r="J47" s="16">
        <f t="shared" si="4"/>
        <v>-46</v>
      </c>
      <c r="K47" s="16">
        <f>VLOOKUP(A:A,[1]TDSheet!$A:$P,16,0)</f>
        <v>550</v>
      </c>
      <c r="L47" s="16"/>
      <c r="M47" s="16"/>
      <c r="N47" s="16"/>
      <c r="O47" s="16">
        <f t="shared" si="5"/>
        <v>131.80000000000001</v>
      </c>
      <c r="P47" s="18">
        <v>500</v>
      </c>
      <c r="Q47" s="19">
        <f t="shared" si="6"/>
        <v>12.07132018209408</v>
      </c>
      <c r="R47" s="16">
        <f t="shared" si="7"/>
        <v>4.1047040971168434</v>
      </c>
      <c r="S47" s="16">
        <f>VLOOKUP(A:A,[1]TDSheet!$A:$T,20,0)</f>
        <v>126.6</v>
      </c>
      <c r="T47" s="16">
        <f>VLOOKUP(A:A,[1]TDSheet!$A:$O,15,0)</f>
        <v>126.2</v>
      </c>
      <c r="U47" s="16">
        <f>VLOOKUP(A:A,[3]TDSheet!$A:$B,2,0)</f>
        <v>144</v>
      </c>
      <c r="V47" s="16">
        <v>0</v>
      </c>
      <c r="W47" s="16"/>
      <c r="X47" s="16"/>
      <c r="Y47" s="16">
        <f t="shared" si="8"/>
        <v>500</v>
      </c>
      <c r="Z47" s="16">
        <f>VLOOKUP(A:A,[1]TDSheet!$A:$Z,26,0)</f>
        <v>0</v>
      </c>
      <c r="AA47" s="16">
        <f>Y47/5</f>
        <v>100</v>
      </c>
      <c r="AB47" s="20">
        <f>VLOOKUP(A:A,[1]TDSheet!$A:$AB,28,0)</f>
        <v>1</v>
      </c>
      <c r="AC47" s="16">
        <f t="shared" si="9"/>
        <v>500</v>
      </c>
      <c r="AD47" s="16"/>
      <c r="AE47" s="16"/>
    </row>
    <row r="48" spans="1:31" s="1" customFormat="1" ht="11.1" customHeight="1" outlineLevel="1" x14ac:dyDescent="0.2">
      <c r="A48" s="7" t="s">
        <v>59</v>
      </c>
      <c r="B48" s="7" t="s">
        <v>9</v>
      </c>
      <c r="C48" s="8"/>
      <c r="D48" s="8">
        <v>240</v>
      </c>
      <c r="E48" s="8">
        <v>0</v>
      </c>
      <c r="F48" s="21">
        <v>240</v>
      </c>
      <c r="G48" s="14" t="s">
        <v>89</v>
      </c>
      <c r="H48" s="1" t="e">
        <f>VLOOKUP(A:A,[1]TDSheet!$A:$H,8,0)</f>
        <v>#N/A</v>
      </c>
      <c r="I48" s="16">
        <v>0</v>
      </c>
      <c r="J48" s="16">
        <f t="shared" si="4"/>
        <v>0</v>
      </c>
      <c r="K48" s="16">
        <v>0</v>
      </c>
      <c r="L48" s="16"/>
      <c r="M48" s="16"/>
      <c r="N48" s="16"/>
      <c r="O48" s="16">
        <f t="shared" si="5"/>
        <v>0</v>
      </c>
      <c r="P48" s="18"/>
      <c r="Q48" s="19" t="e">
        <f t="shared" si="6"/>
        <v>#DIV/0!</v>
      </c>
      <c r="R48" s="16" t="e">
        <f t="shared" si="7"/>
        <v>#DIV/0!</v>
      </c>
      <c r="S48" s="16">
        <v>0</v>
      </c>
      <c r="T48" s="16">
        <v>0</v>
      </c>
      <c r="U48" s="16">
        <v>0</v>
      </c>
      <c r="V48" s="16">
        <v>0</v>
      </c>
      <c r="W48" s="16"/>
      <c r="X48" s="16"/>
      <c r="Y48" s="16">
        <f t="shared" si="8"/>
        <v>0</v>
      </c>
      <c r="Z48" s="16" t="e">
        <f>VLOOKUP(A:A,[1]TDSheet!$A:$Z,26,0)</f>
        <v>#N/A</v>
      </c>
      <c r="AA48" s="16">
        <f>Y48/8</f>
        <v>0</v>
      </c>
      <c r="AB48" s="20">
        <v>0.8</v>
      </c>
      <c r="AC48" s="16">
        <f t="shared" si="9"/>
        <v>0</v>
      </c>
      <c r="AD48" s="16"/>
      <c r="AE48" s="16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350</v>
      </c>
      <c r="D49" s="8">
        <v>6</v>
      </c>
      <c r="E49" s="8">
        <v>315</v>
      </c>
      <c r="F49" s="21">
        <v>279</v>
      </c>
      <c r="G49" s="15">
        <f>VLOOKUP(A:A,[1]TDSheet!$A:$G,7,0)</f>
        <v>1</v>
      </c>
      <c r="H49" s="1">
        <f>VLOOKUP(A:A,[1]TDSheet!$A:$H,8,0)</f>
        <v>180</v>
      </c>
      <c r="I49" s="16">
        <f>VLOOKUP(A:A,[2]TDSheet!$A:$F,6,0)</f>
        <v>311</v>
      </c>
      <c r="J49" s="16">
        <f t="shared" si="4"/>
        <v>4</v>
      </c>
      <c r="K49" s="16">
        <f>VLOOKUP(A:A,[1]TDSheet!$A:$P,16,0)</f>
        <v>400</v>
      </c>
      <c r="L49" s="16"/>
      <c r="M49" s="16"/>
      <c r="N49" s="16"/>
      <c r="O49" s="16">
        <f t="shared" si="5"/>
        <v>63</v>
      </c>
      <c r="P49" s="18">
        <v>120</v>
      </c>
      <c r="Q49" s="19">
        <f t="shared" si="6"/>
        <v>12.682539682539682</v>
      </c>
      <c r="R49" s="16">
        <f t="shared" si="7"/>
        <v>4.4285714285714288</v>
      </c>
      <c r="S49" s="16">
        <f>VLOOKUP(A:A,[1]TDSheet!$A:$T,20,0)</f>
        <v>47.8</v>
      </c>
      <c r="T49" s="16">
        <f>VLOOKUP(A:A,[1]TDSheet!$A:$O,15,0)</f>
        <v>57.8</v>
      </c>
      <c r="U49" s="16">
        <f>VLOOKUP(A:A,[3]TDSheet!$A:$B,2,0)</f>
        <v>46</v>
      </c>
      <c r="V49" s="16">
        <v>0</v>
      </c>
      <c r="W49" s="16"/>
      <c r="X49" s="16"/>
      <c r="Y49" s="16">
        <f t="shared" si="8"/>
        <v>120</v>
      </c>
      <c r="Z49" s="16" t="str">
        <f>VLOOKUP(A:A,[1]TDSheet!$A:$Z,26,0)</f>
        <v>яб</v>
      </c>
      <c r="AA49" s="16">
        <f>Y49/8</f>
        <v>15</v>
      </c>
      <c r="AB49" s="20">
        <f>VLOOKUP(A:A,[1]TDSheet!$A:$AB,28,0)</f>
        <v>0.8</v>
      </c>
      <c r="AC49" s="16">
        <f t="shared" si="9"/>
        <v>96</v>
      </c>
      <c r="AD49" s="16"/>
      <c r="AE49" s="16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73</v>
      </c>
      <c r="D50" s="8"/>
      <c r="E50" s="8">
        <v>17</v>
      </c>
      <c r="F50" s="8">
        <v>56</v>
      </c>
      <c r="G50" s="1" t="str">
        <f>VLOOKUP(A:A,[1]TDSheet!$A:$G,7,0)</f>
        <v>нов</v>
      </c>
      <c r="H50" s="1" t="e">
        <f>VLOOKUP(A:A,[1]TDSheet!$A:$H,8,0)</f>
        <v>#N/A</v>
      </c>
      <c r="I50" s="16">
        <f>VLOOKUP(A:A,[2]TDSheet!$A:$F,6,0)</f>
        <v>17</v>
      </c>
      <c r="J50" s="16">
        <f t="shared" si="4"/>
        <v>0</v>
      </c>
      <c r="K50" s="16">
        <f>VLOOKUP(A:A,[1]TDSheet!$A:$P,16,0)</f>
        <v>0</v>
      </c>
      <c r="L50" s="16"/>
      <c r="M50" s="16"/>
      <c r="N50" s="16"/>
      <c r="O50" s="16">
        <f t="shared" si="5"/>
        <v>3.4</v>
      </c>
      <c r="P50" s="18"/>
      <c r="Q50" s="19">
        <f t="shared" si="6"/>
        <v>16.47058823529412</v>
      </c>
      <c r="R50" s="16">
        <f t="shared" si="7"/>
        <v>16.47058823529412</v>
      </c>
      <c r="S50" s="16">
        <f>VLOOKUP(A:A,[1]TDSheet!$A:$T,20,0)</f>
        <v>6</v>
      </c>
      <c r="T50" s="16">
        <f>VLOOKUP(A:A,[1]TDSheet!$A:$O,15,0)</f>
        <v>4.2</v>
      </c>
      <c r="U50" s="16">
        <f>VLOOKUP(A:A,[3]TDSheet!$A:$B,2,0)</f>
        <v>5</v>
      </c>
      <c r="V50" s="16">
        <v>0</v>
      </c>
      <c r="W50" s="16"/>
      <c r="X50" s="16"/>
      <c r="Y50" s="16">
        <f t="shared" si="8"/>
        <v>0</v>
      </c>
      <c r="Z50" s="16" t="e">
        <f>VLOOKUP(A:A,[1]TDSheet!$A:$Z,26,0)</f>
        <v>#N/A</v>
      </c>
      <c r="AA50" s="16">
        <f>Y50/4</f>
        <v>0</v>
      </c>
      <c r="AB50" s="20">
        <f>VLOOKUP(A:A,[1]TDSheet!$A:$AB,28,0)</f>
        <v>1</v>
      </c>
      <c r="AC50" s="16">
        <f t="shared" si="9"/>
        <v>0</v>
      </c>
      <c r="AD50" s="16"/>
      <c r="AE50" s="16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178</v>
      </c>
      <c r="D51" s="8"/>
      <c r="E51" s="8">
        <v>36</v>
      </c>
      <c r="F51" s="8">
        <v>142</v>
      </c>
      <c r="G51" s="1" t="str">
        <f>VLOOKUP(A:A,[1]TDSheet!$A:$G,7,0)</f>
        <v>пер</v>
      </c>
      <c r="H51" s="1" t="e">
        <f>VLOOKUP(A:A,[1]TDSheet!$A:$H,8,0)</f>
        <v>#N/A</v>
      </c>
      <c r="I51" s="16">
        <f>VLOOKUP(A:A,[2]TDSheet!$A:$F,6,0)</f>
        <v>36</v>
      </c>
      <c r="J51" s="16">
        <f t="shared" si="4"/>
        <v>0</v>
      </c>
      <c r="K51" s="16">
        <f>VLOOKUP(A:A,[1]TDSheet!$A:$P,16,0)</f>
        <v>0</v>
      </c>
      <c r="L51" s="16"/>
      <c r="M51" s="16"/>
      <c r="N51" s="16"/>
      <c r="O51" s="16">
        <f t="shared" si="5"/>
        <v>7.2</v>
      </c>
      <c r="P51" s="18"/>
      <c r="Q51" s="19">
        <f t="shared" si="6"/>
        <v>19.722222222222221</v>
      </c>
      <c r="R51" s="16">
        <f t="shared" si="7"/>
        <v>19.722222222222221</v>
      </c>
      <c r="S51" s="16">
        <f>VLOOKUP(A:A,[1]TDSheet!$A:$T,20,0)</f>
        <v>14</v>
      </c>
      <c r="T51" s="16">
        <f>VLOOKUP(A:A,[1]TDSheet!$A:$O,15,0)</f>
        <v>10.199999999999999</v>
      </c>
      <c r="U51" s="16">
        <f>VLOOKUP(A:A,[3]TDSheet!$A:$B,2,0)</f>
        <v>7</v>
      </c>
      <c r="V51" s="16">
        <v>0</v>
      </c>
      <c r="W51" s="16"/>
      <c r="X51" s="16"/>
      <c r="Y51" s="16">
        <f t="shared" si="8"/>
        <v>0</v>
      </c>
      <c r="Z51" s="16" t="e">
        <f>VLOOKUP(A:A,[1]TDSheet!$A:$Z,26,0)</f>
        <v>#N/A</v>
      </c>
      <c r="AA51" s="16">
        <f>Y51/4</f>
        <v>0</v>
      </c>
      <c r="AB51" s="20">
        <f>VLOOKUP(A:A,[1]TDSheet!$A:$AB,28,0)</f>
        <v>1</v>
      </c>
      <c r="AC51" s="16">
        <f t="shared" si="9"/>
        <v>0</v>
      </c>
      <c r="AD51" s="16"/>
      <c r="AE51" s="16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54</v>
      </c>
      <c r="D52" s="8"/>
      <c r="E52" s="8">
        <v>6</v>
      </c>
      <c r="F52" s="8">
        <v>48</v>
      </c>
      <c r="G52" s="1" t="str">
        <f>VLOOKUP(A:A,[1]TDSheet!$A:$G,7,0)</f>
        <v>нов</v>
      </c>
      <c r="H52" s="1" t="e">
        <f>VLOOKUP(A:A,[1]TDSheet!$A:$H,8,0)</f>
        <v>#N/A</v>
      </c>
      <c r="I52" s="16">
        <f>VLOOKUP(A:A,[2]TDSheet!$A:$F,6,0)</f>
        <v>6</v>
      </c>
      <c r="J52" s="16">
        <f t="shared" si="4"/>
        <v>0</v>
      </c>
      <c r="K52" s="16">
        <f>VLOOKUP(A:A,[1]TDSheet!$A:$P,16,0)</f>
        <v>0</v>
      </c>
      <c r="L52" s="16"/>
      <c r="M52" s="16"/>
      <c r="N52" s="16"/>
      <c r="O52" s="16">
        <f t="shared" si="5"/>
        <v>1.2</v>
      </c>
      <c r="P52" s="18"/>
      <c r="Q52" s="19">
        <f t="shared" si="6"/>
        <v>40</v>
      </c>
      <c r="R52" s="16">
        <f t="shared" si="7"/>
        <v>40</v>
      </c>
      <c r="S52" s="16">
        <f>VLOOKUP(A:A,[1]TDSheet!$A:$T,20,0)</f>
        <v>1.6</v>
      </c>
      <c r="T52" s="16">
        <f>VLOOKUP(A:A,[1]TDSheet!$A:$O,15,0)</f>
        <v>1.6</v>
      </c>
      <c r="U52" s="16">
        <v>0</v>
      </c>
      <c r="V52" s="16">
        <v>0</v>
      </c>
      <c r="W52" s="16"/>
      <c r="X52" s="16"/>
      <c r="Y52" s="16">
        <f t="shared" si="8"/>
        <v>0</v>
      </c>
      <c r="Z52" s="23" t="str">
        <f>VLOOKUP(A:A,[1]TDSheet!$A:$Z,26,0)</f>
        <v>увел</v>
      </c>
      <c r="AA52" s="16">
        <f>Y52/4</f>
        <v>0</v>
      </c>
      <c r="AB52" s="20">
        <f>VLOOKUP(A:A,[1]TDSheet!$A:$AB,28,0)</f>
        <v>0.9</v>
      </c>
      <c r="AC52" s="16">
        <f t="shared" si="9"/>
        <v>0</v>
      </c>
      <c r="AD52" s="16"/>
      <c r="AE52" s="16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197.898</v>
      </c>
      <c r="D53" s="8">
        <v>1.8</v>
      </c>
      <c r="E53" s="8">
        <v>84.6</v>
      </c>
      <c r="F53" s="8">
        <v>113.298</v>
      </c>
      <c r="G53" s="1" t="str">
        <f>VLOOKUP(A:A,[1]TDSheet!$A:$G,7,0)</f>
        <v>нов</v>
      </c>
      <c r="H53" s="1" t="e">
        <f>VLOOKUP(A:A,[1]TDSheet!$A:$H,8,0)</f>
        <v>#N/A</v>
      </c>
      <c r="I53" s="16">
        <f>VLOOKUP(A:A,[2]TDSheet!$A:$F,6,0)</f>
        <v>88.311000000000007</v>
      </c>
      <c r="J53" s="16">
        <f t="shared" si="4"/>
        <v>-3.7110000000000127</v>
      </c>
      <c r="K53" s="16">
        <f>VLOOKUP(A:A,[1]TDSheet!$A:$P,16,0)</f>
        <v>60</v>
      </c>
      <c r="L53" s="16"/>
      <c r="M53" s="16"/>
      <c r="N53" s="16"/>
      <c r="O53" s="16">
        <f t="shared" si="5"/>
        <v>16.919999999999998</v>
      </c>
      <c r="P53" s="18">
        <v>60</v>
      </c>
      <c r="Q53" s="19">
        <f t="shared" si="6"/>
        <v>13.788297872340427</v>
      </c>
      <c r="R53" s="16">
        <f t="shared" si="7"/>
        <v>6.6960992907801424</v>
      </c>
      <c r="S53" s="16">
        <f>VLOOKUP(A:A,[1]TDSheet!$A:$T,20,0)</f>
        <v>21.240000000000002</v>
      </c>
      <c r="T53" s="16">
        <f>VLOOKUP(A:A,[1]TDSheet!$A:$O,15,0)</f>
        <v>15.86</v>
      </c>
      <c r="U53" s="16">
        <f>VLOOKUP(A:A,[3]TDSheet!$A:$B,2,0)</f>
        <v>19.8</v>
      </c>
      <c r="V53" s="16">
        <v>0</v>
      </c>
      <c r="W53" s="16"/>
      <c r="X53" s="16"/>
      <c r="Y53" s="16">
        <f t="shared" si="8"/>
        <v>60</v>
      </c>
      <c r="Z53" s="16" t="e">
        <f>VLOOKUP(A:A,[1]TDSheet!$A:$Z,26,0)</f>
        <v>#N/A</v>
      </c>
      <c r="AA53" s="16">
        <f>Y53/1.8</f>
        <v>33.333333333333336</v>
      </c>
      <c r="AB53" s="20">
        <f>VLOOKUP(A:A,[1]TDSheet!$A:$AB,28,0)</f>
        <v>1</v>
      </c>
      <c r="AC53" s="16">
        <f t="shared" si="9"/>
        <v>60</v>
      </c>
      <c r="AD53" s="16"/>
      <c r="AE53" s="16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90.73</v>
      </c>
      <c r="D54" s="8">
        <v>127.68</v>
      </c>
      <c r="E54" s="8">
        <v>90.21</v>
      </c>
      <c r="F54" s="8">
        <v>123.72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96.28</v>
      </c>
      <c r="J54" s="16">
        <f t="shared" si="4"/>
        <v>-6.0700000000000074</v>
      </c>
      <c r="K54" s="16">
        <f>VLOOKUP(A:A,[1]TDSheet!$A:$P,16,0)</f>
        <v>120</v>
      </c>
      <c r="L54" s="16"/>
      <c r="M54" s="16"/>
      <c r="N54" s="16"/>
      <c r="O54" s="16">
        <f t="shared" si="5"/>
        <v>18.041999999999998</v>
      </c>
      <c r="P54" s="18"/>
      <c r="Q54" s="19">
        <f t="shared" si="6"/>
        <v>13.508480212836716</v>
      </c>
      <c r="R54" s="16">
        <f t="shared" si="7"/>
        <v>6.8573328899235122</v>
      </c>
      <c r="S54" s="16">
        <f>VLOOKUP(A:A,[1]TDSheet!$A:$T,20,0)</f>
        <v>13.431999999999999</v>
      </c>
      <c r="T54" s="16">
        <f>VLOOKUP(A:A,[1]TDSheet!$A:$O,15,0)</f>
        <v>23.169999999999998</v>
      </c>
      <c r="U54" s="16">
        <f>VLOOKUP(A:A,[3]TDSheet!$A:$B,2,0)</f>
        <v>11.2</v>
      </c>
      <c r="V54" s="16">
        <v>0</v>
      </c>
      <c r="W54" s="16"/>
      <c r="X54" s="16"/>
      <c r="Y54" s="16">
        <f t="shared" si="8"/>
        <v>0</v>
      </c>
      <c r="Z54" s="16" t="e">
        <f>VLOOKUP(A:A,[1]TDSheet!$A:$Z,26,0)</f>
        <v>#N/A</v>
      </c>
      <c r="AA54" s="16">
        <f>Y54/2.24</f>
        <v>0</v>
      </c>
      <c r="AB54" s="20">
        <f>VLOOKUP(A:A,[1]TDSheet!$A:$AB,28,0)</f>
        <v>1</v>
      </c>
      <c r="AC54" s="16">
        <f t="shared" si="9"/>
        <v>0</v>
      </c>
      <c r="AD54" s="16"/>
      <c r="AE54" s="16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222</v>
      </c>
      <c r="D55" s="8">
        <v>3</v>
      </c>
      <c r="E55" s="8">
        <v>24</v>
      </c>
      <c r="F55" s="8">
        <v>198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27</v>
      </c>
      <c r="J55" s="16">
        <f t="shared" si="4"/>
        <v>-3</v>
      </c>
      <c r="K55" s="16">
        <f>VLOOKUP(A:A,[1]TDSheet!$A:$P,16,0)</f>
        <v>0</v>
      </c>
      <c r="L55" s="16"/>
      <c r="M55" s="16"/>
      <c r="N55" s="16"/>
      <c r="O55" s="16">
        <f t="shared" si="5"/>
        <v>4.8</v>
      </c>
      <c r="P55" s="18"/>
      <c r="Q55" s="19">
        <f t="shared" si="6"/>
        <v>41.25</v>
      </c>
      <c r="R55" s="16">
        <f t="shared" si="7"/>
        <v>41.25</v>
      </c>
      <c r="S55" s="16">
        <f>VLOOKUP(A:A,[1]TDSheet!$A:$T,20,0)</f>
        <v>3</v>
      </c>
      <c r="T55" s="16">
        <f>VLOOKUP(A:A,[1]TDSheet!$A:$O,15,0)</f>
        <v>8.4</v>
      </c>
      <c r="U55" s="16">
        <f>VLOOKUP(A:A,[3]TDSheet!$A:$B,2,0)</f>
        <v>6</v>
      </c>
      <c r="V55" s="16">
        <v>0</v>
      </c>
      <c r="W55" s="16"/>
      <c r="X55" s="16"/>
      <c r="Y55" s="16">
        <f t="shared" si="8"/>
        <v>0</v>
      </c>
      <c r="Z55" s="23" t="str">
        <f>VLOOKUP(A:A,[1]TDSheet!$A:$Z,26,0)</f>
        <v>паша</v>
      </c>
      <c r="AA55" s="16">
        <f>Y55/3</f>
        <v>0</v>
      </c>
      <c r="AB55" s="20">
        <f>VLOOKUP(A:A,[1]TDSheet!$A:$AB,28,0)</f>
        <v>1</v>
      </c>
      <c r="AC55" s="16">
        <f t="shared" si="9"/>
        <v>0</v>
      </c>
      <c r="AD55" s="16"/>
      <c r="AE55" s="16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229</v>
      </c>
      <c r="D56" s="8">
        <v>55</v>
      </c>
      <c r="E56" s="8">
        <v>80</v>
      </c>
      <c r="F56" s="8">
        <v>199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86</v>
      </c>
      <c r="J56" s="16">
        <f t="shared" si="4"/>
        <v>-6</v>
      </c>
      <c r="K56" s="16">
        <f>VLOOKUP(A:A,[1]TDSheet!$A:$P,16,0)</f>
        <v>0</v>
      </c>
      <c r="L56" s="16"/>
      <c r="M56" s="16"/>
      <c r="N56" s="16"/>
      <c r="O56" s="16">
        <f t="shared" si="5"/>
        <v>16</v>
      </c>
      <c r="P56" s="18"/>
      <c r="Q56" s="19">
        <f t="shared" si="6"/>
        <v>12.4375</v>
      </c>
      <c r="R56" s="16">
        <f t="shared" si="7"/>
        <v>12.4375</v>
      </c>
      <c r="S56" s="16">
        <f>VLOOKUP(A:A,[1]TDSheet!$A:$T,20,0)</f>
        <v>26</v>
      </c>
      <c r="T56" s="16">
        <f>VLOOKUP(A:A,[1]TDSheet!$A:$O,15,0)</f>
        <v>14</v>
      </c>
      <c r="U56" s="16">
        <f>VLOOKUP(A:A,[3]TDSheet!$A:$B,2,0)</f>
        <v>20</v>
      </c>
      <c r="V56" s="16">
        <v>0</v>
      </c>
      <c r="W56" s="16"/>
      <c r="X56" s="16"/>
      <c r="Y56" s="16">
        <f t="shared" si="8"/>
        <v>0</v>
      </c>
      <c r="Z56" s="16" t="e">
        <f>VLOOKUP(A:A,[1]TDSheet!$A:$Z,26,0)</f>
        <v>#N/A</v>
      </c>
      <c r="AA56" s="16">
        <f>Y56/5</f>
        <v>0</v>
      </c>
      <c r="AB56" s="20">
        <f>VLOOKUP(A:A,[1]TDSheet!$A:$AB,28,0)</f>
        <v>1</v>
      </c>
      <c r="AC56" s="16">
        <f t="shared" si="9"/>
        <v>0</v>
      </c>
      <c r="AD56" s="16"/>
      <c r="AE56" s="16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1174</v>
      </c>
      <c r="D57" s="8">
        <v>1659</v>
      </c>
      <c r="E57" s="8">
        <v>1664</v>
      </c>
      <c r="F57" s="8">
        <v>1144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1657</v>
      </c>
      <c r="J57" s="16">
        <f t="shared" si="4"/>
        <v>7</v>
      </c>
      <c r="K57" s="16">
        <f>VLOOKUP(A:A,[1]TDSheet!$A:$P,16,0)</f>
        <v>840</v>
      </c>
      <c r="L57" s="16"/>
      <c r="M57" s="16"/>
      <c r="N57" s="16">
        <v>756</v>
      </c>
      <c r="O57" s="16">
        <f t="shared" si="5"/>
        <v>236.8</v>
      </c>
      <c r="P57" s="18">
        <v>840</v>
      </c>
      <c r="Q57" s="19">
        <f t="shared" si="6"/>
        <v>11.925675675675675</v>
      </c>
      <c r="R57" s="16">
        <f t="shared" si="7"/>
        <v>4.8310810810810807</v>
      </c>
      <c r="S57" s="16">
        <f>VLOOKUP(A:A,[1]TDSheet!$A:$T,20,0)</f>
        <v>199.6</v>
      </c>
      <c r="T57" s="16">
        <f>VLOOKUP(A:A,[1]TDSheet!$A:$O,15,0)</f>
        <v>230.2</v>
      </c>
      <c r="U57" s="16">
        <f>VLOOKUP(A:A,[3]TDSheet!$A:$B,2,0)</f>
        <v>263</v>
      </c>
      <c r="V57" s="16">
        <f>VLOOKUP(A:A,[4]TDSheet!$A:$D,4,0)</f>
        <v>480</v>
      </c>
      <c r="W57" s="16"/>
      <c r="X57" s="16"/>
      <c r="Y57" s="16">
        <f t="shared" si="8"/>
        <v>1596</v>
      </c>
      <c r="Z57" s="16">
        <f>VLOOKUP(A:A,[1]TDSheet!$A:$Z,26,0)</f>
        <v>0</v>
      </c>
      <c r="AA57" s="16">
        <f>Y57/12</f>
        <v>133</v>
      </c>
      <c r="AB57" s="20">
        <f>VLOOKUP(A:A,[1]TDSheet!$A:$AB,28,0)</f>
        <v>0.25</v>
      </c>
      <c r="AC57" s="16">
        <f t="shared" si="9"/>
        <v>399</v>
      </c>
      <c r="AD57" s="16"/>
      <c r="AE57" s="16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356</v>
      </c>
      <c r="D58" s="8">
        <v>317</v>
      </c>
      <c r="E58" s="8">
        <v>329</v>
      </c>
      <c r="F58" s="8">
        <v>338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304</v>
      </c>
      <c r="J58" s="16">
        <f t="shared" si="4"/>
        <v>25</v>
      </c>
      <c r="K58" s="16">
        <f>VLOOKUP(A:A,[1]TDSheet!$A:$P,16,0)</f>
        <v>240</v>
      </c>
      <c r="L58" s="16"/>
      <c r="M58" s="16"/>
      <c r="N58" s="16"/>
      <c r="O58" s="16">
        <f t="shared" si="5"/>
        <v>65.8</v>
      </c>
      <c r="P58" s="18">
        <v>240</v>
      </c>
      <c r="Q58" s="19">
        <f t="shared" si="6"/>
        <v>12.431610942249241</v>
      </c>
      <c r="R58" s="16">
        <f t="shared" si="7"/>
        <v>5.13677811550152</v>
      </c>
      <c r="S58" s="16">
        <f>VLOOKUP(A:A,[1]TDSheet!$A:$T,20,0)</f>
        <v>57.2</v>
      </c>
      <c r="T58" s="16">
        <f>VLOOKUP(A:A,[1]TDSheet!$A:$O,15,0)</f>
        <v>64.400000000000006</v>
      </c>
      <c r="U58" s="16">
        <f>VLOOKUP(A:A,[3]TDSheet!$A:$B,2,0)</f>
        <v>79</v>
      </c>
      <c r="V58" s="16">
        <v>0</v>
      </c>
      <c r="W58" s="16"/>
      <c r="X58" s="16"/>
      <c r="Y58" s="16">
        <f t="shared" si="8"/>
        <v>240</v>
      </c>
      <c r="Z58" s="16">
        <f>VLOOKUP(A:A,[1]TDSheet!$A:$Z,26,0)</f>
        <v>0</v>
      </c>
      <c r="AA58" s="16">
        <f>Y58/12</f>
        <v>20</v>
      </c>
      <c r="AB58" s="20">
        <f>VLOOKUP(A:A,[1]TDSheet!$A:$AB,28,0)</f>
        <v>0.3</v>
      </c>
      <c r="AC58" s="16">
        <f t="shared" si="9"/>
        <v>72</v>
      </c>
      <c r="AD58" s="16"/>
      <c r="AE58" s="16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335</v>
      </c>
      <c r="D59" s="8">
        <v>498</v>
      </c>
      <c r="E59" s="8">
        <v>380</v>
      </c>
      <c r="F59" s="8">
        <v>435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361</v>
      </c>
      <c r="J59" s="16">
        <f t="shared" si="4"/>
        <v>19</v>
      </c>
      <c r="K59" s="16">
        <f>VLOOKUP(A:A,[1]TDSheet!$A:$P,16,0)</f>
        <v>360</v>
      </c>
      <c r="L59" s="16"/>
      <c r="M59" s="16"/>
      <c r="N59" s="16"/>
      <c r="O59" s="16">
        <f t="shared" si="5"/>
        <v>76</v>
      </c>
      <c r="P59" s="18">
        <v>120</v>
      </c>
      <c r="Q59" s="19">
        <f t="shared" si="6"/>
        <v>12.039473684210526</v>
      </c>
      <c r="R59" s="16">
        <f t="shared" si="7"/>
        <v>5.7236842105263159</v>
      </c>
      <c r="S59" s="16">
        <f>VLOOKUP(A:A,[1]TDSheet!$A:$T,20,0)</f>
        <v>62.6</v>
      </c>
      <c r="T59" s="16">
        <f>VLOOKUP(A:A,[1]TDSheet!$A:$O,15,0)</f>
        <v>84</v>
      </c>
      <c r="U59" s="16">
        <f>VLOOKUP(A:A,[3]TDSheet!$A:$B,2,0)</f>
        <v>99</v>
      </c>
      <c r="V59" s="16">
        <v>0</v>
      </c>
      <c r="W59" s="16"/>
      <c r="X59" s="16"/>
      <c r="Y59" s="16">
        <f t="shared" si="8"/>
        <v>120</v>
      </c>
      <c r="Z59" s="16">
        <f>VLOOKUP(A:A,[1]TDSheet!$A:$Z,26,0)</f>
        <v>0</v>
      </c>
      <c r="AA59" s="16">
        <f>Y59/12</f>
        <v>10</v>
      </c>
      <c r="AB59" s="20">
        <f>VLOOKUP(A:A,[1]TDSheet!$A:$AB,28,0)</f>
        <v>0.3</v>
      </c>
      <c r="AC59" s="16">
        <f t="shared" si="9"/>
        <v>36</v>
      </c>
      <c r="AD59" s="16"/>
      <c r="AE59" s="16"/>
    </row>
    <row r="60" spans="1:31" s="1" customFormat="1" ht="11.1" customHeight="1" outlineLevel="1" x14ac:dyDescent="0.2">
      <c r="A60" s="7" t="s">
        <v>67</v>
      </c>
      <c r="B60" s="7" t="s">
        <v>9</v>
      </c>
      <c r="C60" s="8"/>
      <c r="D60" s="8">
        <v>240</v>
      </c>
      <c r="E60" s="8">
        <v>70</v>
      </c>
      <c r="F60" s="8">
        <v>170</v>
      </c>
      <c r="G60" s="1" t="str">
        <f>VLOOKUP(A:A,[1]TDSheet!$A:$G,7,0)</f>
        <v>нов</v>
      </c>
      <c r="H60" s="1" t="e">
        <f>VLOOKUP(A:A,[1]TDSheet!$A:$H,8,0)</f>
        <v>#N/A</v>
      </c>
      <c r="I60" s="16">
        <f>VLOOKUP(A:A,[2]TDSheet!$A:$F,6,0)</f>
        <v>71</v>
      </c>
      <c r="J60" s="16">
        <f t="shared" si="4"/>
        <v>-1</v>
      </c>
      <c r="K60" s="16">
        <f>VLOOKUP(A:A,[1]TDSheet!$A:$P,16,0)</f>
        <v>0</v>
      </c>
      <c r="L60" s="16"/>
      <c r="M60" s="16"/>
      <c r="N60" s="16"/>
      <c r="O60" s="16">
        <f t="shared" si="5"/>
        <v>14</v>
      </c>
      <c r="P60" s="18">
        <v>120</v>
      </c>
      <c r="Q60" s="19">
        <f t="shared" si="6"/>
        <v>20.714285714285715</v>
      </c>
      <c r="R60" s="16">
        <f t="shared" si="7"/>
        <v>12.142857142857142</v>
      </c>
      <c r="S60" s="16">
        <f>VLOOKUP(A:A,[1]TDSheet!$A:$T,20,0)</f>
        <v>0</v>
      </c>
      <c r="T60" s="16">
        <f>VLOOKUP(A:A,[1]TDSheet!$A:$O,15,0)</f>
        <v>1.6</v>
      </c>
      <c r="U60" s="16">
        <f>VLOOKUP(A:A,[3]TDSheet!$A:$B,2,0)</f>
        <v>22</v>
      </c>
      <c r="V60" s="16">
        <v>0</v>
      </c>
      <c r="W60" s="16"/>
      <c r="X60" s="16"/>
      <c r="Y60" s="16">
        <f t="shared" si="8"/>
        <v>120</v>
      </c>
      <c r="Z60" s="16" t="e">
        <f>VLOOKUP(A:A,[1]TDSheet!$A:$Z,26,0)</f>
        <v>#N/A</v>
      </c>
      <c r="AA60" s="16">
        <f>Y60/6</f>
        <v>20</v>
      </c>
      <c r="AB60" s="20">
        <f>VLOOKUP(A:A,[1]TDSheet!$A:$AB,28,0)</f>
        <v>0.2</v>
      </c>
      <c r="AC60" s="16">
        <f t="shared" si="9"/>
        <v>24</v>
      </c>
      <c r="AD60" s="16"/>
      <c r="AE60" s="16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163</v>
      </c>
      <c r="D61" s="8">
        <v>792</v>
      </c>
      <c r="E61" s="8">
        <v>285</v>
      </c>
      <c r="F61" s="8">
        <v>660</v>
      </c>
      <c r="G61" s="1">
        <f>VLOOKUP(A:A,[1]TDSheet!$A:$G,7,0)</f>
        <v>1</v>
      </c>
      <c r="H61" s="1">
        <f>VLOOKUP(A:A,[1]TDSheet!$A:$H,8,0)</f>
        <v>365</v>
      </c>
      <c r="I61" s="16">
        <f>VLOOKUP(A:A,[2]TDSheet!$A:$F,6,0)</f>
        <v>293</v>
      </c>
      <c r="J61" s="16">
        <f t="shared" si="4"/>
        <v>-8</v>
      </c>
      <c r="K61" s="16">
        <f>VLOOKUP(A:A,[1]TDSheet!$A:$P,16,0)</f>
        <v>0</v>
      </c>
      <c r="L61" s="16"/>
      <c r="M61" s="16"/>
      <c r="N61" s="16"/>
      <c r="O61" s="16">
        <f t="shared" si="5"/>
        <v>57</v>
      </c>
      <c r="P61" s="18">
        <v>60</v>
      </c>
      <c r="Q61" s="19">
        <f t="shared" si="6"/>
        <v>12.631578947368421</v>
      </c>
      <c r="R61" s="16">
        <f t="shared" si="7"/>
        <v>11.578947368421053</v>
      </c>
      <c r="S61" s="16">
        <f>VLOOKUP(A:A,[1]TDSheet!$A:$T,20,0)</f>
        <v>37.6</v>
      </c>
      <c r="T61" s="16">
        <f>VLOOKUP(A:A,[1]TDSheet!$A:$O,15,0)</f>
        <v>61</v>
      </c>
      <c r="U61" s="16">
        <f>VLOOKUP(A:A,[3]TDSheet!$A:$B,2,0)</f>
        <v>43</v>
      </c>
      <c r="V61" s="16">
        <v>0</v>
      </c>
      <c r="W61" s="16"/>
      <c r="X61" s="16"/>
      <c r="Y61" s="16">
        <f t="shared" si="8"/>
        <v>60</v>
      </c>
      <c r="Z61" s="16">
        <f>VLOOKUP(A:A,[1]TDSheet!$A:$Z,26,0)</f>
        <v>0</v>
      </c>
      <c r="AA61" s="16">
        <f>Y61/6</f>
        <v>10</v>
      </c>
      <c r="AB61" s="20">
        <f>VLOOKUP(A:A,[1]TDSheet!$A:$AB,28,0)</f>
        <v>0.2</v>
      </c>
      <c r="AC61" s="16">
        <f t="shared" si="9"/>
        <v>12</v>
      </c>
      <c r="AD61" s="16"/>
      <c r="AE61" s="16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263</v>
      </c>
      <c r="D62" s="8">
        <v>948</v>
      </c>
      <c r="E62" s="8">
        <v>387</v>
      </c>
      <c r="F62" s="8">
        <v>809</v>
      </c>
      <c r="G62" s="1">
        <f>VLOOKUP(A:A,[1]TDSheet!$A:$G,7,0)</f>
        <v>1</v>
      </c>
      <c r="H62" s="1">
        <f>VLOOKUP(A:A,[1]TDSheet!$A:$H,8,0)</f>
        <v>365</v>
      </c>
      <c r="I62" s="16">
        <f>VLOOKUP(A:A,[2]TDSheet!$A:$F,6,0)</f>
        <v>399</v>
      </c>
      <c r="J62" s="16">
        <f t="shared" si="4"/>
        <v>-12</v>
      </c>
      <c r="K62" s="16">
        <f>VLOOKUP(A:A,[1]TDSheet!$A:$P,16,0)</f>
        <v>0</v>
      </c>
      <c r="L62" s="16"/>
      <c r="M62" s="16"/>
      <c r="N62" s="16"/>
      <c r="O62" s="16">
        <f t="shared" si="5"/>
        <v>77.400000000000006</v>
      </c>
      <c r="P62" s="18">
        <v>120</v>
      </c>
      <c r="Q62" s="19">
        <f t="shared" si="6"/>
        <v>12.002583979328165</v>
      </c>
      <c r="R62" s="16">
        <f t="shared" si="7"/>
        <v>10.452196382428939</v>
      </c>
      <c r="S62" s="16">
        <f>VLOOKUP(A:A,[1]TDSheet!$A:$T,20,0)</f>
        <v>56.4</v>
      </c>
      <c r="T62" s="16">
        <f>VLOOKUP(A:A,[1]TDSheet!$A:$O,15,0)</f>
        <v>85.8</v>
      </c>
      <c r="U62" s="16">
        <f>VLOOKUP(A:A,[3]TDSheet!$A:$B,2,0)</f>
        <v>69</v>
      </c>
      <c r="V62" s="16">
        <v>0</v>
      </c>
      <c r="W62" s="16"/>
      <c r="X62" s="16"/>
      <c r="Y62" s="16">
        <f t="shared" si="8"/>
        <v>120</v>
      </c>
      <c r="Z62" s="16">
        <f>VLOOKUP(A:A,[1]TDSheet!$A:$Z,26,0)</f>
        <v>0</v>
      </c>
      <c r="AA62" s="16">
        <f>Y62/6</f>
        <v>20</v>
      </c>
      <c r="AB62" s="20">
        <f>VLOOKUP(A:A,[1]TDSheet!$A:$AB,28,0)</f>
        <v>0.2</v>
      </c>
      <c r="AC62" s="16">
        <f t="shared" si="9"/>
        <v>24</v>
      </c>
      <c r="AD62" s="16"/>
      <c r="AE62" s="16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369</v>
      </c>
      <c r="D63" s="8">
        <v>17</v>
      </c>
      <c r="E63" s="8">
        <v>205</v>
      </c>
      <c r="F63" s="8">
        <v>169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217</v>
      </c>
      <c r="J63" s="16">
        <f t="shared" si="4"/>
        <v>-12</v>
      </c>
      <c r="K63" s="16">
        <f>VLOOKUP(A:A,[1]TDSheet!$A:$P,16,0)</f>
        <v>140</v>
      </c>
      <c r="L63" s="16"/>
      <c r="M63" s="16"/>
      <c r="N63" s="16"/>
      <c r="O63" s="16">
        <f t="shared" si="5"/>
        <v>41</v>
      </c>
      <c r="P63" s="18">
        <v>280</v>
      </c>
      <c r="Q63" s="19">
        <f t="shared" si="6"/>
        <v>14.365853658536585</v>
      </c>
      <c r="R63" s="16">
        <f t="shared" si="7"/>
        <v>4.1219512195121952</v>
      </c>
      <c r="S63" s="16">
        <f>VLOOKUP(A:A,[1]TDSheet!$A:$T,20,0)</f>
        <v>39</v>
      </c>
      <c r="T63" s="16">
        <f>VLOOKUP(A:A,[1]TDSheet!$A:$O,15,0)</f>
        <v>37.6</v>
      </c>
      <c r="U63" s="16">
        <f>VLOOKUP(A:A,[3]TDSheet!$A:$B,2,0)</f>
        <v>30</v>
      </c>
      <c r="V63" s="16">
        <v>0</v>
      </c>
      <c r="W63" s="16"/>
      <c r="X63" s="16"/>
      <c r="Y63" s="16">
        <f t="shared" si="8"/>
        <v>280</v>
      </c>
      <c r="Z63" s="16">
        <f>VLOOKUP(A:A,[1]TDSheet!$A:$Z,26,0)</f>
        <v>0</v>
      </c>
      <c r="AA63" s="16">
        <f>Y63/14</f>
        <v>20</v>
      </c>
      <c r="AB63" s="20">
        <f>VLOOKUP(A:A,[1]TDSheet!$A:$AB,28,0)</f>
        <v>0.3</v>
      </c>
      <c r="AC63" s="16">
        <f t="shared" si="9"/>
        <v>84</v>
      </c>
      <c r="AD63" s="16"/>
      <c r="AE63" s="16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2006</v>
      </c>
      <c r="D64" s="8">
        <v>2386</v>
      </c>
      <c r="E64" s="8">
        <v>2348</v>
      </c>
      <c r="F64" s="8">
        <v>1984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2397</v>
      </c>
      <c r="J64" s="16">
        <f t="shared" si="4"/>
        <v>-49</v>
      </c>
      <c r="K64" s="16">
        <f>VLOOKUP(A:A,[1]TDSheet!$A:$P,16,0)</f>
        <v>840</v>
      </c>
      <c r="L64" s="16"/>
      <c r="M64" s="16"/>
      <c r="N64" s="16">
        <v>888</v>
      </c>
      <c r="O64" s="16">
        <f t="shared" si="5"/>
        <v>299.2</v>
      </c>
      <c r="P64" s="18">
        <v>840</v>
      </c>
      <c r="Q64" s="19">
        <f t="shared" si="6"/>
        <v>12.245989304812834</v>
      </c>
      <c r="R64" s="16">
        <f t="shared" si="7"/>
        <v>6.6310160427807485</v>
      </c>
      <c r="S64" s="16">
        <f>VLOOKUP(A:A,[1]TDSheet!$A:$T,20,0)</f>
        <v>326.8</v>
      </c>
      <c r="T64" s="16">
        <f>VLOOKUP(A:A,[1]TDSheet!$A:$O,15,0)</f>
        <v>306</v>
      </c>
      <c r="U64" s="16">
        <f>VLOOKUP(A:A,[3]TDSheet!$A:$B,2,0)</f>
        <v>274</v>
      </c>
      <c r="V64" s="16">
        <f>VLOOKUP(A:A,[4]TDSheet!$A:$D,4,0)</f>
        <v>852</v>
      </c>
      <c r="W64" s="16"/>
      <c r="X64" s="16"/>
      <c r="Y64" s="16">
        <f t="shared" si="8"/>
        <v>1728</v>
      </c>
      <c r="Z64" s="16">
        <f>VLOOKUP(A:A,[1]TDSheet!$A:$Z,26,0)</f>
        <v>0</v>
      </c>
      <c r="AA64" s="16">
        <f>Y64/12</f>
        <v>144</v>
      </c>
      <c r="AB64" s="20">
        <f>VLOOKUP(A:A,[1]TDSheet!$A:$AB,28,0)</f>
        <v>0.25</v>
      </c>
      <c r="AC64" s="16">
        <f t="shared" si="9"/>
        <v>432</v>
      </c>
      <c r="AD64" s="16"/>
      <c r="AE64" s="16"/>
    </row>
    <row r="65" spans="1:31" s="1" customFormat="1" ht="11.1" customHeight="1" outlineLevel="1" x14ac:dyDescent="0.2">
      <c r="A65" s="7" t="s">
        <v>38</v>
      </c>
      <c r="B65" s="7" t="s">
        <v>9</v>
      </c>
      <c r="C65" s="8">
        <v>2981</v>
      </c>
      <c r="D65" s="8">
        <v>3645</v>
      </c>
      <c r="E65" s="8">
        <v>3806</v>
      </c>
      <c r="F65" s="8">
        <v>2750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3855</v>
      </c>
      <c r="J65" s="16">
        <f t="shared" si="4"/>
        <v>-49</v>
      </c>
      <c r="K65" s="16">
        <f>VLOOKUP(A:A,[1]TDSheet!$A:$P,16,0)</f>
        <v>1800</v>
      </c>
      <c r="L65" s="16"/>
      <c r="M65" s="16"/>
      <c r="N65" s="16">
        <v>1104</v>
      </c>
      <c r="O65" s="16">
        <f t="shared" si="5"/>
        <v>509.2</v>
      </c>
      <c r="P65" s="18">
        <v>1500</v>
      </c>
      <c r="Q65" s="19">
        <f t="shared" si="6"/>
        <v>11.881382560879812</v>
      </c>
      <c r="R65" s="16">
        <f t="shared" si="7"/>
        <v>5.4006284367635509</v>
      </c>
      <c r="S65" s="16">
        <f>VLOOKUP(A:A,[1]TDSheet!$A:$T,20,0)</f>
        <v>506.6</v>
      </c>
      <c r="T65" s="16">
        <f>VLOOKUP(A:A,[1]TDSheet!$A:$O,15,0)</f>
        <v>528.20000000000005</v>
      </c>
      <c r="U65" s="16">
        <f>VLOOKUP(A:A,[3]TDSheet!$A:$B,2,0)</f>
        <v>533</v>
      </c>
      <c r="V65" s="16">
        <f>VLOOKUP(A:A,[4]TDSheet!$A:$D,4,0)</f>
        <v>1260</v>
      </c>
      <c r="W65" s="16"/>
      <c r="X65" s="16"/>
      <c r="Y65" s="16">
        <f t="shared" si="8"/>
        <v>2604</v>
      </c>
      <c r="Z65" s="16" t="str">
        <f>VLOOKUP(A:A,[1]TDSheet!$A:$Z,26,0)</f>
        <v>апр яб</v>
      </c>
      <c r="AA65" s="16">
        <f>Y65/12</f>
        <v>217</v>
      </c>
      <c r="AB65" s="20">
        <f>VLOOKUP(A:A,[1]TDSheet!$A:$AB,28,0)</f>
        <v>0.25</v>
      </c>
      <c r="AC65" s="16">
        <f t="shared" si="9"/>
        <v>651</v>
      </c>
      <c r="AD65" s="16"/>
      <c r="AE65" s="16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99.9</v>
      </c>
      <c r="D66" s="8">
        <v>32.4</v>
      </c>
      <c r="E66" s="8">
        <v>29.7</v>
      </c>
      <c r="F66" s="8">
        <v>99.9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32.4</v>
      </c>
      <c r="J66" s="16">
        <f t="shared" si="4"/>
        <v>-2.6999999999999993</v>
      </c>
      <c r="K66" s="16">
        <f>VLOOKUP(A:A,[1]TDSheet!$A:$P,16,0)</f>
        <v>0</v>
      </c>
      <c r="L66" s="16"/>
      <c r="M66" s="16"/>
      <c r="N66" s="16"/>
      <c r="O66" s="16">
        <f t="shared" si="5"/>
        <v>5.9399999999999995</v>
      </c>
      <c r="P66" s="18"/>
      <c r="Q66" s="19">
        <f t="shared" si="6"/>
        <v>16.81818181818182</v>
      </c>
      <c r="R66" s="16">
        <f t="shared" si="7"/>
        <v>16.81818181818182</v>
      </c>
      <c r="S66" s="16">
        <f>VLOOKUP(A:A,[1]TDSheet!$A:$T,20,0)</f>
        <v>11.879999999999999</v>
      </c>
      <c r="T66" s="16">
        <f>VLOOKUP(A:A,[1]TDSheet!$A:$O,15,0)</f>
        <v>6.4799999999999995</v>
      </c>
      <c r="U66" s="16">
        <f>VLOOKUP(A:A,[3]TDSheet!$A:$B,2,0)</f>
        <v>5.4</v>
      </c>
      <c r="V66" s="16">
        <v>0</v>
      </c>
      <c r="W66" s="16"/>
      <c r="X66" s="16"/>
      <c r="Y66" s="16">
        <f t="shared" si="8"/>
        <v>0</v>
      </c>
      <c r="Z66" s="16" t="e">
        <f>VLOOKUP(A:A,[1]TDSheet!$A:$Z,26,0)</f>
        <v>#N/A</v>
      </c>
      <c r="AA66" s="16">
        <f>Y66/2.7</f>
        <v>0</v>
      </c>
      <c r="AB66" s="20">
        <f>VLOOKUP(A:A,[1]TDSheet!$A:$AB,28,0)</f>
        <v>1</v>
      </c>
      <c r="AC66" s="16">
        <f t="shared" si="9"/>
        <v>0</v>
      </c>
      <c r="AD66" s="16"/>
      <c r="AE66" s="16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602.6</v>
      </c>
      <c r="D67" s="8">
        <v>470</v>
      </c>
      <c r="E67" s="8">
        <v>415</v>
      </c>
      <c r="F67" s="8">
        <v>657.6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410.94099999999997</v>
      </c>
      <c r="J67" s="16">
        <f t="shared" si="4"/>
        <v>4.0590000000000259</v>
      </c>
      <c r="K67" s="16">
        <f>VLOOKUP(A:A,[1]TDSheet!$A:$P,16,0)</f>
        <v>300</v>
      </c>
      <c r="L67" s="16"/>
      <c r="M67" s="16"/>
      <c r="N67" s="16"/>
      <c r="O67" s="16">
        <f t="shared" si="5"/>
        <v>83</v>
      </c>
      <c r="P67" s="18">
        <v>50</v>
      </c>
      <c r="Q67" s="19">
        <f t="shared" si="6"/>
        <v>12.139759036144579</v>
      </c>
      <c r="R67" s="16">
        <f t="shared" si="7"/>
        <v>7.9228915662650605</v>
      </c>
      <c r="S67" s="16">
        <f>VLOOKUP(A:A,[1]TDSheet!$A:$T,20,0)</f>
        <v>92</v>
      </c>
      <c r="T67" s="16">
        <f>VLOOKUP(A:A,[1]TDSheet!$A:$O,15,0)</f>
        <v>103.47999999999999</v>
      </c>
      <c r="U67" s="16">
        <f>VLOOKUP(A:A,[3]TDSheet!$A:$B,2,0)</f>
        <v>95</v>
      </c>
      <c r="V67" s="16">
        <v>0</v>
      </c>
      <c r="W67" s="16"/>
      <c r="X67" s="16"/>
      <c r="Y67" s="16">
        <f t="shared" si="8"/>
        <v>50</v>
      </c>
      <c r="Z67" s="16" t="e">
        <f>VLOOKUP(A:A,[1]TDSheet!$A:$Z,26,0)</f>
        <v>#N/A</v>
      </c>
      <c r="AA67" s="16">
        <f>Y67/5</f>
        <v>10</v>
      </c>
      <c r="AB67" s="20">
        <f>VLOOKUP(A:A,[1]TDSheet!$A:$AB,28,0)</f>
        <v>1</v>
      </c>
      <c r="AC67" s="16">
        <f t="shared" si="9"/>
        <v>50</v>
      </c>
      <c r="AD67" s="16"/>
      <c r="AE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2024-05-01T08:59:13Z</dcterms:modified>
</cp:coreProperties>
</file>