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70009F8-3CC9-4926-8924-9A01BF0B0CC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W526" i="1"/>
  <c r="X525" i="1"/>
  <c r="Y525" i="1" s="1"/>
  <c r="X524" i="1"/>
  <c r="X527" i="1" s="1"/>
  <c r="W522" i="1"/>
  <c r="X521" i="1"/>
  <c r="W521" i="1"/>
  <c r="Y520" i="1"/>
  <c r="X520" i="1"/>
  <c r="Y519" i="1"/>
  <c r="X519" i="1"/>
  <c r="Y518" i="1"/>
  <c r="X518" i="1"/>
  <c r="Y517" i="1"/>
  <c r="X517" i="1"/>
  <c r="Y516" i="1"/>
  <c r="Y521" i="1" s="1"/>
  <c r="X516" i="1"/>
  <c r="X522" i="1" s="1"/>
  <c r="O516" i="1"/>
  <c r="W514" i="1"/>
  <c r="W513" i="1"/>
  <c r="Y512" i="1"/>
  <c r="X512" i="1"/>
  <c r="Y511" i="1"/>
  <c r="X511" i="1"/>
  <c r="Y510" i="1"/>
  <c r="X510" i="1"/>
  <c r="Y509" i="1"/>
  <c r="X509" i="1"/>
  <c r="O509" i="1"/>
  <c r="X508" i="1"/>
  <c r="X513" i="1" s="1"/>
  <c r="W506" i="1"/>
  <c r="X505" i="1"/>
  <c r="W505" i="1"/>
  <c r="Y504" i="1"/>
  <c r="X504" i="1"/>
  <c r="Y503" i="1"/>
  <c r="X503" i="1"/>
  <c r="Y502" i="1"/>
  <c r="Y505" i="1" s="1"/>
  <c r="X502" i="1"/>
  <c r="X506" i="1" s="1"/>
  <c r="W500" i="1"/>
  <c r="W499" i="1"/>
  <c r="X498" i="1"/>
  <c r="Y498" i="1" s="1"/>
  <c r="X497" i="1"/>
  <c r="Y497" i="1" s="1"/>
  <c r="X496" i="1"/>
  <c r="Y496" i="1" s="1"/>
  <c r="X495" i="1"/>
  <c r="Y495" i="1" s="1"/>
  <c r="X494" i="1"/>
  <c r="V538" i="1" s="1"/>
  <c r="W490" i="1"/>
  <c r="X489" i="1"/>
  <c r="W489" i="1"/>
  <c r="Y488" i="1"/>
  <c r="Y489" i="1" s="1"/>
  <c r="X488" i="1"/>
  <c r="X490" i="1" s="1"/>
  <c r="O488" i="1"/>
  <c r="W486" i="1"/>
  <c r="W485" i="1"/>
  <c r="Y484" i="1"/>
  <c r="X484" i="1"/>
  <c r="O484" i="1"/>
  <c r="X483" i="1"/>
  <c r="Y483" i="1" s="1"/>
  <c r="O483" i="1"/>
  <c r="X482" i="1"/>
  <c r="X485" i="1" s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Y479" i="1" s="1"/>
  <c r="X473" i="1"/>
  <c r="X479" i="1" s="1"/>
  <c r="O473" i="1"/>
  <c r="W471" i="1"/>
  <c r="W470" i="1"/>
  <c r="Y469" i="1"/>
  <c r="X469" i="1"/>
  <c r="O469" i="1"/>
  <c r="X468" i="1"/>
  <c r="X471" i="1" s="1"/>
  <c r="O468" i="1"/>
  <c r="W466" i="1"/>
  <c r="W465" i="1"/>
  <c r="X464" i="1"/>
  <c r="Y464" i="1" s="1"/>
  <c r="O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X465" i="1" s="1"/>
  <c r="O454" i="1"/>
  <c r="W450" i="1"/>
  <c r="W449" i="1"/>
  <c r="X448" i="1"/>
  <c r="X449" i="1" s="1"/>
  <c r="O448" i="1"/>
  <c r="W446" i="1"/>
  <c r="W445" i="1"/>
  <c r="X444" i="1"/>
  <c r="X445" i="1" s="1"/>
  <c r="O444" i="1"/>
  <c r="W442" i="1"/>
  <c r="W441" i="1"/>
  <c r="X440" i="1"/>
  <c r="Y440" i="1" s="1"/>
  <c r="O440" i="1"/>
  <c r="Y439" i="1"/>
  <c r="Y441" i="1" s="1"/>
  <c r="X439" i="1"/>
  <c r="X441" i="1" s="1"/>
  <c r="O439" i="1"/>
  <c r="W437" i="1"/>
  <c r="W436" i="1"/>
  <c r="Y435" i="1"/>
  <c r="X435" i="1"/>
  <c r="O435" i="1"/>
  <c r="X434" i="1"/>
  <c r="Y434" i="1" s="1"/>
  <c r="O434" i="1"/>
  <c r="Y433" i="1"/>
  <c r="X433" i="1"/>
  <c r="O433" i="1"/>
  <c r="X432" i="1"/>
  <c r="Y432" i="1" s="1"/>
  <c r="O432" i="1"/>
  <c r="Y431" i="1"/>
  <c r="X431" i="1"/>
  <c r="O431" i="1"/>
  <c r="X430" i="1"/>
  <c r="Y430" i="1" s="1"/>
  <c r="O430" i="1"/>
  <c r="Y429" i="1"/>
  <c r="Y436" i="1" s="1"/>
  <c r="X429" i="1"/>
  <c r="X437" i="1" s="1"/>
  <c r="O429" i="1"/>
  <c r="W427" i="1"/>
  <c r="W426" i="1"/>
  <c r="Y425" i="1"/>
  <c r="X425" i="1"/>
  <c r="O425" i="1"/>
  <c r="X424" i="1"/>
  <c r="T538" i="1" s="1"/>
  <c r="O424" i="1"/>
  <c r="W421" i="1"/>
  <c r="W420" i="1"/>
  <c r="X419" i="1"/>
  <c r="Y419" i="1" s="1"/>
  <c r="O419" i="1"/>
  <c r="Y418" i="1"/>
  <c r="X418" i="1"/>
  <c r="O418" i="1"/>
  <c r="X417" i="1"/>
  <c r="X420" i="1" s="1"/>
  <c r="O417" i="1"/>
  <c r="W415" i="1"/>
  <c r="W414" i="1"/>
  <c r="X413" i="1"/>
  <c r="X414" i="1" s="1"/>
  <c r="O413" i="1"/>
  <c r="W411" i="1"/>
  <c r="W410" i="1"/>
  <c r="X409" i="1"/>
  <c r="Y409" i="1" s="1"/>
  <c r="O409" i="1"/>
  <c r="Y408" i="1"/>
  <c r="X408" i="1"/>
  <c r="O408" i="1"/>
  <c r="X407" i="1"/>
  <c r="X410" i="1" s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Y400" i="1"/>
  <c r="X400" i="1"/>
  <c r="O400" i="1"/>
  <c r="X399" i="1"/>
  <c r="Y399" i="1" s="1"/>
  <c r="O399" i="1"/>
  <c r="Y398" i="1"/>
  <c r="X398" i="1"/>
  <c r="O398" i="1"/>
  <c r="X397" i="1"/>
  <c r="Y397" i="1" s="1"/>
  <c r="O397" i="1"/>
  <c r="Y396" i="1"/>
  <c r="X396" i="1"/>
  <c r="O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X404" i="1" s="1"/>
  <c r="O391" i="1"/>
  <c r="W389" i="1"/>
  <c r="W388" i="1"/>
  <c r="X387" i="1"/>
  <c r="Y387" i="1" s="1"/>
  <c r="O387" i="1"/>
  <c r="Y386" i="1"/>
  <c r="Y388" i="1" s="1"/>
  <c r="X386" i="1"/>
  <c r="X388" i="1" s="1"/>
  <c r="O386" i="1"/>
  <c r="W382" i="1"/>
  <c r="X381" i="1"/>
  <c r="W381" i="1"/>
  <c r="Y380" i="1"/>
  <c r="Y381" i="1" s="1"/>
  <c r="X380" i="1"/>
  <c r="X382" i="1" s="1"/>
  <c r="O380" i="1"/>
  <c r="W378" i="1"/>
  <c r="W377" i="1"/>
  <c r="Y376" i="1"/>
  <c r="X376" i="1"/>
  <c r="O376" i="1"/>
  <c r="X375" i="1"/>
  <c r="Y375" i="1" s="1"/>
  <c r="O375" i="1"/>
  <c r="Y374" i="1"/>
  <c r="X374" i="1"/>
  <c r="O374" i="1"/>
  <c r="X373" i="1"/>
  <c r="X378" i="1" s="1"/>
  <c r="O373" i="1"/>
  <c r="W371" i="1"/>
  <c r="W370" i="1"/>
  <c r="X369" i="1"/>
  <c r="Y369" i="1" s="1"/>
  <c r="O369" i="1"/>
  <c r="Y368" i="1"/>
  <c r="Y370" i="1" s="1"/>
  <c r="X368" i="1"/>
  <c r="X370" i="1" s="1"/>
  <c r="O368" i="1"/>
  <c r="W366" i="1"/>
  <c r="W365" i="1"/>
  <c r="Y364" i="1"/>
  <c r="X364" i="1"/>
  <c r="O364" i="1"/>
  <c r="X363" i="1"/>
  <c r="Y363" i="1" s="1"/>
  <c r="O363" i="1"/>
  <c r="Y362" i="1"/>
  <c r="X362" i="1"/>
  <c r="O362" i="1"/>
  <c r="X361" i="1"/>
  <c r="O361" i="1"/>
  <c r="Y360" i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Y346" i="1"/>
  <c r="X346" i="1"/>
  <c r="O346" i="1"/>
  <c r="X345" i="1"/>
  <c r="X347" i="1" s="1"/>
  <c r="O345" i="1"/>
  <c r="Y344" i="1"/>
  <c r="X344" i="1"/>
  <c r="X348" i="1" s="1"/>
  <c r="O344" i="1"/>
  <c r="W342" i="1"/>
  <c r="W341" i="1"/>
  <c r="Y340" i="1"/>
  <c r="X340" i="1"/>
  <c r="O340" i="1"/>
  <c r="X339" i="1"/>
  <c r="Y339" i="1" s="1"/>
  <c r="O339" i="1"/>
  <c r="Y338" i="1"/>
  <c r="X338" i="1"/>
  <c r="O338" i="1"/>
  <c r="X337" i="1"/>
  <c r="Y337" i="1" s="1"/>
  <c r="O337" i="1"/>
  <c r="Y336" i="1"/>
  <c r="X336" i="1"/>
  <c r="O336" i="1"/>
  <c r="X335" i="1"/>
  <c r="Y335" i="1" s="1"/>
  <c r="O335" i="1"/>
  <c r="Y334" i="1"/>
  <c r="X334" i="1"/>
  <c r="O334" i="1"/>
  <c r="X333" i="1"/>
  <c r="Q538" i="1" s="1"/>
  <c r="O333" i="1"/>
  <c r="W329" i="1"/>
  <c r="W328" i="1"/>
  <c r="X327" i="1"/>
  <c r="X329" i="1" s="1"/>
  <c r="O327" i="1"/>
  <c r="W325" i="1"/>
  <c r="W324" i="1"/>
  <c r="X323" i="1"/>
  <c r="X325" i="1" s="1"/>
  <c r="O323" i="1"/>
  <c r="W321" i="1"/>
  <c r="W320" i="1"/>
  <c r="X319" i="1"/>
  <c r="Y319" i="1" s="1"/>
  <c r="O319" i="1"/>
  <c r="Y318" i="1"/>
  <c r="X318" i="1"/>
  <c r="O318" i="1"/>
  <c r="X317" i="1"/>
  <c r="X321" i="1" s="1"/>
  <c r="O317" i="1"/>
  <c r="W315" i="1"/>
  <c r="W314" i="1"/>
  <c r="X313" i="1"/>
  <c r="P538" i="1" s="1"/>
  <c r="O313" i="1"/>
  <c r="W310" i="1"/>
  <c r="W309" i="1"/>
  <c r="X308" i="1"/>
  <c r="X310" i="1" s="1"/>
  <c r="O308" i="1"/>
  <c r="Y307" i="1"/>
  <c r="X307" i="1"/>
  <c r="X309" i="1" s="1"/>
  <c r="O307" i="1"/>
  <c r="W305" i="1"/>
  <c r="W304" i="1"/>
  <c r="Y303" i="1"/>
  <c r="X303" i="1"/>
  <c r="O303" i="1"/>
  <c r="X302" i="1"/>
  <c r="Y302" i="1" s="1"/>
  <c r="O302" i="1"/>
  <c r="Y301" i="1"/>
  <c r="X301" i="1"/>
  <c r="O301" i="1"/>
  <c r="X300" i="1"/>
  <c r="Y300" i="1" s="1"/>
  <c r="O300" i="1"/>
  <c r="Y299" i="1"/>
  <c r="X299" i="1"/>
  <c r="O299" i="1"/>
  <c r="X298" i="1"/>
  <c r="Y298" i="1" s="1"/>
  <c r="O298" i="1"/>
  <c r="Y297" i="1"/>
  <c r="X297" i="1"/>
  <c r="O297" i="1"/>
  <c r="X296" i="1"/>
  <c r="O538" i="1" s="1"/>
  <c r="O296" i="1"/>
  <c r="W293" i="1"/>
  <c r="W292" i="1"/>
  <c r="X291" i="1"/>
  <c r="Y291" i="1" s="1"/>
  <c r="O291" i="1"/>
  <c r="Y290" i="1"/>
  <c r="X290" i="1"/>
  <c r="O290" i="1"/>
  <c r="X289" i="1"/>
  <c r="X293" i="1" s="1"/>
  <c r="O289" i="1"/>
  <c r="W287" i="1"/>
  <c r="W286" i="1"/>
  <c r="X285" i="1"/>
  <c r="X287" i="1" s="1"/>
  <c r="O285" i="1"/>
  <c r="Y284" i="1"/>
  <c r="X284" i="1"/>
  <c r="Y283" i="1"/>
  <c r="X283" i="1"/>
  <c r="X286" i="1" s="1"/>
  <c r="W281" i="1"/>
  <c r="W280" i="1"/>
  <c r="X279" i="1"/>
  <c r="Y279" i="1" s="1"/>
  <c r="O279" i="1"/>
  <c r="Y278" i="1"/>
  <c r="X278" i="1"/>
  <c r="O278" i="1"/>
  <c r="X277" i="1"/>
  <c r="X281" i="1" s="1"/>
  <c r="O277" i="1"/>
  <c r="W275" i="1"/>
  <c r="W274" i="1"/>
  <c r="X273" i="1"/>
  <c r="Y273" i="1" s="1"/>
  <c r="O273" i="1"/>
  <c r="Y272" i="1"/>
  <c r="X272" i="1"/>
  <c r="O272" i="1"/>
  <c r="X271" i="1"/>
  <c r="Y271" i="1" s="1"/>
  <c r="O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X275" i="1" s="1"/>
  <c r="O265" i="1"/>
  <c r="W263" i="1"/>
  <c r="W262" i="1"/>
  <c r="X261" i="1"/>
  <c r="Y261" i="1" s="1"/>
  <c r="O261" i="1"/>
  <c r="Y260" i="1"/>
  <c r="X260" i="1"/>
  <c r="O260" i="1"/>
  <c r="X259" i="1"/>
  <c r="X263" i="1" s="1"/>
  <c r="O259" i="1"/>
  <c r="Y258" i="1"/>
  <c r="X258" i="1"/>
  <c r="X262" i="1" s="1"/>
  <c r="O258" i="1"/>
  <c r="W256" i="1"/>
  <c r="X255" i="1"/>
  <c r="W255" i="1"/>
  <c r="Y254" i="1"/>
  <c r="Y255" i="1" s="1"/>
  <c r="X254" i="1"/>
  <c r="X256" i="1" s="1"/>
  <c r="O254" i="1"/>
  <c r="W252" i="1"/>
  <c r="W251" i="1"/>
  <c r="Y250" i="1"/>
  <c r="X250" i="1"/>
  <c r="O250" i="1"/>
  <c r="X249" i="1"/>
  <c r="Y249" i="1" s="1"/>
  <c r="O249" i="1"/>
  <c r="Y248" i="1"/>
  <c r="X248" i="1"/>
  <c r="O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X252" i="1" s="1"/>
  <c r="O235" i="1"/>
  <c r="W232" i="1"/>
  <c r="W231" i="1"/>
  <c r="X230" i="1"/>
  <c r="Y230" i="1" s="1"/>
  <c r="O230" i="1"/>
  <c r="Y229" i="1"/>
  <c r="X229" i="1"/>
  <c r="O229" i="1"/>
  <c r="X228" i="1"/>
  <c r="Y228" i="1" s="1"/>
  <c r="O228" i="1"/>
  <c r="Y227" i="1"/>
  <c r="X227" i="1"/>
  <c r="O227" i="1"/>
  <c r="X226" i="1"/>
  <c r="X232" i="1" s="1"/>
  <c r="O226" i="1"/>
  <c r="Y225" i="1"/>
  <c r="X225" i="1"/>
  <c r="X231" i="1" s="1"/>
  <c r="O225" i="1"/>
  <c r="W222" i="1"/>
  <c r="W221" i="1"/>
  <c r="Y220" i="1"/>
  <c r="X220" i="1"/>
  <c r="O220" i="1"/>
  <c r="X219" i="1"/>
  <c r="X221" i="1" s="1"/>
  <c r="O219" i="1"/>
  <c r="W217" i="1"/>
  <c r="W216" i="1"/>
  <c r="X215" i="1"/>
  <c r="Y215" i="1" s="1"/>
  <c r="O215" i="1"/>
  <c r="Y214" i="1"/>
  <c r="X214" i="1"/>
  <c r="O214" i="1"/>
  <c r="X213" i="1"/>
  <c r="Y213" i="1" s="1"/>
  <c r="O213" i="1"/>
  <c r="Y212" i="1"/>
  <c r="X212" i="1"/>
  <c r="O212" i="1"/>
  <c r="X211" i="1"/>
  <c r="X217" i="1" s="1"/>
  <c r="O211" i="1"/>
  <c r="Y210" i="1"/>
  <c r="X210" i="1"/>
  <c r="O210" i="1"/>
  <c r="W207" i="1"/>
  <c r="W206" i="1"/>
  <c r="Y205" i="1"/>
  <c r="X205" i="1"/>
  <c r="O205" i="1"/>
  <c r="X204" i="1"/>
  <c r="Y204" i="1" s="1"/>
  <c r="O204" i="1"/>
  <c r="Y203" i="1"/>
  <c r="X203" i="1"/>
  <c r="O203" i="1"/>
  <c r="X202" i="1"/>
  <c r="X206" i="1" s="1"/>
  <c r="O202" i="1"/>
  <c r="W200" i="1"/>
  <c r="W199" i="1"/>
  <c r="X198" i="1"/>
  <c r="Y198" i="1" s="1"/>
  <c r="O198" i="1"/>
  <c r="Y197" i="1"/>
  <c r="X197" i="1"/>
  <c r="O197" i="1"/>
  <c r="X196" i="1"/>
  <c r="Y196" i="1" s="1"/>
  <c r="O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O182" i="1"/>
  <c r="W180" i="1"/>
  <c r="W179" i="1"/>
  <c r="X178" i="1"/>
  <c r="Y178" i="1" s="1"/>
  <c r="O178" i="1"/>
  <c r="Y177" i="1"/>
  <c r="X177" i="1"/>
  <c r="O177" i="1"/>
  <c r="X176" i="1"/>
  <c r="Y176" i="1" s="1"/>
  <c r="O176" i="1"/>
  <c r="X175" i="1"/>
  <c r="X179" i="1" s="1"/>
  <c r="O175" i="1"/>
  <c r="W173" i="1"/>
  <c r="W172" i="1"/>
  <c r="X171" i="1"/>
  <c r="Y171" i="1" s="1"/>
  <c r="O171" i="1"/>
  <c r="Y170" i="1"/>
  <c r="Y172" i="1" s="1"/>
  <c r="X170" i="1"/>
  <c r="X173" i="1" s="1"/>
  <c r="O170" i="1"/>
  <c r="W168" i="1"/>
  <c r="W167" i="1"/>
  <c r="Y166" i="1"/>
  <c r="X166" i="1"/>
  <c r="O166" i="1"/>
  <c r="X165" i="1"/>
  <c r="I538" i="1" s="1"/>
  <c r="O165" i="1"/>
  <c r="W162" i="1"/>
  <c r="W161" i="1"/>
  <c r="X160" i="1"/>
  <c r="Y160" i="1" s="1"/>
  <c r="O160" i="1"/>
  <c r="Y159" i="1"/>
  <c r="X159" i="1"/>
  <c r="O159" i="1"/>
  <c r="X158" i="1"/>
  <c r="Y158" i="1" s="1"/>
  <c r="O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H538" i="1" s="1"/>
  <c r="O152" i="1"/>
  <c r="W149" i="1"/>
  <c r="W148" i="1"/>
  <c r="X147" i="1"/>
  <c r="Y147" i="1" s="1"/>
  <c r="O147" i="1"/>
  <c r="Y146" i="1"/>
  <c r="X146" i="1"/>
  <c r="O146" i="1"/>
  <c r="X145" i="1"/>
  <c r="G538" i="1" s="1"/>
  <c r="O145" i="1"/>
  <c r="W141" i="1"/>
  <c r="W140" i="1"/>
  <c r="X139" i="1"/>
  <c r="Y139" i="1" s="1"/>
  <c r="O139" i="1"/>
  <c r="Y138" i="1"/>
  <c r="X138" i="1"/>
  <c r="O138" i="1"/>
  <c r="X137" i="1"/>
  <c r="Y137" i="1" s="1"/>
  <c r="O137" i="1"/>
  <c r="Y136" i="1"/>
  <c r="X136" i="1"/>
  <c r="O136" i="1"/>
  <c r="X135" i="1"/>
  <c r="F538" i="1" s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Y127" i="1"/>
  <c r="X127" i="1"/>
  <c r="O127" i="1"/>
  <c r="X126" i="1"/>
  <c r="Y126" i="1" s="1"/>
  <c r="O126" i="1"/>
  <c r="Y125" i="1"/>
  <c r="X125" i="1"/>
  <c r="O125" i="1"/>
  <c r="X124" i="1"/>
  <c r="X132" i="1" s="1"/>
  <c r="O124" i="1"/>
  <c r="W122" i="1"/>
  <c r="W121" i="1"/>
  <c r="X120" i="1"/>
  <c r="Y120" i="1" s="1"/>
  <c r="O120" i="1"/>
  <c r="Y119" i="1"/>
  <c r="X119" i="1"/>
  <c r="O119" i="1"/>
  <c r="X118" i="1"/>
  <c r="Y118" i="1" s="1"/>
  <c r="O118" i="1"/>
  <c r="Y117" i="1"/>
  <c r="X117" i="1"/>
  <c r="O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X107" i="1"/>
  <c r="X122" i="1" s="1"/>
  <c r="W105" i="1"/>
  <c r="W104" i="1"/>
  <c r="Y103" i="1"/>
  <c r="X103" i="1"/>
  <c r="O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X104" i="1" s="1"/>
  <c r="O96" i="1"/>
  <c r="W94" i="1"/>
  <c r="W93" i="1"/>
  <c r="X92" i="1"/>
  <c r="Y92" i="1" s="1"/>
  <c r="O92" i="1"/>
  <c r="Y91" i="1"/>
  <c r="X91" i="1"/>
  <c r="O91" i="1"/>
  <c r="X90" i="1"/>
  <c r="X94" i="1" s="1"/>
  <c r="O90" i="1"/>
  <c r="Y89" i="1"/>
  <c r="X89" i="1"/>
  <c r="X93" i="1" s="1"/>
  <c r="O89" i="1"/>
  <c r="W87" i="1"/>
  <c r="W86" i="1"/>
  <c r="Y85" i="1"/>
  <c r="X85" i="1"/>
  <c r="O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X64" i="1"/>
  <c r="E538" i="1" s="1"/>
  <c r="O64" i="1"/>
  <c r="W61" i="1"/>
  <c r="W60" i="1"/>
  <c r="X59" i="1"/>
  <c r="Y59" i="1" s="1"/>
  <c r="X58" i="1"/>
  <c r="Y58" i="1" s="1"/>
  <c r="O58" i="1"/>
  <c r="Y57" i="1"/>
  <c r="X57" i="1"/>
  <c r="O57" i="1"/>
  <c r="X56" i="1"/>
  <c r="D538" i="1" s="1"/>
  <c r="O56" i="1"/>
  <c r="W53" i="1"/>
  <c r="W52" i="1"/>
  <c r="X51" i="1"/>
  <c r="X53" i="1" s="1"/>
  <c r="O51" i="1"/>
  <c r="Y50" i="1"/>
  <c r="X50" i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3" i="1" s="1"/>
  <c r="O27" i="1"/>
  <c r="Y26" i="1"/>
  <c r="X26" i="1"/>
  <c r="X34" i="1" s="1"/>
  <c r="O26" i="1"/>
  <c r="W24" i="1"/>
  <c r="W528" i="1" s="1"/>
  <c r="X23" i="1"/>
  <c r="W23" i="1"/>
  <c r="Y22" i="1"/>
  <c r="Y23" i="1" s="1"/>
  <c r="X22" i="1"/>
  <c r="O22" i="1"/>
  <c r="H10" i="1"/>
  <c r="A9" i="1"/>
  <c r="F10" i="1" s="1"/>
  <c r="D7" i="1"/>
  <c r="P6" i="1"/>
  <c r="O2" i="1"/>
  <c r="H9" i="1" l="1"/>
  <c r="A10" i="1"/>
  <c r="B538" i="1"/>
  <c r="X530" i="1"/>
  <c r="X529" i="1"/>
  <c r="W532" i="1"/>
  <c r="X24" i="1"/>
  <c r="Y27" i="1"/>
  <c r="Y33" i="1" s="1"/>
  <c r="C538" i="1"/>
  <c r="Y51" i="1"/>
  <c r="Y52" i="1" s="1"/>
  <c r="X52" i="1"/>
  <c r="Y56" i="1"/>
  <c r="Y60" i="1" s="1"/>
  <c r="X60" i="1"/>
  <c r="Y64" i="1"/>
  <c r="Y86" i="1" s="1"/>
  <c r="X87" i="1"/>
  <c r="Y90" i="1"/>
  <c r="Y93" i="1" s="1"/>
  <c r="Y96" i="1"/>
  <c r="Y104" i="1" s="1"/>
  <c r="X105" i="1"/>
  <c r="Y107" i="1"/>
  <c r="Y121" i="1" s="1"/>
  <c r="X121" i="1"/>
  <c r="Y124" i="1"/>
  <c r="Y131" i="1" s="1"/>
  <c r="X131" i="1"/>
  <c r="Y135" i="1"/>
  <c r="Y140" i="1" s="1"/>
  <c r="X140" i="1"/>
  <c r="Y145" i="1"/>
  <c r="Y148" i="1" s="1"/>
  <c r="X148" i="1"/>
  <c r="Y152" i="1"/>
  <c r="Y161" i="1" s="1"/>
  <c r="X161" i="1"/>
  <c r="Y165" i="1"/>
  <c r="Y167" i="1" s="1"/>
  <c r="X168" i="1"/>
  <c r="X172" i="1"/>
  <c r="Y175" i="1"/>
  <c r="Y179" i="1" s="1"/>
  <c r="Y231" i="1"/>
  <c r="F9" i="1"/>
  <c r="J9" i="1"/>
  <c r="X61" i="1"/>
  <c r="X86" i="1"/>
  <c r="X532" i="1" s="1"/>
  <c r="X141" i="1"/>
  <c r="X149" i="1"/>
  <c r="X162" i="1"/>
  <c r="X167" i="1"/>
  <c r="X180" i="1"/>
  <c r="X200" i="1"/>
  <c r="X199" i="1"/>
  <c r="Y182" i="1"/>
  <c r="Y199" i="1" s="1"/>
  <c r="Y262" i="1"/>
  <c r="Y309" i="1"/>
  <c r="Y202" i="1"/>
  <c r="Y206" i="1" s="1"/>
  <c r="X207" i="1"/>
  <c r="J538" i="1"/>
  <c r="Y211" i="1"/>
  <c r="Y216" i="1" s="1"/>
  <c r="X216" i="1"/>
  <c r="Y219" i="1"/>
  <c r="Y221" i="1" s="1"/>
  <c r="X222" i="1"/>
  <c r="Y226" i="1"/>
  <c r="Y235" i="1"/>
  <c r="Y251" i="1" s="1"/>
  <c r="Y259" i="1"/>
  <c r="Y265" i="1"/>
  <c r="Y274" i="1" s="1"/>
  <c r="X274" i="1"/>
  <c r="Y277" i="1"/>
  <c r="Y280" i="1" s="1"/>
  <c r="X280" i="1"/>
  <c r="Y285" i="1"/>
  <c r="Y286" i="1" s="1"/>
  <c r="Y289" i="1"/>
  <c r="Y292" i="1" s="1"/>
  <c r="X292" i="1"/>
  <c r="Y296" i="1"/>
  <c r="Y304" i="1" s="1"/>
  <c r="X305" i="1"/>
  <c r="Y308" i="1"/>
  <c r="Y313" i="1"/>
  <c r="Y314" i="1" s="1"/>
  <c r="X314" i="1"/>
  <c r="Y317" i="1"/>
  <c r="Y320" i="1" s="1"/>
  <c r="X320" i="1"/>
  <c r="Y323" i="1"/>
  <c r="Y324" i="1" s="1"/>
  <c r="X324" i="1"/>
  <c r="Y327" i="1"/>
  <c r="Y328" i="1" s="1"/>
  <c r="X328" i="1"/>
  <c r="Y333" i="1"/>
  <c r="Y341" i="1" s="1"/>
  <c r="X342" i="1"/>
  <c r="Y345" i="1"/>
  <c r="Y347" i="1" s="1"/>
  <c r="X353" i="1"/>
  <c r="Y350" i="1"/>
  <c r="Y352" i="1" s="1"/>
  <c r="R538" i="1"/>
  <c r="N538" i="1"/>
  <c r="L538" i="1"/>
  <c r="X251" i="1"/>
  <c r="X304" i="1"/>
  <c r="X315" i="1"/>
  <c r="X341" i="1"/>
  <c r="Y365" i="1"/>
  <c r="Y361" i="1"/>
  <c r="X365" i="1"/>
  <c r="X371" i="1"/>
  <c r="X377" i="1"/>
  <c r="X389" i="1"/>
  <c r="X405" i="1"/>
  <c r="X411" i="1"/>
  <c r="X415" i="1"/>
  <c r="X421" i="1"/>
  <c r="X426" i="1"/>
  <c r="X436" i="1"/>
  <c r="X442" i="1"/>
  <c r="X446" i="1"/>
  <c r="X450" i="1"/>
  <c r="X466" i="1"/>
  <c r="X470" i="1"/>
  <c r="X480" i="1"/>
  <c r="X486" i="1"/>
  <c r="Y494" i="1"/>
  <c r="Y499" i="1" s="1"/>
  <c r="X499" i="1"/>
  <c r="Y508" i="1"/>
  <c r="Y513" i="1" s="1"/>
  <c r="X514" i="1"/>
  <c r="Y524" i="1"/>
  <c r="Y526" i="1" s="1"/>
  <c r="X526" i="1"/>
  <c r="S538" i="1"/>
  <c r="U538" i="1"/>
  <c r="X366" i="1"/>
  <c r="Y373" i="1"/>
  <c r="Y377" i="1" s="1"/>
  <c r="Y391" i="1"/>
  <c r="Y404" i="1" s="1"/>
  <c r="Y407" i="1"/>
  <c r="Y410" i="1" s="1"/>
  <c r="Y413" i="1"/>
  <c r="Y414" i="1" s="1"/>
  <c r="Y417" i="1"/>
  <c r="Y420" i="1" s="1"/>
  <c r="Y424" i="1"/>
  <c r="Y426" i="1" s="1"/>
  <c r="X427" i="1"/>
  <c r="Y444" i="1"/>
  <c r="Y445" i="1" s="1"/>
  <c r="Y448" i="1"/>
  <c r="Y449" i="1" s="1"/>
  <c r="Y454" i="1"/>
  <c r="Y465" i="1" s="1"/>
  <c r="Y468" i="1"/>
  <c r="Y470" i="1" s="1"/>
  <c r="Y482" i="1"/>
  <c r="Y485" i="1" s="1"/>
  <c r="X500" i="1"/>
  <c r="Y533" i="1" l="1"/>
  <c r="X528" i="1"/>
  <c r="X531" i="1"/>
</calcChain>
</file>

<file path=xl/sharedStrings.xml><?xml version="1.0" encoding="utf-8"?>
<sst xmlns="http://schemas.openxmlformats.org/spreadsheetml/2006/main" count="2246" uniqueCount="727">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</sst>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16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8" t="s">
        <v>0</v>
      </c>
      <c r="E1" s="489"/>
      <c r="F1" s="489"/>
      <c r="G1" s="12" t="s">
        <v>1</v>
      </c>
      <c r="H1" s="488" t="s">
        <v>2</v>
      </c>
      <c r="I1" s="489"/>
      <c r="J1" s="489"/>
      <c r="K1" s="489"/>
      <c r="L1" s="489"/>
      <c r="M1" s="489"/>
      <c r="N1" s="489"/>
      <c r="O1" s="489"/>
      <c r="P1" s="489"/>
      <c r="Q1" s="738" t="s">
        <v>3</v>
      </c>
      <c r="R1" s="489"/>
      <c r="S1" s="4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6"/>
      <c r="Q2" s="376"/>
      <c r="R2" s="376"/>
      <c r="S2" s="376"/>
      <c r="T2" s="376"/>
      <c r="U2" s="376"/>
      <c r="V2" s="376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6"/>
      <c r="P3" s="376"/>
      <c r="Q3" s="376"/>
      <c r="R3" s="376"/>
      <c r="S3" s="376"/>
      <c r="T3" s="376"/>
      <c r="U3" s="376"/>
      <c r="V3" s="376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21" t="s">
        <v>7</v>
      </c>
      <c r="B5" s="482"/>
      <c r="C5" s="483"/>
      <c r="D5" s="411"/>
      <c r="E5" s="413"/>
      <c r="F5" s="700" t="s">
        <v>8</v>
      </c>
      <c r="G5" s="483"/>
      <c r="H5" s="411"/>
      <c r="I5" s="412"/>
      <c r="J5" s="412"/>
      <c r="K5" s="412"/>
      <c r="L5" s="413"/>
      <c r="M5" s="59"/>
      <c r="O5" s="24" t="s">
        <v>9</v>
      </c>
      <c r="P5" s="735">
        <v>45403</v>
      </c>
      <c r="Q5" s="535"/>
      <c r="S5" s="602" t="s">
        <v>10</v>
      </c>
      <c r="T5" s="424"/>
      <c r="U5" s="604" t="s">
        <v>11</v>
      </c>
      <c r="V5" s="535"/>
      <c r="AA5" s="51"/>
      <c r="AB5" s="51"/>
      <c r="AC5" s="51"/>
    </row>
    <row r="6" spans="1:30" s="362" customFormat="1" ht="24" customHeight="1" x14ac:dyDescent="0.2">
      <c r="A6" s="521" t="s">
        <v>12</v>
      </c>
      <c r="B6" s="482"/>
      <c r="C6" s="483"/>
      <c r="D6" s="668" t="s">
        <v>13</v>
      </c>
      <c r="E6" s="669"/>
      <c r="F6" s="669"/>
      <c r="G6" s="669"/>
      <c r="H6" s="669"/>
      <c r="I6" s="669"/>
      <c r="J6" s="669"/>
      <c r="K6" s="669"/>
      <c r="L6" s="535"/>
      <c r="M6" s="60"/>
      <c r="O6" s="24" t="s">
        <v>14</v>
      </c>
      <c r="P6" s="389" t="str">
        <f>IF(P5=0," ",CHOOSE(WEEKDAY(P5,2),"Понедельник","Вторник","Среда","Четверг","Пятница","Суббота","Воскресенье"))</f>
        <v>Воскресенье</v>
      </c>
      <c r="Q6" s="370"/>
      <c r="S6" s="423" t="s">
        <v>15</v>
      </c>
      <c r="T6" s="424"/>
      <c r="U6" s="661" t="s">
        <v>16</v>
      </c>
      <c r="V6" s="442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92" t="str">
        <f>IFERROR(VLOOKUP(DeliveryAddress,Table,3,0),1)</f>
        <v>1</v>
      </c>
      <c r="E7" s="593"/>
      <c r="F7" s="593"/>
      <c r="G7" s="593"/>
      <c r="H7" s="593"/>
      <c r="I7" s="593"/>
      <c r="J7" s="593"/>
      <c r="K7" s="593"/>
      <c r="L7" s="562"/>
      <c r="M7" s="61"/>
      <c r="O7" s="24"/>
      <c r="P7" s="42"/>
      <c r="Q7" s="42"/>
      <c r="S7" s="376"/>
      <c r="T7" s="424"/>
      <c r="U7" s="662"/>
      <c r="V7" s="663"/>
      <c r="AA7" s="51"/>
      <c r="AB7" s="51"/>
      <c r="AC7" s="51"/>
    </row>
    <row r="8" spans="1:30" s="362" customFormat="1" ht="25.5" customHeight="1" x14ac:dyDescent="0.2">
      <c r="A8" s="742" t="s">
        <v>17</v>
      </c>
      <c r="B8" s="392"/>
      <c r="C8" s="393"/>
      <c r="D8" s="478"/>
      <c r="E8" s="479"/>
      <c r="F8" s="479"/>
      <c r="G8" s="479"/>
      <c r="H8" s="479"/>
      <c r="I8" s="479"/>
      <c r="J8" s="479"/>
      <c r="K8" s="479"/>
      <c r="L8" s="480"/>
      <c r="M8" s="62"/>
      <c r="O8" s="24" t="s">
        <v>18</v>
      </c>
      <c r="P8" s="561">
        <v>0.33333333333333331</v>
      </c>
      <c r="Q8" s="562"/>
      <c r="S8" s="376"/>
      <c r="T8" s="424"/>
      <c r="U8" s="662"/>
      <c r="V8" s="663"/>
      <c r="AA8" s="51"/>
      <c r="AB8" s="51"/>
      <c r="AC8" s="51"/>
    </row>
    <row r="9" spans="1:30" s="362" customFormat="1" ht="39.950000000000003" customHeight="1" x14ac:dyDescent="0.2">
      <c r="A9" s="5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543"/>
      <c r="E9" s="384"/>
      <c r="F9" s="5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L9" s="384"/>
      <c r="M9" s="363"/>
      <c r="O9" s="26" t="s">
        <v>19</v>
      </c>
      <c r="P9" s="527"/>
      <c r="Q9" s="528"/>
      <c r="S9" s="376"/>
      <c r="T9" s="424"/>
      <c r="U9" s="664"/>
      <c r="V9" s="665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543"/>
      <c r="E10" s="384"/>
      <c r="F10" s="5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645" t="str">
        <f>IFERROR(VLOOKUP($D$10,Proxy,2,FALSE),"")</f>
        <v/>
      </c>
      <c r="I10" s="376"/>
      <c r="J10" s="376"/>
      <c r="K10" s="376"/>
      <c r="L10" s="376"/>
      <c r="M10" s="361"/>
      <c r="O10" s="26" t="s">
        <v>20</v>
      </c>
      <c r="P10" s="613"/>
      <c r="Q10" s="614"/>
      <c r="T10" s="24" t="s">
        <v>21</v>
      </c>
      <c r="U10" s="441" t="s">
        <v>22</v>
      </c>
      <c r="V10" s="442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34"/>
      <c r="Q11" s="535"/>
      <c r="T11" s="24" t="s">
        <v>25</v>
      </c>
      <c r="U11" s="600" t="s">
        <v>26</v>
      </c>
      <c r="V11" s="528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5" t="s">
        <v>27</v>
      </c>
      <c r="B12" s="482"/>
      <c r="C12" s="482"/>
      <c r="D12" s="482"/>
      <c r="E12" s="482"/>
      <c r="F12" s="482"/>
      <c r="G12" s="482"/>
      <c r="H12" s="482"/>
      <c r="I12" s="482"/>
      <c r="J12" s="482"/>
      <c r="K12" s="482"/>
      <c r="L12" s="483"/>
      <c r="M12" s="63"/>
      <c r="O12" s="24" t="s">
        <v>28</v>
      </c>
      <c r="P12" s="561"/>
      <c r="Q12" s="562"/>
      <c r="R12" s="23"/>
      <c r="T12" s="24"/>
      <c r="U12" s="489"/>
      <c r="V12" s="376"/>
      <c r="AA12" s="51"/>
      <c r="AB12" s="51"/>
      <c r="AC12" s="51"/>
    </row>
    <row r="13" spans="1:30" s="362" customFormat="1" ht="23.25" customHeight="1" x14ac:dyDescent="0.2">
      <c r="A13" s="695" t="s">
        <v>29</v>
      </c>
      <c r="B13" s="482"/>
      <c r="C13" s="482"/>
      <c r="D13" s="482"/>
      <c r="E13" s="482"/>
      <c r="F13" s="482"/>
      <c r="G13" s="482"/>
      <c r="H13" s="482"/>
      <c r="I13" s="482"/>
      <c r="J13" s="482"/>
      <c r="K13" s="482"/>
      <c r="L13" s="483"/>
      <c r="M13" s="63"/>
      <c r="N13" s="26"/>
      <c r="O13" s="26" t="s">
        <v>30</v>
      </c>
      <c r="P13" s="600"/>
      <c r="Q13" s="528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5" t="s">
        <v>31</v>
      </c>
      <c r="B14" s="482"/>
      <c r="C14" s="482"/>
      <c r="D14" s="482"/>
      <c r="E14" s="482"/>
      <c r="F14" s="482"/>
      <c r="G14" s="482"/>
      <c r="H14" s="482"/>
      <c r="I14" s="482"/>
      <c r="J14" s="482"/>
      <c r="K14" s="482"/>
      <c r="L14" s="483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30" t="s">
        <v>32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3"/>
      <c r="M15" s="64"/>
      <c r="O15" s="517" t="s">
        <v>33</v>
      </c>
      <c r="P15" s="489"/>
      <c r="Q15" s="489"/>
      <c r="R15" s="489"/>
      <c r="S15" s="4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8"/>
      <c r="P16" s="518"/>
      <c r="Q16" s="518"/>
      <c r="R16" s="518"/>
      <c r="S16" s="51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34</v>
      </c>
      <c r="B17" s="419" t="s">
        <v>35</v>
      </c>
      <c r="C17" s="541" t="s">
        <v>36</v>
      </c>
      <c r="D17" s="419" t="s">
        <v>37</v>
      </c>
      <c r="E17" s="449"/>
      <c r="F17" s="419" t="s">
        <v>38</v>
      </c>
      <c r="G17" s="419" t="s">
        <v>39</v>
      </c>
      <c r="H17" s="419" t="s">
        <v>40</v>
      </c>
      <c r="I17" s="419" t="s">
        <v>41</v>
      </c>
      <c r="J17" s="419" t="s">
        <v>42</v>
      </c>
      <c r="K17" s="419" t="s">
        <v>43</v>
      </c>
      <c r="L17" s="419" t="s">
        <v>44</v>
      </c>
      <c r="M17" s="419" t="s">
        <v>45</v>
      </c>
      <c r="N17" s="419" t="s">
        <v>46</v>
      </c>
      <c r="O17" s="419" t="s">
        <v>47</v>
      </c>
      <c r="P17" s="448"/>
      <c r="Q17" s="448"/>
      <c r="R17" s="448"/>
      <c r="S17" s="449"/>
      <c r="T17" s="727" t="s">
        <v>48</v>
      </c>
      <c r="U17" s="483"/>
      <c r="V17" s="419" t="s">
        <v>49</v>
      </c>
      <c r="W17" s="419" t="s">
        <v>50</v>
      </c>
      <c r="X17" s="749" t="s">
        <v>51</v>
      </c>
      <c r="Y17" s="419" t="s">
        <v>52</v>
      </c>
      <c r="Z17" s="460" t="s">
        <v>53</v>
      </c>
      <c r="AA17" s="460" t="s">
        <v>54</v>
      </c>
      <c r="AB17" s="460" t="s">
        <v>55</v>
      </c>
      <c r="AC17" s="461"/>
      <c r="AD17" s="462"/>
      <c r="AE17" s="474"/>
      <c r="BB17" s="724" t="s">
        <v>56</v>
      </c>
    </row>
    <row r="18" spans="1:54" ht="14.25" customHeight="1" x14ac:dyDescent="0.2">
      <c r="A18" s="420"/>
      <c r="B18" s="420"/>
      <c r="C18" s="420"/>
      <c r="D18" s="450"/>
      <c r="E18" s="452"/>
      <c r="F18" s="420"/>
      <c r="G18" s="420"/>
      <c r="H18" s="420"/>
      <c r="I18" s="420"/>
      <c r="J18" s="420"/>
      <c r="K18" s="420"/>
      <c r="L18" s="420"/>
      <c r="M18" s="420"/>
      <c r="N18" s="420"/>
      <c r="O18" s="450"/>
      <c r="P18" s="451"/>
      <c r="Q18" s="451"/>
      <c r="R18" s="451"/>
      <c r="S18" s="452"/>
      <c r="T18" s="360" t="s">
        <v>57</v>
      </c>
      <c r="U18" s="360" t="s">
        <v>58</v>
      </c>
      <c r="V18" s="420"/>
      <c r="W18" s="420"/>
      <c r="X18" s="750"/>
      <c r="Y18" s="420"/>
      <c r="Z18" s="629"/>
      <c r="AA18" s="629"/>
      <c r="AB18" s="463"/>
      <c r="AC18" s="464"/>
      <c r="AD18" s="465"/>
      <c r="AE18" s="475"/>
      <c r="BB18" s="376"/>
    </row>
    <row r="19" spans="1:54" ht="27.75" customHeight="1" x14ac:dyDescent="0.2">
      <c r="A19" s="386" t="s">
        <v>59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387"/>
      <c r="Z19" s="48"/>
      <c r="AA19" s="48"/>
    </row>
    <row r="20" spans="1:54" ht="16.5" customHeight="1" x14ac:dyDescent="0.25">
      <c r="A20" s="378" t="s">
        <v>59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59"/>
      <c r="AA20" s="359"/>
    </row>
    <row r="21" spans="1:54" ht="14.25" customHeight="1" x14ac:dyDescent="0.25">
      <c r="A21" s="375" t="s">
        <v>60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9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97"/>
      <c r="O23" s="391" t="s">
        <v>66</v>
      </c>
      <c r="P23" s="392"/>
      <c r="Q23" s="392"/>
      <c r="R23" s="392"/>
      <c r="S23" s="392"/>
      <c r="T23" s="392"/>
      <c r="U23" s="393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97"/>
      <c r="O24" s="391" t="s">
        <v>66</v>
      </c>
      <c r="P24" s="392"/>
      <c r="Q24" s="392"/>
      <c r="R24" s="392"/>
      <c r="S24" s="392"/>
      <c r="T24" s="392"/>
      <c r="U24" s="393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customHeight="1" x14ac:dyDescent="0.25">
      <c r="A25" s="375" t="s">
        <v>68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9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9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97"/>
      <c r="O33" s="391" t="s">
        <v>66</v>
      </c>
      <c r="P33" s="392"/>
      <c r="Q33" s="392"/>
      <c r="R33" s="392"/>
      <c r="S33" s="392"/>
      <c r="T33" s="392"/>
      <c r="U33" s="393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97"/>
      <c r="O34" s="391" t="s">
        <v>66</v>
      </c>
      <c r="P34" s="392"/>
      <c r="Q34" s="392"/>
      <c r="R34" s="392"/>
      <c r="S34" s="392"/>
      <c r="T34" s="392"/>
      <c r="U34" s="393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customHeight="1" x14ac:dyDescent="0.25">
      <c r="A35" s="375" t="s">
        <v>82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9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97"/>
      <c r="O37" s="391" t="s">
        <v>66</v>
      </c>
      <c r="P37" s="392"/>
      <c r="Q37" s="392"/>
      <c r="R37" s="392"/>
      <c r="S37" s="392"/>
      <c r="T37" s="392"/>
      <c r="U37" s="393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97"/>
      <c r="O38" s="391" t="s">
        <v>66</v>
      </c>
      <c r="P38" s="392"/>
      <c r="Q38" s="392"/>
      <c r="R38" s="392"/>
      <c r="S38" s="392"/>
      <c r="T38" s="392"/>
      <c r="U38" s="393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customHeight="1" x14ac:dyDescent="0.25">
      <c r="A39" s="375" t="s">
        <v>87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8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9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97"/>
      <c r="O41" s="391" t="s">
        <v>66</v>
      </c>
      <c r="P41" s="392"/>
      <c r="Q41" s="392"/>
      <c r="R41" s="392"/>
      <c r="S41" s="392"/>
      <c r="T41" s="392"/>
      <c r="U41" s="393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97"/>
      <c r="O42" s="391" t="s">
        <v>66</v>
      </c>
      <c r="P42" s="392"/>
      <c r="Q42" s="392"/>
      <c r="R42" s="392"/>
      <c r="S42" s="392"/>
      <c r="T42" s="392"/>
      <c r="U42" s="393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customHeight="1" x14ac:dyDescent="0.25">
      <c r="A43" s="375" t="s">
        <v>91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9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97"/>
      <c r="O45" s="391" t="s">
        <v>66</v>
      </c>
      <c r="P45" s="392"/>
      <c r="Q45" s="392"/>
      <c r="R45" s="392"/>
      <c r="S45" s="392"/>
      <c r="T45" s="392"/>
      <c r="U45" s="393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97"/>
      <c r="O46" s="391" t="s">
        <v>66</v>
      </c>
      <c r="P46" s="392"/>
      <c r="Q46" s="392"/>
      <c r="R46" s="392"/>
      <c r="S46" s="392"/>
      <c r="T46" s="392"/>
      <c r="U46" s="393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customHeight="1" x14ac:dyDescent="0.2">
      <c r="A47" s="386" t="s">
        <v>94</v>
      </c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7"/>
      <c r="T47" s="387"/>
      <c r="U47" s="387"/>
      <c r="V47" s="387"/>
      <c r="W47" s="387"/>
      <c r="X47" s="387"/>
      <c r="Y47" s="387"/>
      <c r="Z47" s="48"/>
      <c r="AA47" s="48"/>
    </row>
    <row r="48" spans="1:54" ht="16.5" customHeight="1" x14ac:dyDescent="0.25">
      <c r="A48" s="378" t="s">
        <v>95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59"/>
      <c r="AA48" s="359"/>
    </row>
    <row r="49" spans="1:54" ht="14.25" customHeight="1" x14ac:dyDescent="0.25">
      <c r="A49" s="375" t="s">
        <v>96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80</v>
      </c>
      <c r="X50" s="366">
        <f>IFERROR(IF(W50="",0,CEILING((W50/$H50),1)*$H50),"")</f>
        <v>86.4</v>
      </c>
      <c r="Y50" s="36">
        <f>IFERROR(IF(X50=0,"",ROUNDUP(X50/H50,0)*0.02175),"")</f>
        <v>0.17399999999999999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54</v>
      </c>
      <c r="X51" s="366">
        <f>IFERROR(IF(W51="",0,CEILING((W51/$H51),1)*$H51),"")</f>
        <v>54</v>
      </c>
      <c r="Y51" s="36">
        <f>IFERROR(IF(X51=0,"",ROUNDUP(X51/H51,0)*0.00753),"")</f>
        <v>0.15060000000000001</v>
      </c>
      <c r="Z51" s="56"/>
      <c r="AA51" s="57"/>
      <c r="AE51" s="58"/>
      <c r="BB51" s="77" t="s">
        <v>1</v>
      </c>
    </row>
    <row r="52" spans="1:54" x14ac:dyDescent="0.2">
      <c r="A52" s="39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97"/>
      <c r="O52" s="391" t="s">
        <v>66</v>
      </c>
      <c r="P52" s="392"/>
      <c r="Q52" s="392"/>
      <c r="R52" s="392"/>
      <c r="S52" s="392"/>
      <c r="T52" s="392"/>
      <c r="U52" s="393"/>
      <c r="V52" s="37" t="s">
        <v>67</v>
      </c>
      <c r="W52" s="367">
        <f>IFERROR(W50/H50,"0")+IFERROR(W51/H51,"0")</f>
        <v>27.407407407407405</v>
      </c>
      <c r="X52" s="367">
        <f>IFERROR(X50/H50,"0")+IFERROR(X51/H51,"0")</f>
        <v>28</v>
      </c>
      <c r="Y52" s="367">
        <f>IFERROR(IF(Y50="",0,Y50),"0")+IFERROR(IF(Y51="",0,Y51),"0")</f>
        <v>0.3246</v>
      </c>
      <c r="Z52" s="368"/>
      <c r="AA52" s="368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97"/>
      <c r="O53" s="391" t="s">
        <v>66</v>
      </c>
      <c r="P53" s="392"/>
      <c r="Q53" s="392"/>
      <c r="R53" s="392"/>
      <c r="S53" s="392"/>
      <c r="T53" s="392"/>
      <c r="U53" s="393"/>
      <c r="V53" s="37" t="s">
        <v>65</v>
      </c>
      <c r="W53" s="367">
        <f>IFERROR(SUM(W50:W51),"0")</f>
        <v>134</v>
      </c>
      <c r="X53" s="367">
        <f>IFERROR(SUM(X50:X51),"0")</f>
        <v>140.4</v>
      </c>
      <c r="Y53" s="37"/>
      <c r="Z53" s="368"/>
      <c r="AA53" s="368"/>
    </row>
    <row r="54" spans="1:54" ht="16.5" customHeight="1" x14ac:dyDescent="0.25">
      <c r="A54" s="378" t="s">
        <v>103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76"/>
      <c r="Z54" s="359"/>
      <c r="AA54" s="359"/>
    </row>
    <row r="55" spans="1:54" ht="14.25" customHeight="1" x14ac:dyDescent="0.25">
      <c r="A55" s="375" t="s">
        <v>104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400</v>
      </c>
      <c r="X56" s="366">
        <f>IFERROR(IF(W56="",0,CEILING((W56/$H56),1)*$H56),"")</f>
        <v>410.40000000000003</v>
      </c>
      <c r="Y56" s="36">
        <f>IFERROR(IF(X56=0,"",ROUNDUP(X56/H56,0)*0.02175),"")</f>
        <v>0.8264999999999999</v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1003.5</v>
      </c>
      <c r="X58" s="366">
        <f>IFERROR(IF(W58="",0,CEILING((W58/$H58),1)*$H58),"")</f>
        <v>1003.5</v>
      </c>
      <c r="Y58" s="36">
        <f>IFERROR(IF(X58=0,"",ROUNDUP(X58/H58,0)*0.00937),"")</f>
        <v>2.0895099999999998</v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4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9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97"/>
      <c r="O60" s="391" t="s">
        <v>66</v>
      </c>
      <c r="P60" s="392"/>
      <c r="Q60" s="392"/>
      <c r="R60" s="392"/>
      <c r="S60" s="392"/>
      <c r="T60" s="392"/>
      <c r="U60" s="393"/>
      <c r="V60" s="37" t="s">
        <v>67</v>
      </c>
      <c r="W60" s="367">
        <f>IFERROR(W56/H56,"0")+IFERROR(W57/H57,"0")+IFERROR(W58/H58,"0")+IFERROR(W59/H59,"0")</f>
        <v>260.03703703703707</v>
      </c>
      <c r="X60" s="367">
        <f>IFERROR(X56/H56,"0")+IFERROR(X57/H57,"0")+IFERROR(X58/H58,"0")+IFERROR(X59/H59,"0")</f>
        <v>261</v>
      </c>
      <c r="Y60" s="367">
        <f>IFERROR(IF(Y56="",0,Y56),"0")+IFERROR(IF(Y57="",0,Y57),"0")+IFERROR(IF(Y58="",0,Y58),"0")+IFERROR(IF(Y59="",0,Y59),"0")</f>
        <v>2.9160099999999995</v>
      </c>
      <c r="Z60" s="368"/>
      <c r="AA60" s="3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97"/>
      <c r="O61" s="391" t="s">
        <v>66</v>
      </c>
      <c r="P61" s="392"/>
      <c r="Q61" s="392"/>
      <c r="R61" s="392"/>
      <c r="S61" s="392"/>
      <c r="T61" s="392"/>
      <c r="U61" s="393"/>
      <c r="V61" s="37" t="s">
        <v>65</v>
      </c>
      <c r="W61" s="367">
        <f>IFERROR(SUM(W56:W59),"0")</f>
        <v>1403.5</v>
      </c>
      <c r="X61" s="367">
        <f>IFERROR(SUM(X56:X59),"0")</f>
        <v>1413.9</v>
      </c>
      <c r="Y61" s="37"/>
      <c r="Z61" s="368"/>
      <c r="AA61" s="368"/>
    </row>
    <row r="62" spans="1:54" ht="16.5" customHeight="1" x14ac:dyDescent="0.25">
      <c r="A62" s="378" t="s">
        <v>94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76"/>
      <c r="Z62" s="359"/>
      <c r="AA62" s="359"/>
    </row>
    <row r="63" spans="1:54" ht="14.25" customHeight="1" x14ac:dyDescent="0.25">
      <c r="A63" s="375" t="s">
        <v>104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376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200</v>
      </c>
      <c r="X66" s="366">
        <f t="shared" si="2"/>
        <v>201.6</v>
      </c>
      <c r="Y66" s="36">
        <f t="shared" si="3"/>
        <v>0.39149999999999996</v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250</v>
      </c>
      <c r="X68" s="366">
        <f t="shared" si="2"/>
        <v>259.20000000000005</v>
      </c>
      <c r="Y68" s="36">
        <f t="shared" si="3"/>
        <v>0.52200000000000002</v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9">
        <v>4680115882133</v>
      </c>
      <c r="E69" s="370"/>
      <c r="F69" s="364">
        <v>1.35</v>
      </c>
      <c r="G69" s="32">
        <v>8</v>
      </c>
      <c r="H69" s="364">
        <v>10.8</v>
      </c>
      <c r="I69" s="364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9">
        <v>4680115882133</v>
      </c>
      <c r="E70" s="370"/>
      <c r="F70" s="364">
        <v>1.4</v>
      </c>
      <c r="G70" s="32">
        <v>8</v>
      </c>
      <c r="H70" s="364">
        <v>11.2</v>
      </c>
      <c r="I70" s="364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25</v>
      </c>
      <c r="X71" s="366">
        <f t="shared" si="2"/>
        <v>27</v>
      </c>
      <c r="Y71" s="36">
        <f>IFERROR(IF(X71=0,"",ROUNDUP(X71/H71,0)*0.00753),"")</f>
        <v>6.7769999999999997E-2</v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448</v>
      </c>
      <c r="X72" s="366">
        <f t="shared" si="2"/>
        <v>448</v>
      </c>
      <c r="Y72" s="36">
        <f t="shared" ref="Y72:Y79" si="4">IFERROR(IF(X72=0,"",ROUNDUP(X72/H72,0)*0.00937),"")</f>
        <v>1.0494399999999999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1080</v>
      </c>
      <c r="X79" s="366">
        <f t="shared" si="2"/>
        <v>1080</v>
      </c>
      <c r="Y79" s="36">
        <f t="shared" si="4"/>
        <v>2.2488000000000001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48</v>
      </c>
      <c r="X80" s="366">
        <f t="shared" si="2"/>
        <v>48</v>
      </c>
      <c r="Y80" s="36">
        <f>IFERROR(IF(X80=0,"",ROUNDUP(X80/H80,0)*0.00753),"")</f>
        <v>0.11295000000000001</v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1057.5</v>
      </c>
      <c r="X84" s="366">
        <f t="shared" si="2"/>
        <v>1057.5</v>
      </c>
      <c r="Y84" s="36">
        <f>IFERROR(IF(X84=0,"",ROUNDUP(X84/H84,0)*0.00937),"")</f>
        <v>2.2019500000000001</v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97"/>
      <c r="O86" s="391" t="s">
        <v>66</v>
      </c>
      <c r="P86" s="392"/>
      <c r="Q86" s="392"/>
      <c r="R86" s="392"/>
      <c r="S86" s="392"/>
      <c r="T86" s="392"/>
      <c r="U86" s="393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651.3386243386243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653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6.5944099999999999</v>
      </c>
      <c r="Z86" s="368"/>
      <c r="AA86" s="368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97"/>
      <c r="O87" s="391" t="s">
        <v>66</v>
      </c>
      <c r="P87" s="392"/>
      <c r="Q87" s="392"/>
      <c r="R87" s="392"/>
      <c r="S87" s="392"/>
      <c r="T87" s="392"/>
      <c r="U87" s="393"/>
      <c r="V87" s="37" t="s">
        <v>65</v>
      </c>
      <c r="W87" s="367">
        <f>IFERROR(SUM(W64:W85),"0")</f>
        <v>3108.5</v>
      </c>
      <c r="X87" s="367">
        <f>IFERROR(SUM(X64:X85),"0")</f>
        <v>3121.3</v>
      </c>
      <c r="Y87" s="37"/>
      <c r="Z87" s="368"/>
      <c r="AA87" s="368"/>
    </row>
    <row r="88" spans="1:54" ht="14.25" customHeight="1" x14ac:dyDescent="0.25">
      <c r="A88" s="375" t="s">
        <v>96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58"/>
      <c r="AA88" s="358"/>
    </row>
    <row r="89" spans="1:54" ht="16.5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4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3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97"/>
      <c r="O93" s="391" t="s">
        <v>66</v>
      </c>
      <c r="P93" s="392"/>
      <c r="Q93" s="392"/>
      <c r="R93" s="392"/>
      <c r="S93" s="392"/>
      <c r="T93" s="392"/>
      <c r="U93" s="393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97"/>
      <c r="O94" s="391" t="s">
        <v>66</v>
      </c>
      <c r="P94" s="392"/>
      <c r="Q94" s="392"/>
      <c r="R94" s="392"/>
      <c r="S94" s="392"/>
      <c r="T94" s="392"/>
      <c r="U94" s="393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customHeight="1" x14ac:dyDescent="0.25">
      <c r="A95" s="375" t="s">
        <v>60</v>
      </c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376"/>
      <c r="Z95" s="358"/>
      <c r="AA95" s="358"/>
    </row>
    <row r="96" spans="1:54" ht="16.5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35</v>
      </c>
      <c r="X103" s="366">
        <f t="shared" si="5"/>
        <v>36.4</v>
      </c>
      <c r="Y103" s="36">
        <f>IFERROR(IF(X103=0,"",ROUNDUP(X103/H103,0)*0.00753),"")</f>
        <v>9.7890000000000005E-2</v>
      </c>
      <c r="Z103" s="56"/>
      <c r="AA103" s="57"/>
      <c r="AE103" s="58"/>
      <c r="BB103" s="115" t="s">
        <v>1</v>
      </c>
    </row>
    <row r="104" spans="1:54" x14ac:dyDescent="0.2">
      <c r="A104" s="39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97"/>
      <c r="O104" s="391" t="s">
        <v>66</v>
      </c>
      <c r="P104" s="392"/>
      <c r="Q104" s="392"/>
      <c r="R104" s="392"/>
      <c r="S104" s="392"/>
      <c r="T104" s="392"/>
      <c r="U104" s="393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12.5</v>
      </c>
      <c r="X104" s="367">
        <f>IFERROR(X96/H96,"0")+IFERROR(X97/H97,"0")+IFERROR(X98/H98,"0")+IFERROR(X99/H99,"0")+IFERROR(X100/H100,"0")+IFERROR(X101/H101,"0")+IFERROR(X102/H102,"0")+IFERROR(X103/H103,"0")</f>
        <v>13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9.7890000000000005E-2</v>
      </c>
      <c r="Z104" s="368"/>
      <c r="AA104" s="368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97"/>
      <c r="O105" s="391" t="s">
        <v>66</v>
      </c>
      <c r="P105" s="392"/>
      <c r="Q105" s="392"/>
      <c r="R105" s="392"/>
      <c r="S105" s="392"/>
      <c r="T105" s="392"/>
      <c r="U105" s="393"/>
      <c r="V105" s="37" t="s">
        <v>65</v>
      </c>
      <c r="W105" s="367">
        <f>IFERROR(SUM(W96:W103),"0")</f>
        <v>35</v>
      </c>
      <c r="X105" s="367">
        <f>IFERROR(SUM(X96:X103),"0")</f>
        <v>36.4</v>
      </c>
      <c r="Y105" s="37"/>
      <c r="Z105" s="368"/>
      <c r="AA105" s="368"/>
    </row>
    <row r="106" spans="1:54" ht="14.25" customHeight="1" x14ac:dyDescent="0.25">
      <c r="A106" s="375" t="s">
        <v>68</v>
      </c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58"/>
      <c r="AA106" s="358"/>
    </row>
    <row r="107" spans="1:54" ht="16.5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6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8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4301051437</v>
      </c>
      <c r="D110" s="369">
        <v>4607091386967</v>
      </c>
      <c r="E110" s="370"/>
      <c r="F110" s="364">
        <v>1.35</v>
      </c>
      <c r="G110" s="32">
        <v>6</v>
      </c>
      <c r="H110" s="364">
        <v>8.1</v>
      </c>
      <c r="I110" s="364">
        <v>8.6639999999999997</v>
      </c>
      <c r="J110" s="32">
        <v>56</v>
      </c>
      <c r="K110" s="32" t="s">
        <v>99</v>
      </c>
      <c r="L110" s="33" t="s">
        <v>119</v>
      </c>
      <c r="M110" s="33"/>
      <c r="N110" s="32">
        <v>45</v>
      </c>
      <c r="O110" s="74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0</v>
      </c>
      <c r="X110" s="366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190</v>
      </c>
      <c r="B111" s="54" t="s">
        <v>192</v>
      </c>
      <c r="C111" s="31">
        <v>4301051543</v>
      </c>
      <c r="D111" s="369">
        <v>4607091386967</v>
      </c>
      <c r="E111" s="370"/>
      <c r="F111" s="364">
        <v>1.4</v>
      </c>
      <c r="G111" s="32">
        <v>6</v>
      </c>
      <c r="H111" s="364">
        <v>8.4</v>
      </c>
      <c r="I111" s="364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45</v>
      </c>
      <c r="O111" s="6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200</v>
      </c>
      <c r="X111" s="366">
        <f t="shared" si="6"/>
        <v>201.60000000000002</v>
      </c>
      <c r="Y111" s="36">
        <f>IFERROR(IF(X111=0,"",ROUNDUP(X111/H111,0)*0.02175),"")</f>
        <v>0.52200000000000002</v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66</v>
      </c>
      <c r="X115" s="366">
        <f t="shared" si="6"/>
        <v>66</v>
      </c>
      <c r="Y115" s="36">
        <f>IFERROR(IF(X115=0,"",ROUNDUP(X115/H115,0)*0.00753),"")</f>
        <v>0.18825</v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855</v>
      </c>
      <c r="X116" s="366">
        <f t="shared" si="6"/>
        <v>855.90000000000009</v>
      </c>
      <c r="Y116" s="36">
        <f>IFERROR(IF(X116=0,"",ROUNDUP(X116/H116,0)*0.00753),"")</f>
        <v>2.3870100000000001</v>
      </c>
      <c r="Z116" s="56"/>
      <c r="AA116" s="57"/>
      <c r="AE116" s="58"/>
      <c r="BB116" s="125" t="s">
        <v>1</v>
      </c>
    </row>
    <row r="117" spans="1:54" ht="27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15</v>
      </c>
      <c r="X119" s="366">
        <f t="shared" si="6"/>
        <v>15</v>
      </c>
      <c r="Y119" s="36">
        <f>IFERROR(IF(X119=0,"",ROUNDUP(X119/H119,0)*0.00753),"")</f>
        <v>3.7650000000000003E-2</v>
      </c>
      <c r="Z119" s="56"/>
      <c r="AA119" s="57"/>
      <c r="AE119" s="58"/>
      <c r="BB119" s="128" t="s">
        <v>1</v>
      </c>
    </row>
    <row r="120" spans="1:54" ht="16.5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9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97"/>
      <c r="O121" s="391" t="s">
        <v>66</v>
      </c>
      <c r="P121" s="392"/>
      <c r="Q121" s="392"/>
      <c r="R121" s="392"/>
      <c r="S121" s="392"/>
      <c r="T121" s="392"/>
      <c r="U121" s="393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370.47619047619042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371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3.1349100000000005</v>
      </c>
      <c r="Z121" s="368"/>
      <c r="AA121" s="368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97"/>
      <c r="O122" s="391" t="s">
        <v>66</v>
      </c>
      <c r="P122" s="392"/>
      <c r="Q122" s="392"/>
      <c r="R122" s="392"/>
      <c r="S122" s="392"/>
      <c r="T122" s="392"/>
      <c r="U122" s="393"/>
      <c r="V122" s="37" t="s">
        <v>65</v>
      </c>
      <c r="W122" s="367">
        <f>IFERROR(SUM(W107:W120),"0")</f>
        <v>1136</v>
      </c>
      <c r="X122" s="367">
        <f>IFERROR(SUM(X107:X120),"0")</f>
        <v>1138.5</v>
      </c>
      <c r="Y122" s="37"/>
      <c r="Z122" s="368"/>
      <c r="AA122" s="368"/>
    </row>
    <row r="123" spans="1:54" ht="14.25" customHeight="1" x14ac:dyDescent="0.25">
      <c r="A123" s="375" t="s">
        <v>210</v>
      </c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  <c r="U123" s="376"/>
      <c r="V123" s="376"/>
      <c r="W123" s="376"/>
      <c r="X123" s="376"/>
      <c r="Y123" s="376"/>
      <c r="Z123" s="358"/>
      <c r="AA123" s="358"/>
    </row>
    <row r="124" spans="1:54" ht="27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70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5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80</v>
      </c>
      <c r="X126" s="366">
        <f t="shared" si="7"/>
        <v>84</v>
      </c>
      <c r="Y126" s="36">
        <f>IFERROR(IF(X126=0,"",ROUNDUP(X126/H126,0)*0.02175),"")</f>
        <v>0.21749999999999997</v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5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26.4</v>
      </c>
      <c r="X129" s="366">
        <f t="shared" si="7"/>
        <v>27.72</v>
      </c>
      <c r="Y129" s="36">
        <f>IFERROR(IF(X129=0,"",ROUNDUP(X129/H129,0)*0.00753),"")</f>
        <v>0.10542</v>
      </c>
      <c r="Z129" s="56"/>
      <c r="AA129" s="57"/>
      <c r="AE129" s="58"/>
      <c r="BB129" s="135" t="s">
        <v>1</v>
      </c>
    </row>
    <row r="130" spans="1:54" ht="27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9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97"/>
      <c r="O131" s="391" t="s">
        <v>66</v>
      </c>
      <c r="P131" s="392"/>
      <c r="Q131" s="392"/>
      <c r="R131" s="392"/>
      <c r="S131" s="392"/>
      <c r="T131" s="392"/>
      <c r="U131" s="393"/>
      <c r="V131" s="37" t="s">
        <v>67</v>
      </c>
      <c r="W131" s="367">
        <f>IFERROR(W124/H124,"0")+IFERROR(W125/H125,"0")+IFERROR(W126/H126,"0")+IFERROR(W127/H127,"0")+IFERROR(W128/H128,"0")+IFERROR(W129/H129,"0")+IFERROR(W130/H130,"0")</f>
        <v>22.857142857142854</v>
      </c>
      <c r="X131" s="367">
        <f>IFERROR(X124/H124,"0")+IFERROR(X125/H125,"0")+IFERROR(X126/H126,"0")+IFERROR(X127/H127,"0")+IFERROR(X128/H128,"0")+IFERROR(X129/H129,"0")+IFERROR(X130/H130,"0")</f>
        <v>24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0.32291999999999998</v>
      </c>
      <c r="Z131" s="368"/>
      <c r="AA131" s="368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97"/>
      <c r="O132" s="391" t="s">
        <v>66</v>
      </c>
      <c r="P132" s="392"/>
      <c r="Q132" s="392"/>
      <c r="R132" s="392"/>
      <c r="S132" s="392"/>
      <c r="T132" s="392"/>
      <c r="U132" s="393"/>
      <c r="V132" s="37" t="s">
        <v>65</v>
      </c>
      <c r="W132" s="367">
        <f>IFERROR(SUM(W124:W130),"0")</f>
        <v>106.4</v>
      </c>
      <c r="X132" s="367">
        <f>IFERROR(SUM(X124:X130),"0")</f>
        <v>111.72</v>
      </c>
      <c r="Y132" s="37"/>
      <c r="Z132" s="368"/>
      <c r="AA132" s="368"/>
    </row>
    <row r="133" spans="1:54" ht="16.5" customHeight="1" x14ac:dyDescent="0.25">
      <c r="A133" s="378" t="s">
        <v>223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376"/>
      <c r="Z133" s="359"/>
      <c r="AA133" s="359"/>
    </row>
    <row r="134" spans="1:54" ht="14.25" customHeight="1" x14ac:dyDescent="0.25">
      <c r="A134" s="375" t="s">
        <v>68</v>
      </c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  <c r="U134" s="376"/>
      <c r="V134" s="376"/>
      <c r="W134" s="376"/>
      <c r="X134" s="376"/>
      <c r="Y134" s="376"/>
      <c r="Z134" s="358"/>
      <c r="AA134" s="358"/>
    </row>
    <row r="135" spans="1:54" ht="27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400</v>
      </c>
      <c r="X136" s="366">
        <f>IFERROR(IF(W136="",0,CEILING((W136/$H136),1)*$H136),"")</f>
        <v>403.20000000000005</v>
      </c>
      <c r="Y136" s="36">
        <f>IFERROR(IF(X136=0,"",ROUNDUP(X136/H136,0)*0.02175),"")</f>
        <v>1.044</v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827.1</v>
      </c>
      <c r="X138" s="366">
        <f>IFERROR(IF(W138="",0,CEILING((W138/$H138),1)*$H138),"")</f>
        <v>828.90000000000009</v>
      </c>
      <c r="Y138" s="36">
        <f>IFERROR(IF(X138=0,"",ROUNDUP(X138/H138,0)*0.00753),"")</f>
        <v>2.3117100000000002</v>
      </c>
      <c r="Z138" s="56"/>
      <c r="AA138" s="57"/>
      <c r="AE138" s="58"/>
      <c r="BB138" s="140" t="s">
        <v>1</v>
      </c>
    </row>
    <row r="139" spans="1:54" ht="16.5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9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97"/>
      <c r="O140" s="391" t="s">
        <v>66</v>
      </c>
      <c r="P140" s="392"/>
      <c r="Q140" s="392"/>
      <c r="R140" s="392"/>
      <c r="S140" s="392"/>
      <c r="T140" s="392"/>
      <c r="U140" s="393"/>
      <c r="V140" s="37" t="s">
        <v>67</v>
      </c>
      <c r="W140" s="367">
        <f>IFERROR(W135/H135,"0")+IFERROR(W136/H136,"0")+IFERROR(W137/H137,"0")+IFERROR(W138/H138,"0")+IFERROR(W139/H139,"0")</f>
        <v>353.95238095238096</v>
      </c>
      <c r="X140" s="367">
        <f>IFERROR(X135/H135,"0")+IFERROR(X136/H136,"0")+IFERROR(X137/H137,"0")+IFERROR(X138/H138,"0")+IFERROR(X139/H139,"0")</f>
        <v>355</v>
      </c>
      <c r="Y140" s="367">
        <f>IFERROR(IF(Y135="",0,Y135),"0")+IFERROR(IF(Y136="",0,Y136),"0")+IFERROR(IF(Y137="",0,Y137),"0")+IFERROR(IF(Y138="",0,Y138),"0")+IFERROR(IF(Y139="",0,Y139),"0")</f>
        <v>3.3557100000000002</v>
      </c>
      <c r="Z140" s="368"/>
      <c r="AA140" s="368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97"/>
      <c r="O141" s="391" t="s">
        <v>66</v>
      </c>
      <c r="P141" s="392"/>
      <c r="Q141" s="392"/>
      <c r="R141" s="392"/>
      <c r="S141" s="392"/>
      <c r="T141" s="392"/>
      <c r="U141" s="393"/>
      <c r="V141" s="37" t="s">
        <v>65</v>
      </c>
      <c r="W141" s="367">
        <f>IFERROR(SUM(W135:W139),"0")</f>
        <v>1227.0999999999999</v>
      </c>
      <c r="X141" s="367">
        <f>IFERROR(SUM(X135:X139),"0")</f>
        <v>1232.1000000000001</v>
      </c>
      <c r="Y141" s="37"/>
      <c r="Z141" s="368"/>
      <c r="AA141" s="368"/>
    </row>
    <row r="142" spans="1:54" ht="27.75" customHeight="1" x14ac:dyDescent="0.2">
      <c r="A142" s="386" t="s">
        <v>233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48"/>
      <c r="AA142" s="48"/>
    </row>
    <row r="143" spans="1:54" ht="16.5" customHeight="1" x14ac:dyDescent="0.25">
      <c r="A143" s="378" t="s">
        <v>234</v>
      </c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59"/>
      <c r="AA143" s="359"/>
    </row>
    <row r="144" spans="1:54" ht="14.25" customHeight="1" x14ac:dyDescent="0.25">
      <c r="A144" s="375" t="s">
        <v>104</v>
      </c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58"/>
      <c r="AA144" s="358"/>
    </row>
    <row r="145" spans="1:54" ht="27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x14ac:dyDescent="0.2">
      <c r="A148" s="39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97"/>
      <c r="O148" s="391" t="s">
        <v>66</v>
      </c>
      <c r="P148" s="392"/>
      <c r="Q148" s="392"/>
      <c r="R148" s="392"/>
      <c r="S148" s="392"/>
      <c r="T148" s="392"/>
      <c r="U148" s="393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97"/>
      <c r="O149" s="391" t="s">
        <v>66</v>
      </c>
      <c r="P149" s="392"/>
      <c r="Q149" s="392"/>
      <c r="R149" s="392"/>
      <c r="S149" s="392"/>
      <c r="T149" s="392"/>
      <c r="U149" s="393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customHeight="1" x14ac:dyDescent="0.25">
      <c r="A150" s="378" t="s">
        <v>241</v>
      </c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  <c r="U150" s="376"/>
      <c r="V150" s="376"/>
      <c r="W150" s="376"/>
      <c r="X150" s="376"/>
      <c r="Y150" s="376"/>
      <c r="Z150" s="359"/>
      <c r="AA150" s="359"/>
    </row>
    <row r="151" spans="1:54" ht="14.25" customHeight="1" x14ac:dyDescent="0.25">
      <c r="A151" s="375" t="s">
        <v>60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120</v>
      </c>
      <c r="X152" s="366">
        <f t="shared" ref="X152:X160" si="8">IFERROR(IF(W152="",0,CEILING((W152/$H152),1)*$H152),"")</f>
        <v>121.80000000000001</v>
      </c>
      <c r="Y152" s="36">
        <f>IFERROR(IF(X152=0,"",ROUNDUP(X152/H152,0)*0.00753),"")</f>
        <v>0.21837000000000001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20</v>
      </c>
      <c r="X153" s="366">
        <f t="shared" si="8"/>
        <v>21</v>
      </c>
      <c r="Y153" s="36">
        <f>IFERROR(IF(X153=0,"",ROUNDUP(X153/H153,0)*0.00753),"")</f>
        <v>3.7650000000000003E-2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4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150</v>
      </c>
      <c r="X154" s="366">
        <f t="shared" si="8"/>
        <v>151.20000000000002</v>
      </c>
      <c r="Y154" s="36">
        <f>IFERROR(IF(X154=0,"",ROUNDUP(X154/H154,0)*0.00753),"")</f>
        <v>0.27107999999999999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105</v>
      </c>
      <c r="X155" s="366">
        <f t="shared" si="8"/>
        <v>105</v>
      </c>
      <c r="Y155" s="36">
        <f>IFERROR(IF(X155=0,"",ROUNDUP(X155/H155,0)*0.00502),"")</f>
        <v>0.251</v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122.5</v>
      </c>
      <c r="X157" s="366">
        <f t="shared" si="8"/>
        <v>123.9</v>
      </c>
      <c r="Y157" s="36">
        <f>IFERROR(IF(X157=0,"",ROUNDUP(X157/H157,0)*0.00502),"")</f>
        <v>0.29618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192.5</v>
      </c>
      <c r="X158" s="366">
        <f t="shared" si="8"/>
        <v>193.20000000000002</v>
      </c>
      <c r="Y158" s="36">
        <f>IFERROR(IF(X158=0,"",ROUNDUP(X158/H158,0)*0.00502),"")</f>
        <v>0.46184000000000003</v>
      </c>
      <c r="Z158" s="56"/>
      <c r="AA158" s="57"/>
      <c r="AE158" s="58"/>
      <c r="BB158" s="151" t="s">
        <v>1</v>
      </c>
    </row>
    <row r="159" spans="1:54" ht="27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6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9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97"/>
      <c r="O161" s="391" t="s">
        <v>66</v>
      </c>
      <c r="P161" s="392"/>
      <c r="Q161" s="392"/>
      <c r="R161" s="392"/>
      <c r="S161" s="392"/>
      <c r="T161" s="392"/>
      <c r="U161" s="393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269.04761904761904</v>
      </c>
      <c r="X161" s="367">
        <f>IFERROR(X152/H152,"0")+IFERROR(X153/H153,"0")+IFERROR(X154/H154,"0")+IFERROR(X155/H155,"0")+IFERROR(X156/H156,"0")+IFERROR(X157/H157,"0")+IFERROR(X158/H158,"0")+IFERROR(X159/H159,"0")+IFERROR(X160/H160,"0")</f>
        <v>271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1.5361199999999999</v>
      </c>
      <c r="Z161" s="368"/>
      <c r="AA161" s="368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97"/>
      <c r="O162" s="391" t="s">
        <v>66</v>
      </c>
      <c r="P162" s="392"/>
      <c r="Q162" s="392"/>
      <c r="R162" s="392"/>
      <c r="S162" s="392"/>
      <c r="T162" s="392"/>
      <c r="U162" s="393"/>
      <c r="V162" s="37" t="s">
        <v>65</v>
      </c>
      <c r="W162" s="367">
        <f>IFERROR(SUM(W152:W160),"0")</f>
        <v>710</v>
      </c>
      <c r="X162" s="367">
        <f>IFERROR(SUM(X152:X160),"0")</f>
        <v>716.1</v>
      </c>
      <c r="Y162" s="37"/>
      <c r="Z162" s="368"/>
      <c r="AA162" s="368"/>
    </row>
    <row r="163" spans="1:54" ht="16.5" customHeight="1" x14ac:dyDescent="0.25">
      <c r="A163" s="378" t="s">
        <v>260</v>
      </c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  <c r="U163" s="376"/>
      <c r="V163" s="376"/>
      <c r="W163" s="376"/>
      <c r="X163" s="376"/>
      <c r="Y163" s="376"/>
      <c r="Z163" s="359"/>
      <c r="AA163" s="359"/>
    </row>
    <row r="164" spans="1:54" ht="14.25" customHeight="1" x14ac:dyDescent="0.25">
      <c r="A164" s="375" t="s">
        <v>104</v>
      </c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6"/>
      <c r="U164" s="376"/>
      <c r="V164" s="376"/>
      <c r="W164" s="376"/>
      <c r="X164" s="376"/>
      <c r="Y164" s="376"/>
      <c r="Z164" s="358"/>
      <c r="AA164" s="358"/>
    </row>
    <row r="165" spans="1:54" ht="16.5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x14ac:dyDescent="0.2">
      <c r="A167" s="39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97"/>
      <c r="O167" s="391" t="s">
        <v>66</v>
      </c>
      <c r="P167" s="392"/>
      <c r="Q167" s="392"/>
      <c r="R167" s="392"/>
      <c r="S167" s="392"/>
      <c r="T167" s="392"/>
      <c r="U167" s="393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97"/>
      <c r="O168" s="391" t="s">
        <v>66</v>
      </c>
      <c r="P168" s="392"/>
      <c r="Q168" s="392"/>
      <c r="R168" s="392"/>
      <c r="S168" s="392"/>
      <c r="T168" s="392"/>
      <c r="U168" s="393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customHeight="1" x14ac:dyDescent="0.25">
      <c r="A169" s="375" t="s">
        <v>96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58"/>
      <c r="AA169" s="358"/>
    </row>
    <row r="170" spans="1:54" ht="16.5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x14ac:dyDescent="0.2">
      <c r="A172" s="39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97"/>
      <c r="O172" s="391" t="s">
        <v>66</v>
      </c>
      <c r="P172" s="392"/>
      <c r="Q172" s="392"/>
      <c r="R172" s="392"/>
      <c r="S172" s="392"/>
      <c r="T172" s="392"/>
      <c r="U172" s="393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97"/>
      <c r="O173" s="391" t="s">
        <v>66</v>
      </c>
      <c r="P173" s="392"/>
      <c r="Q173" s="392"/>
      <c r="R173" s="392"/>
      <c r="S173" s="392"/>
      <c r="T173" s="392"/>
      <c r="U173" s="393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customHeight="1" x14ac:dyDescent="0.25">
      <c r="A174" s="375" t="s">
        <v>60</v>
      </c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  <c r="U174" s="376"/>
      <c r="V174" s="376"/>
      <c r="W174" s="376"/>
      <c r="X174" s="376"/>
      <c r="Y174" s="376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150</v>
      </c>
      <c r="X175" s="366">
        <f>IFERROR(IF(W175="",0,CEILING((W175/$H175),1)*$H175),"")</f>
        <v>151.20000000000002</v>
      </c>
      <c r="Y175" s="36">
        <f>IFERROR(IF(X175=0,"",ROUNDUP(X175/H175,0)*0.00937),"")</f>
        <v>0.26235999999999998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120</v>
      </c>
      <c r="X176" s="366">
        <f>IFERROR(IF(W176="",0,CEILING((W176/$H176),1)*$H176),"")</f>
        <v>124.2</v>
      </c>
      <c r="Y176" s="36">
        <f>IFERROR(IF(X176=0,"",ROUNDUP(X176/H176,0)*0.00937),"")</f>
        <v>0.21551000000000001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200</v>
      </c>
      <c r="X177" s="366">
        <f>IFERROR(IF(W177="",0,CEILING((W177/$H177),1)*$H177),"")</f>
        <v>205.20000000000002</v>
      </c>
      <c r="Y177" s="36">
        <f>IFERROR(IF(X177=0,"",ROUNDUP(X177/H177,0)*0.00937),"")</f>
        <v>0.35605999999999999</v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120</v>
      </c>
      <c r="X178" s="366">
        <f>IFERROR(IF(W178="",0,CEILING((W178/$H178),1)*$H178),"")</f>
        <v>124.2</v>
      </c>
      <c r="Y178" s="36">
        <f>IFERROR(IF(X178=0,"",ROUNDUP(X178/H178,0)*0.00937),"")</f>
        <v>0.21551000000000001</v>
      </c>
      <c r="Z178" s="56"/>
      <c r="AA178" s="57"/>
      <c r="AE178" s="58"/>
      <c r="BB178" s="161" t="s">
        <v>1</v>
      </c>
    </row>
    <row r="179" spans="1:54" x14ac:dyDescent="0.2">
      <c r="A179" s="39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97"/>
      <c r="O179" s="391" t="s">
        <v>66</v>
      </c>
      <c r="P179" s="392"/>
      <c r="Q179" s="392"/>
      <c r="R179" s="392"/>
      <c r="S179" s="392"/>
      <c r="T179" s="392"/>
      <c r="U179" s="393"/>
      <c r="V179" s="37" t="s">
        <v>67</v>
      </c>
      <c r="W179" s="367">
        <f>IFERROR(W175/H175,"0")+IFERROR(W176/H176,"0")+IFERROR(W177/H177,"0")+IFERROR(W178/H178,"0")</f>
        <v>109.25925925925927</v>
      </c>
      <c r="X179" s="367">
        <f>IFERROR(X175/H175,"0")+IFERROR(X176/H176,"0")+IFERROR(X177/H177,"0")+IFERROR(X178/H178,"0")</f>
        <v>112</v>
      </c>
      <c r="Y179" s="367">
        <f>IFERROR(IF(Y175="",0,Y175),"0")+IFERROR(IF(Y176="",0,Y176),"0")+IFERROR(IF(Y177="",0,Y177),"0")+IFERROR(IF(Y178="",0,Y178),"0")</f>
        <v>1.0494400000000002</v>
      </c>
      <c r="Z179" s="368"/>
      <c r="AA179" s="368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97"/>
      <c r="O180" s="391" t="s">
        <v>66</v>
      </c>
      <c r="P180" s="392"/>
      <c r="Q180" s="392"/>
      <c r="R180" s="392"/>
      <c r="S180" s="392"/>
      <c r="T180" s="392"/>
      <c r="U180" s="393"/>
      <c r="V180" s="37" t="s">
        <v>65</v>
      </c>
      <c r="W180" s="367">
        <f>IFERROR(SUM(W175:W178),"0")</f>
        <v>590</v>
      </c>
      <c r="X180" s="367">
        <f>IFERROR(SUM(X175:X178),"0")</f>
        <v>604.80000000000007</v>
      </c>
      <c r="Y180" s="37"/>
      <c r="Z180" s="368"/>
      <c r="AA180" s="368"/>
    </row>
    <row r="181" spans="1:54" ht="14.25" customHeight="1" x14ac:dyDescent="0.25">
      <c r="A181" s="375" t="s">
        <v>68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58"/>
      <c r="AA181" s="358"/>
    </row>
    <row r="182" spans="1:54" ht="27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200</v>
      </c>
      <c r="X183" s="366">
        <f t="shared" si="9"/>
        <v>200.1</v>
      </c>
      <c r="Y183" s="36">
        <f>IFERROR(IF(X183=0,"",ROUNDUP(X183/H183,0)*0.02175),"")</f>
        <v>0.50024999999999997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1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120</v>
      </c>
      <c r="X188" s="366">
        <f t="shared" si="9"/>
        <v>120</v>
      </c>
      <c r="Y188" s="36">
        <f>IFERROR(IF(X188=0,"",ROUNDUP(X188/H188,0)*0.00753),"")</f>
        <v>0.3765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5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240</v>
      </c>
      <c r="X190" s="366">
        <f t="shared" si="9"/>
        <v>240</v>
      </c>
      <c r="Y190" s="36">
        <f>IFERROR(IF(X190=0,"",ROUNDUP(X190/H190,0)*0.00753),"")</f>
        <v>0.753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851.2</v>
      </c>
      <c r="X192" s="366">
        <f t="shared" si="9"/>
        <v>852</v>
      </c>
      <c r="Y192" s="36">
        <f t="shared" ref="Y192:Y198" si="10">IFERROR(IF(X192=0,"",ROUNDUP(X192/H192,0)*0.00753),"")</f>
        <v>2.6731500000000001</v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4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864</v>
      </c>
      <c r="X194" s="366">
        <f t="shared" si="9"/>
        <v>864</v>
      </c>
      <c r="Y194" s="36">
        <f t="shared" si="10"/>
        <v>2.7107999999999999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88</v>
      </c>
      <c r="X197" s="366">
        <f t="shared" si="9"/>
        <v>88.8</v>
      </c>
      <c r="Y197" s="36">
        <f t="shared" si="10"/>
        <v>0.27861000000000002</v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120</v>
      </c>
      <c r="X198" s="366">
        <f t="shared" si="9"/>
        <v>120</v>
      </c>
      <c r="Y198" s="36">
        <f t="shared" si="10"/>
        <v>0.3765</v>
      </c>
      <c r="Z198" s="56"/>
      <c r="AA198" s="57"/>
      <c r="AE198" s="58"/>
      <c r="BB198" s="178" t="s">
        <v>1</v>
      </c>
    </row>
    <row r="199" spans="1:54" x14ac:dyDescent="0.2">
      <c r="A199" s="39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97"/>
      <c r="O199" s="391" t="s">
        <v>66</v>
      </c>
      <c r="P199" s="392"/>
      <c r="Q199" s="392"/>
      <c r="R199" s="392"/>
      <c r="S199" s="392"/>
      <c r="T199" s="392"/>
      <c r="U199" s="393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974.32183908045977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975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7.6688100000000006</v>
      </c>
      <c r="Z199" s="368"/>
      <c r="AA199" s="368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97"/>
      <c r="O200" s="391" t="s">
        <v>66</v>
      </c>
      <c r="P200" s="392"/>
      <c r="Q200" s="392"/>
      <c r="R200" s="392"/>
      <c r="S200" s="392"/>
      <c r="T200" s="392"/>
      <c r="U200" s="393"/>
      <c r="V200" s="37" t="s">
        <v>65</v>
      </c>
      <c r="W200" s="367">
        <f>IFERROR(SUM(W182:W198),"0")</f>
        <v>2483.1999999999998</v>
      </c>
      <c r="X200" s="367">
        <f>IFERROR(SUM(X182:X198),"0")</f>
        <v>2484.9</v>
      </c>
      <c r="Y200" s="37"/>
      <c r="Z200" s="368"/>
      <c r="AA200" s="368"/>
    </row>
    <row r="201" spans="1:54" ht="14.25" customHeight="1" x14ac:dyDescent="0.25">
      <c r="A201" s="375" t="s">
        <v>210</v>
      </c>
      <c r="B201" s="376"/>
      <c r="C201" s="376"/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  <c r="U201" s="376"/>
      <c r="V201" s="376"/>
      <c r="W201" s="376"/>
      <c r="X201" s="376"/>
      <c r="Y201" s="376"/>
      <c r="Z201" s="358"/>
      <c r="AA201" s="358"/>
    </row>
    <row r="202" spans="1:54" ht="16.5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4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x14ac:dyDescent="0.2">
      <c r="A206" s="39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97"/>
      <c r="O206" s="391" t="s">
        <v>66</v>
      </c>
      <c r="P206" s="392"/>
      <c r="Q206" s="392"/>
      <c r="R206" s="392"/>
      <c r="S206" s="392"/>
      <c r="T206" s="392"/>
      <c r="U206" s="393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97"/>
      <c r="O207" s="391" t="s">
        <v>66</v>
      </c>
      <c r="P207" s="392"/>
      <c r="Q207" s="392"/>
      <c r="R207" s="392"/>
      <c r="S207" s="392"/>
      <c r="T207" s="392"/>
      <c r="U207" s="393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customHeight="1" x14ac:dyDescent="0.25">
      <c r="A208" s="378" t="s">
        <v>319</v>
      </c>
      <c r="B208" s="376"/>
      <c r="C208" s="376"/>
      <c r="D208" s="376"/>
      <c r="E208" s="376"/>
      <c r="F208" s="376"/>
      <c r="G208" s="376"/>
      <c r="H208" s="376"/>
      <c r="I208" s="376"/>
      <c r="J208" s="376"/>
      <c r="K208" s="376"/>
      <c r="L208" s="376"/>
      <c r="M208" s="376"/>
      <c r="N208" s="376"/>
      <c r="O208" s="376"/>
      <c r="P208" s="376"/>
      <c r="Q208" s="376"/>
      <c r="R208" s="376"/>
      <c r="S208" s="376"/>
      <c r="T208" s="376"/>
      <c r="U208" s="376"/>
      <c r="V208" s="376"/>
      <c r="W208" s="376"/>
      <c r="X208" s="376"/>
      <c r="Y208" s="376"/>
      <c r="Z208" s="359"/>
      <c r="AA208" s="359"/>
    </row>
    <row r="209" spans="1:54" ht="14.25" customHeight="1" x14ac:dyDescent="0.25">
      <c r="A209" s="375" t="s">
        <v>104</v>
      </c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58"/>
      <c r="AA209" s="358"/>
    </row>
    <row r="210" spans="1:54" ht="27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x14ac:dyDescent="0.2">
      <c r="A216" s="39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97"/>
      <c r="O216" s="391" t="s">
        <v>66</v>
      </c>
      <c r="P216" s="392"/>
      <c r="Q216" s="392"/>
      <c r="R216" s="392"/>
      <c r="S216" s="392"/>
      <c r="T216" s="392"/>
      <c r="U216" s="393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97"/>
      <c r="O217" s="391" t="s">
        <v>66</v>
      </c>
      <c r="P217" s="392"/>
      <c r="Q217" s="392"/>
      <c r="R217" s="392"/>
      <c r="S217" s="392"/>
      <c r="T217" s="392"/>
      <c r="U217" s="393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customHeight="1" x14ac:dyDescent="0.25">
      <c r="A218" s="375" t="s">
        <v>60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1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105</v>
      </c>
      <c r="X219" s="366">
        <f>IFERROR(IF(W219="",0,CEILING((W219/$H219),1)*$H219),"")</f>
        <v>105</v>
      </c>
      <c r="Y219" s="36">
        <f>IFERROR(IF(X219=0,"",ROUNDUP(X219/H219,0)*0.00502),"")</f>
        <v>0.251</v>
      </c>
      <c r="Z219" s="56"/>
      <c r="AA219" s="57"/>
      <c r="AE219" s="58"/>
      <c r="BB219" s="189" t="s">
        <v>1</v>
      </c>
    </row>
    <row r="220" spans="1:54" ht="27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9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97"/>
      <c r="O221" s="391" t="s">
        <v>66</v>
      </c>
      <c r="P221" s="392"/>
      <c r="Q221" s="392"/>
      <c r="R221" s="392"/>
      <c r="S221" s="392"/>
      <c r="T221" s="392"/>
      <c r="U221" s="393"/>
      <c r="V221" s="37" t="s">
        <v>67</v>
      </c>
      <c r="W221" s="367">
        <f>IFERROR(W219/H219,"0")+IFERROR(W220/H220,"0")</f>
        <v>50</v>
      </c>
      <c r="X221" s="367">
        <f>IFERROR(X219/H219,"0")+IFERROR(X220/H220,"0")</f>
        <v>50</v>
      </c>
      <c r="Y221" s="367">
        <f>IFERROR(IF(Y219="",0,Y219),"0")+IFERROR(IF(Y220="",0,Y220),"0")</f>
        <v>0.251</v>
      </c>
      <c r="Z221" s="368"/>
      <c r="AA221" s="368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97"/>
      <c r="O222" s="391" t="s">
        <v>66</v>
      </c>
      <c r="P222" s="392"/>
      <c r="Q222" s="392"/>
      <c r="R222" s="392"/>
      <c r="S222" s="392"/>
      <c r="T222" s="392"/>
      <c r="U222" s="393"/>
      <c r="V222" s="37" t="s">
        <v>65</v>
      </c>
      <c r="W222" s="367">
        <f>IFERROR(SUM(W219:W220),"0")</f>
        <v>105</v>
      </c>
      <c r="X222" s="367">
        <f>IFERROR(SUM(X219:X220),"0")</f>
        <v>105</v>
      </c>
      <c r="Y222" s="37"/>
      <c r="Z222" s="368"/>
      <c r="AA222" s="368"/>
    </row>
    <row r="223" spans="1:54" ht="16.5" customHeight="1" x14ac:dyDescent="0.25">
      <c r="A223" s="378" t="s">
        <v>336</v>
      </c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59"/>
      <c r="AA223" s="359"/>
    </row>
    <row r="224" spans="1:54" ht="14.25" customHeight="1" x14ac:dyDescent="0.25">
      <c r="A224" s="375" t="s">
        <v>104</v>
      </c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58"/>
      <c r="AA224" s="358"/>
    </row>
    <row r="225" spans="1:54" ht="27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90</v>
      </c>
      <c r="X225" s="366">
        <f t="shared" ref="X225:X230" si="12">IFERROR(IF(W225="",0,CEILING((W225/$H225),1)*$H225),"")</f>
        <v>92.8</v>
      </c>
      <c r="Y225" s="36">
        <f>IFERROR(IF(X225=0,"",ROUNDUP(X225/H225,0)*0.02175),"")</f>
        <v>0.17399999999999999</v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5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x14ac:dyDescent="0.2">
      <c r="A231" s="39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97"/>
      <c r="O231" s="391" t="s">
        <v>66</v>
      </c>
      <c r="P231" s="392"/>
      <c r="Q231" s="392"/>
      <c r="R231" s="392"/>
      <c r="S231" s="392"/>
      <c r="T231" s="392"/>
      <c r="U231" s="393"/>
      <c r="V231" s="37" t="s">
        <v>67</v>
      </c>
      <c r="W231" s="367">
        <f>IFERROR(W225/H225,"0")+IFERROR(W226/H226,"0")+IFERROR(W227/H227,"0")+IFERROR(W228/H228,"0")+IFERROR(W229/H229,"0")+IFERROR(W230/H230,"0")</f>
        <v>7.7586206896551726</v>
      </c>
      <c r="X231" s="367">
        <f>IFERROR(X225/H225,"0")+IFERROR(X226/H226,"0")+IFERROR(X227/H227,"0")+IFERROR(X228/H228,"0")+IFERROR(X229/H229,"0")+IFERROR(X230/H230,"0")</f>
        <v>8</v>
      </c>
      <c r="Y231" s="367">
        <f>IFERROR(IF(Y225="",0,Y225),"0")+IFERROR(IF(Y226="",0,Y226),"0")+IFERROR(IF(Y227="",0,Y227),"0")+IFERROR(IF(Y228="",0,Y228),"0")+IFERROR(IF(Y229="",0,Y229),"0")+IFERROR(IF(Y230="",0,Y230),"0")</f>
        <v>0.17399999999999999</v>
      </c>
      <c r="Z231" s="368"/>
      <c r="AA231" s="368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97"/>
      <c r="O232" s="391" t="s">
        <v>66</v>
      </c>
      <c r="P232" s="392"/>
      <c r="Q232" s="392"/>
      <c r="R232" s="392"/>
      <c r="S232" s="392"/>
      <c r="T232" s="392"/>
      <c r="U232" s="393"/>
      <c r="V232" s="37" t="s">
        <v>65</v>
      </c>
      <c r="W232" s="367">
        <f>IFERROR(SUM(W225:W230),"0")</f>
        <v>90</v>
      </c>
      <c r="X232" s="367">
        <f>IFERROR(SUM(X225:X230),"0")</f>
        <v>92.8</v>
      </c>
      <c r="Y232" s="37"/>
      <c r="Z232" s="368"/>
      <c r="AA232" s="368"/>
    </row>
    <row r="233" spans="1:54" ht="16.5" customHeight="1" x14ac:dyDescent="0.25">
      <c r="A233" s="378" t="s">
        <v>349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59"/>
      <c r="AA233" s="359"/>
    </row>
    <row r="234" spans="1:54" ht="14.25" customHeight="1" x14ac:dyDescent="0.25">
      <c r="A234" s="375" t="s">
        <v>104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58"/>
      <c r="AA234" s="358"/>
    </row>
    <row r="235" spans="1:54" ht="27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6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1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9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97"/>
      <c r="O251" s="391" t="s">
        <v>66</v>
      </c>
      <c r="P251" s="392"/>
      <c r="Q251" s="392"/>
      <c r="R251" s="392"/>
      <c r="S251" s="392"/>
      <c r="T251" s="392"/>
      <c r="U251" s="393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68"/>
      <c r="AA251" s="368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97"/>
      <c r="O252" s="391" t="s">
        <v>66</v>
      </c>
      <c r="P252" s="392"/>
      <c r="Q252" s="392"/>
      <c r="R252" s="392"/>
      <c r="S252" s="392"/>
      <c r="T252" s="392"/>
      <c r="U252" s="393"/>
      <c r="V252" s="37" t="s">
        <v>65</v>
      </c>
      <c r="W252" s="367">
        <f>IFERROR(SUM(W235:W250),"0")</f>
        <v>0</v>
      </c>
      <c r="X252" s="367">
        <f>IFERROR(SUM(X235:X250),"0")</f>
        <v>0</v>
      </c>
      <c r="Y252" s="37"/>
      <c r="Z252" s="368"/>
      <c r="AA252" s="368"/>
    </row>
    <row r="253" spans="1:54" ht="14.25" customHeight="1" x14ac:dyDescent="0.25">
      <c r="A253" s="375" t="s">
        <v>96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58"/>
      <c r="AA253" s="358"/>
    </row>
    <row r="254" spans="1:54" ht="27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x14ac:dyDescent="0.2">
      <c r="A255" s="39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97"/>
      <c r="O255" s="391" t="s">
        <v>66</v>
      </c>
      <c r="P255" s="392"/>
      <c r="Q255" s="392"/>
      <c r="R255" s="392"/>
      <c r="S255" s="392"/>
      <c r="T255" s="392"/>
      <c r="U255" s="393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97"/>
      <c r="O256" s="391" t="s">
        <v>66</v>
      </c>
      <c r="P256" s="392"/>
      <c r="Q256" s="392"/>
      <c r="R256" s="392"/>
      <c r="S256" s="392"/>
      <c r="T256" s="392"/>
      <c r="U256" s="393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customHeight="1" x14ac:dyDescent="0.25">
      <c r="A257" s="375" t="s">
        <v>60</v>
      </c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0</v>
      </c>
      <c r="X258" s="36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0</v>
      </c>
      <c r="X259" s="366">
        <f>IFERROR(IF(W259="",0,CEILING((W259/$H259),1)*$H259),"")</f>
        <v>0</v>
      </c>
      <c r="Y259" s="36" t="str">
        <f>IFERROR(IF(X259=0,"",ROUNDUP(X259/H259,0)*0.00753),"")</f>
        <v/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58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22.4</v>
      </c>
      <c r="X261" s="366">
        <f>IFERROR(IF(W261="",0,CEILING((W261/$H261),1)*$H261),"")</f>
        <v>23.52</v>
      </c>
      <c r="Y261" s="36">
        <f>IFERROR(IF(X261=0,"",ROUNDUP(X261/H261,0)*0.00502),"")</f>
        <v>7.0280000000000009E-2</v>
      </c>
      <c r="Z261" s="56"/>
      <c r="AA261" s="57"/>
      <c r="AE261" s="58"/>
      <c r="BB261" s="217" t="s">
        <v>1</v>
      </c>
    </row>
    <row r="262" spans="1:54" x14ac:dyDescent="0.2">
      <c r="A262" s="39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97"/>
      <c r="O262" s="391" t="s">
        <v>66</v>
      </c>
      <c r="P262" s="392"/>
      <c r="Q262" s="392"/>
      <c r="R262" s="392"/>
      <c r="S262" s="392"/>
      <c r="T262" s="392"/>
      <c r="U262" s="393"/>
      <c r="V262" s="37" t="s">
        <v>67</v>
      </c>
      <c r="W262" s="367">
        <f>IFERROR(W258/H258,"0")+IFERROR(W259/H259,"0")+IFERROR(W260/H260,"0")+IFERROR(W261/H261,"0")</f>
        <v>13.333333333333332</v>
      </c>
      <c r="X262" s="367">
        <f>IFERROR(X258/H258,"0")+IFERROR(X259/H259,"0")+IFERROR(X260/H260,"0")+IFERROR(X261/H261,"0")</f>
        <v>14</v>
      </c>
      <c r="Y262" s="367">
        <f>IFERROR(IF(Y258="",0,Y258),"0")+IFERROR(IF(Y259="",0,Y259),"0")+IFERROR(IF(Y260="",0,Y260),"0")+IFERROR(IF(Y261="",0,Y261),"0")</f>
        <v>7.0280000000000009E-2</v>
      </c>
      <c r="Z262" s="368"/>
      <c r="AA262" s="368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97"/>
      <c r="O263" s="391" t="s">
        <v>66</v>
      </c>
      <c r="P263" s="392"/>
      <c r="Q263" s="392"/>
      <c r="R263" s="392"/>
      <c r="S263" s="392"/>
      <c r="T263" s="392"/>
      <c r="U263" s="393"/>
      <c r="V263" s="37" t="s">
        <v>65</v>
      </c>
      <c r="W263" s="367">
        <f>IFERROR(SUM(W258:W261),"0")</f>
        <v>22.4</v>
      </c>
      <c r="X263" s="367">
        <f>IFERROR(SUM(X258:X261),"0")</f>
        <v>23.52</v>
      </c>
      <c r="Y263" s="37"/>
      <c r="Z263" s="368"/>
      <c r="AA263" s="368"/>
    </row>
    <row r="264" spans="1:54" ht="14.25" customHeight="1" x14ac:dyDescent="0.25">
      <c r="A264" s="375" t="s">
        <v>68</v>
      </c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0</v>
      </c>
      <c r="X265" s="366">
        <f t="shared" ref="X265:X273" si="15">IFERROR(IF(W265="",0,CEILING((W265/$H265),1)*$H265),"")</f>
        <v>0</v>
      </c>
      <c r="Y265" s="36" t="str">
        <f>IFERROR(IF(X265=0,"",ROUNDUP(X265/H265,0)*0.02175),"")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6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7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3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9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97"/>
      <c r="O274" s="391" t="s">
        <v>66</v>
      </c>
      <c r="P274" s="392"/>
      <c r="Q274" s="392"/>
      <c r="R274" s="392"/>
      <c r="S274" s="392"/>
      <c r="T274" s="392"/>
      <c r="U274" s="393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0</v>
      </c>
      <c r="X274" s="367">
        <f>IFERROR(X265/H265,"0")+IFERROR(X266/H266,"0")+IFERROR(X267/H267,"0")+IFERROR(X268/H268,"0")+IFERROR(X269/H269,"0")+IFERROR(X270/H270,"0")+IFERROR(X271/H271,"0")+IFERROR(X272/H272,"0")+IFERROR(X273/H273,"0")</f>
        <v>0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</v>
      </c>
      <c r="Z274" s="368"/>
      <c r="AA274" s="368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97"/>
      <c r="O275" s="391" t="s">
        <v>66</v>
      </c>
      <c r="P275" s="392"/>
      <c r="Q275" s="392"/>
      <c r="R275" s="392"/>
      <c r="S275" s="392"/>
      <c r="T275" s="392"/>
      <c r="U275" s="393"/>
      <c r="V275" s="37" t="s">
        <v>65</v>
      </c>
      <c r="W275" s="367">
        <f>IFERROR(SUM(W265:W273),"0")</f>
        <v>0</v>
      </c>
      <c r="X275" s="367">
        <f>IFERROR(SUM(X265:X273),"0")</f>
        <v>0</v>
      </c>
      <c r="Y275" s="37"/>
      <c r="Z275" s="368"/>
      <c r="AA275" s="368"/>
    </row>
    <row r="276" spans="1:54" ht="14.25" customHeight="1" x14ac:dyDescent="0.25">
      <c r="A276" s="375" t="s">
        <v>210</v>
      </c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400</v>
      </c>
      <c r="X278" s="366">
        <f>IFERROR(IF(W278="",0,CEILING((W278/$H278),1)*$H278),"")</f>
        <v>405.59999999999997</v>
      </c>
      <c r="Y278" s="36">
        <f>IFERROR(IF(X278=0,"",ROUNDUP(X278/H278,0)*0.02175),"")</f>
        <v>1.131</v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40</v>
      </c>
      <c r="X279" s="366">
        <f>IFERROR(IF(W279="",0,CEILING((W279/$H279),1)*$H279),"")</f>
        <v>42</v>
      </c>
      <c r="Y279" s="36">
        <f>IFERROR(IF(X279=0,"",ROUNDUP(X279/H279,0)*0.02175),"")</f>
        <v>0.10874999999999999</v>
      </c>
      <c r="Z279" s="56"/>
      <c r="AA279" s="57"/>
      <c r="AE279" s="58"/>
      <c r="BB279" s="229" t="s">
        <v>1</v>
      </c>
    </row>
    <row r="280" spans="1:54" x14ac:dyDescent="0.2">
      <c r="A280" s="39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97"/>
      <c r="O280" s="391" t="s">
        <v>66</v>
      </c>
      <c r="P280" s="392"/>
      <c r="Q280" s="392"/>
      <c r="R280" s="392"/>
      <c r="S280" s="392"/>
      <c r="T280" s="392"/>
      <c r="U280" s="393"/>
      <c r="V280" s="37" t="s">
        <v>67</v>
      </c>
      <c r="W280" s="367">
        <f>IFERROR(W277/H277,"0")+IFERROR(W278/H278,"0")+IFERROR(W279/H279,"0")</f>
        <v>56.043956043956044</v>
      </c>
      <c r="X280" s="367">
        <f>IFERROR(X277/H277,"0")+IFERROR(X278/H278,"0")+IFERROR(X279/H279,"0")</f>
        <v>57</v>
      </c>
      <c r="Y280" s="367">
        <f>IFERROR(IF(Y277="",0,Y277),"0")+IFERROR(IF(Y278="",0,Y278),"0")+IFERROR(IF(Y279="",0,Y279),"0")</f>
        <v>1.2397499999999999</v>
      </c>
      <c r="Z280" s="368"/>
      <c r="AA280" s="368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97"/>
      <c r="O281" s="391" t="s">
        <v>66</v>
      </c>
      <c r="P281" s="392"/>
      <c r="Q281" s="392"/>
      <c r="R281" s="392"/>
      <c r="S281" s="392"/>
      <c r="T281" s="392"/>
      <c r="U281" s="393"/>
      <c r="V281" s="37" t="s">
        <v>65</v>
      </c>
      <c r="W281" s="367">
        <f>IFERROR(SUM(W277:W279),"0")</f>
        <v>440</v>
      </c>
      <c r="X281" s="367">
        <f>IFERROR(SUM(X277:X279),"0")</f>
        <v>447.59999999999997</v>
      </c>
      <c r="Y281" s="37"/>
      <c r="Z281" s="368"/>
      <c r="AA281" s="368"/>
    </row>
    <row r="282" spans="1:54" ht="14.25" customHeight="1" x14ac:dyDescent="0.25">
      <c r="A282" s="375" t="s">
        <v>82</v>
      </c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58"/>
      <c r="AA282" s="358"/>
    </row>
    <row r="283" spans="1:54" ht="16.5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43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47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x14ac:dyDescent="0.2">
      <c r="A286" s="39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97"/>
      <c r="O286" s="391" t="s">
        <v>66</v>
      </c>
      <c r="P286" s="392"/>
      <c r="Q286" s="392"/>
      <c r="R286" s="392"/>
      <c r="S286" s="392"/>
      <c r="T286" s="392"/>
      <c r="U286" s="393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97"/>
      <c r="O287" s="391" t="s">
        <v>66</v>
      </c>
      <c r="P287" s="392"/>
      <c r="Q287" s="392"/>
      <c r="R287" s="392"/>
      <c r="S287" s="392"/>
      <c r="T287" s="392"/>
      <c r="U287" s="393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customHeight="1" x14ac:dyDescent="0.25">
      <c r="A288" s="375" t="s">
        <v>422</v>
      </c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76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4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x14ac:dyDescent="0.2">
      <c r="A292" s="39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97"/>
      <c r="O292" s="391" t="s">
        <v>66</v>
      </c>
      <c r="P292" s="392"/>
      <c r="Q292" s="392"/>
      <c r="R292" s="392"/>
      <c r="S292" s="392"/>
      <c r="T292" s="392"/>
      <c r="U292" s="393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97"/>
      <c r="O293" s="391" t="s">
        <v>66</v>
      </c>
      <c r="P293" s="392"/>
      <c r="Q293" s="392"/>
      <c r="R293" s="392"/>
      <c r="S293" s="392"/>
      <c r="T293" s="392"/>
      <c r="U293" s="393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customHeight="1" x14ac:dyDescent="0.25">
      <c r="A294" s="378" t="s">
        <v>431</v>
      </c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376"/>
      <c r="Z294" s="359"/>
      <c r="AA294" s="359"/>
    </row>
    <row r="295" spans="1:54" ht="14.25" customHeight="1" x14ac:dyDescent="0.25">
      <c r="A295" s="375" t="s">
        <v>104</v>
      </c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4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x14ac:dyDescent="0.2">
      <c r="A304" s="39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97"/>
      <c r="O304" s="391" t="s">
        <v>66</v>
      </c>
      <c r="P304" s="392"/>
      <c r="Q304" s="392"/>
      <c r="R304" s="392"/>
      <c r="S304" s="392"/>
      <c r="T304" s="392"/>
      <c r="U304" s="393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97"/>
      <c r="O305" s="391" t="s">
        <v>66</v>
      </c>
      <c r="P305" s="392"/>
      <c r="Q305" s="392"/>
      <c r="R305" s="392"/>
      <c r="S305" s="392"/>
      <c r="T305" s="392"/>
      <c r="U305" s="393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customHeight="1" x14ac:dyDescent="0.25">
      <c r="A306" s="375" t="s">
        <v>60</v>
      </c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76"/>
      <c r="Z306" s="358"/>
      <c r="AA306" s="358"/>
    </row>
    <row r="307" spans="1:54" ht="27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x14ac:dyDescent="0.2">
      <c r="A309" s="39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97"/>
      <c r="O309" s="391" t="s">
        <v>66</v>
      </c>
      <c r="P309" s="392"/>
      <c r="Q309" s="392"/>
      <c r="R309" s="392"/>
      <c r="S309" s="392"/>
      <c r="T309" s="392"/>
      <c r="U309" s="393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97"/>
      <c r="O310" s="391" t="s">
        <v>66</v>
      </c>
      <c r="P310" s="392"/>
      <c r="Q310" s="392"/>
      <c r="R310" s="392"/>
      <c r="S310" s="392"/>
      <c r="T310" s="392"/>
      <c r="U310" s="393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customHeight="1" x14ac:dyDescent="0.25">
      <c r="A311" s="378" t="s">
        <v>449</v>
      </c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6"/>
      <c r="Z311" s="359"/>
      <c r="AA311" s="359"/>
    </row>
    <row r="312" spans="1:54" ht="14.25" customHeight="1" x14ac:dyDescent="0.25">
      <c r="A312" s="375" t="s">
        <v>60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376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21</v>
      </c>
      <c r="X313" s="366">
        <f>IFERROR(IF(W313="",0,CEILING((W313/$H313),1)*$H313),"")</f>
        <v>21.6</v>
      </c>
      <c r="Y313" s="36">
        <f>IFERROR(IF(X313=0,"",ROUNDUP(X313/H313,0)*0.00753),"")</f>
        <v>9.0359999999999996E-2</v>
      </c>
      <c r="Z313" s="56"/>
      <c r="AA313" s="57"/>
      <c r="AE313" s="58"/>
      <c r="BB313" s="246" t="s">
        <v>1</v>
      </c>
    </row>
    <row r="314" spans="1:54" x14ac:dyDescent="0.2">
      <c r="A314" s="39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97"/>
      <c r="O314" s="391" t="s">
        <v>66</v>
      </c>
      <c r="P314" s="392"/>
      <c r="Q314" s="392"/>
      <c r="R314" s="392"/>
      <c r="S314" s="392"/>
      <c r="T314" s="392"/>
      <c r="U314" s="393"/>
      <c r="V314" s="37" t="s">
        <v>67</v>
      </c>
      <c r="W314" s="367">
        <f>IFERROR(W313/H313,"0")</f>
        <v>11.666666666666666</v>
      </c>
      <c r="X314" s="367">
        <f>IFERROR(X313/H313,"0")</f>
        <v>12</v>
      </c>
      <c r="Y314" s="367">
        <f>IFERROR(IF(Y313="",0,Y313),"0")</f>
        <v>9.0359999999999996E-2</v>
      </c>
      <c r="Z314" s="368"/>
      <c r="AA314" s="368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97"/>
      <c r="O315" s="391" t="s">
        <v>66</v>
      </c>
      <c r="P315" s="392"/>
      <c r="Q315" s="392"/>
      <c r="R315" s="392"/>
      <c r="S315" s="392"/>
      <c r="T315" s="392"/>
      <c r="U315" s="393"/>
      <c r="V315" s="37" t="s">
        <v>65</v>
      </c>
      <c r="W315" s="367">
        <f>IFERROR(SUM(W313:W313),"0")</f>
        <v>21</v>
      </c>
      <c r="X315" s="367">
        <f>IFERROR(SUM(X313:X313),"0")</f>
        <v>21.6</v>
      </c>
      <c r="Y315" s="37"/>
      <c r="Z315" s="368"/>
      <c r="AA315" s="368"/>
    </row>
    <row r="316" spans="1:54" ht="14.25" customHeight="1" x14ac:dyDescent="0.25">
      <c r="A316" s="375" t="s">
        <v>68</v>
      </c>
      <c r="B316" s="376"/>
      <c r="C316" s="376"/>
      <c r="D316" s="376"/>
      <c r="E316" s="376"/>
      <c r="F316" s="376"/>
      <c r="G316" s="376"/>
      <c r="H316" s="376"/>
      <c r="I316" s="376"/>
      <c r="J316" s="376"/>
      <c r="K316" s="376"/>
      <c r="L316" s="376"/>
      <c r="M316" s="376"/>
      <c r="N316" s="376"/>
      <c r="O316" s="376"/>
      <c r="P316" s="376"/>
      <c r="Q316" s="376"/>
      <c r="R316" s="376"/>
      <c r="S316" s="376"/>
      <c r="T316" s="376"/>
      <c r="U316" s="376"/>
      <c r="V316" s="376"/>
      <c r="W316" s="376"/>
      <c r="X316" s="376"/>
      <c r="Y316" s="376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588</v>
      </c>
      <c r="X318" s="366">
        <f>IFERROR(IF(W318="",0,CEILING((W318/$H318),1)*$H318),"")</f>
        <v>588</v>
      </c>
      <c r="Y318" s="36">
        <f>IFERROR(IF(X318=0,"",ROUNDUP(X318/H318,0)*0.00753),"")</f>
        <v>2.1084000000000001</v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701.4</v>
      </c>
      <c r="X319" s="366">
        <f>IFERROR(IF(W319="",0,CEILING((W319/$H319),1)*$H319),"")</f>
        <v>701.4</v>
      </c>
      <c r="Y319" s="36">
        <f>IFERROR(IF(X319=0,"",ROUNDUP(X319/H319,0)*0.00753),"")</f>
        <v>2.5150200000000003</v>
      </c>
      <c r="Z319" s="56"/>
      <c r="AA319" s="57"/>
      <c r="AE319" s="58"/>
      <c r="BB319" s="249" t="s">
        <v>1</v>
      </c>
    </row>
    <row r="320" spans="1:54" x14ac:dyDescent="0.2">
      <c r="A320" s="39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97"/>
      <c r="O320" s="391" t="s">
        <v>66</v>
      </c>
      <c r="P320" s="392"/>
      <c r="Q320" s="392"/>
      <c r="R320" s="392"/>
      <c r="S320" s="392"/>
      <c r="T320" s="392"/>
      <c r="U320" s="393"/>
      <c r="V320" s="37" t="s">
        <v>67</v>
      </c>
      <c r="W320" s="367">
        <f>IFERROR(W317/H317,"0")+IFERROR(W318/H318,"0")+IFERROR(W319/H319,"0")</f>
        <v>614</v>
      </c>
      <c r="X320" s="367">
        <f>IFERROR(X317/H317,"0")+IFERROR(X318/H318,"0")+IFERROR(X319/H319,"0")</f>
        <v>614</v>
      </c>
      <c r="Y320" s="367">
        <f>IFERROR(IF(Y317="",0,Y317),"0")+IFERROR(IF(Y318="",0,Y318),"0")+IFERROR(IF(Y319="",0,Y319),"0")</f>
        <v>4.6234200000000003</v>
      </c>
      <c r="Z320" s="368"/>
      <c r="AA320" s="368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97"/>
      <c r="O321" s="391" t="s">
        <v>66</v>
      </c>
      <c r="P321" s="392"/>
      <c r="Q321" s="392"/>
      <c r="R321" s="392"/>
      <c r="S321" s="392"/>
      <c r="T321" s="392"/>
      <c r="U321" s="393"/>
      <c r="V321" s="37" t="s">
        <v>65</v>
      </c>
      <c r="W321" s="367">
        <f>IFERROR(SUM(W317:W319),"0")</f>
        <v>1289.4000000000001</v>
      </c>
      <c r="X321" s="367">
        <f>IFERROR(SUM(X317:X319),"0")</f>
        <v>1289.4000000000001</v>
      </c>
      <c r="Y321" s="37"/>
      <c r="Z321" s="368"/>
      <c r="AA321" s="368"/>
    </row>
    <row r="322" spans="1:54" ht="14.25" customHeight="1" x14ac:dyDescent="0.25">
      <c r="A322" s="375" t="s">
        <v>210</v>
      </c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6"/>
      <c r="O322" s="376"/>
      <c r="P322" s="376"/>
      <c r="Q322" s="376"/>
      <c r="R322" s="376"/>
      <c r="S322" s="376"/>
      <c r="T322" s="376"/>
      <c r="U322" s="376"/>
      <c r="V322" s="376"/>
      <c r="W322" s="376"/>
      <c r="X322" s="376"/>
      <c r="Y322" s="376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x14ac:dyDescent="0.2">
      <c r="A324" s="39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97"/>
      <c r="O324" s="391" t="s">
        <v>66</v>
      </c>
      <c r="P324" s="392"/>
      <c r="Q324" s="392"/>
      <c r="R324" s="392"/>
      <c r="S324" s="392"/>
      <c r="T324" s="392"/>
      <c r="U324" s="393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97"/>
      <c r="O325" s="391" t="s">
        <v>66</v>
      </c>
      <c r="P325" s="392"/>
      <c r="Q325" s="392"/>
      <c r="R325" s="392"/>
      <c r="S325" s="392"/>
      <c r="T325" s="392"/>
      <c r="U325" s="393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customHeight="1" x14ac:dyDescent="0.25">
      <c r="A326" s="375" t="s">
        <v>82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376"/>
      <c r="Y326" s="376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x14ac:dyDescent="0.2">
      <c r="A328" s="39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97"/>
      <c r="O328" s="391" t="s">
        <v>66</v>
      </c>
      <c r="P328" s="392"/>
      <c r="Q328" s="392"/>
      <c r="R328" s="392"/>
      <c r="S328" s="392"/>
      <c r="T328" s="392"/>
      <c r="U328" s="393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97"/>
      <c r="O329" s="391" t="s">
        <v>66</v>
      </c>
      <c r="P329" s="392"/>
      <c r="Q329" s="392"/>
      <c r="R329" s="392"/>
      <c r="S329" s="392"/>
      <c r="T329" s="392"/>
      <c r="U329" s="393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customHeight="1" x14ac:dyDescent="0.2">
      <c r="A330" s="386" t="s">
        <v>462</v>
      </c>
      <c r="B330" s="387"/>
      <c r="C330" s="387"/>
      <c r="D330" s="387"/>
      <c r="E330" s="387"/>
      <c r="F330" s="387"/>
      <c r="G330" s="387"/>
      <c r="H330" s="387"/>
      <c r="I330" s="387"/>
      <c r="J330" s="387"/>
      <c r="K330" s="387"/>
      <c r="L330" s="387"/>
      <c r="M330" s="387"/>
      <c r="N330" s="387"/>
      <c r="O330" s="387"/>
      <c r="P330" s="387"/>
      <c r="Q330" s="387"/>
      <c r="R330" s="387"/>
      <c r="S330" s="387"/>
      <c r="T330" s="387"/>
      <c r="U330" s="387"/>
      <c r="V330" s="387"/>
      <c r="W330" s="387"/>
      <c r="X330" s="387"/>
      <c r="Y330" s="387"/>
      <c r="Z330" s="48"/>
      <c r="AA330" s="48"/>
    </row>
    <row r="331" spans="1:54" ht="16.5" customHeight="1" x14ac:dyDescent="0.25">
      <c r="A331" s="378" t="s">
        <v>463</v>
      </c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76"/>
      <c r="Z331" s="359"/>
      <c r="AA331" s="359"/>
    </row>
    <row r="332" spans="1:54" ht="14.25" customHeight="1" x14ac:dyDescent="0.25">
      <c r="A332" s="375" t="s">
        <v>104</v>
      </c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376"/>
      <c r="Z332" s="358"/>
      <c r="AA332" s="358"/>
    </row>
    <row r="333" spans="1:54" ht="27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500</v>
      </c>
      <c r="X334" s="366">
        <f t="shared" si="17"/>
        <v>510</v>
      </c>
      <c r="Y334" s="36">
        <f>IFERROR(IF(X334=0,"",ROUNDUP(X334/H334,0)*0.02175),"")</f>
        <v>0.73949999999999994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0</v>
      </c>
      <c r="X335" s="366">
        <f t="shared" si="17"/>
        <v>0</v>
      </c>
      <c r="Y335" s="36" t="str">
        <f>IFERROR(IF(X335=0,"",ROUNDUP(X335/H335,0)*0.02175),"")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700</v>
      </c>
      <c r="X337" s="366">
        <f t="shared" si="17"/>
        <v>705</v>
      </c>
      <c r="Y337" s="36">
        <f>IFERROR(IF(X337=0,"",ROUNDUP(X337/H337,0)*0.02175),"")</f>
        <v>1.0222499999999999</v>
      </c>
      <c r="Z337" s="56"/>
      <c r="AA337" s="57"/>
      <c r="AE337" s="58"/>
      <c r="BB337" s="256" t="s">
        <v>1</v>
      </c>
    </row>
    <row r="338" spans="1:54" ht="27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4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9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97"/>
      <c r="O341" s="391" t="s">
        <v>66</v>
      </c>
      <c r="P341" s="392"/>
      <c r="Q341" s="392"/>
      <c r="R341" s="392"/>
      <c r="S341" s="392"/>
      <c r="T341" s="392"/>
      <c r="U341" s="393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80</v>
      </c>
      <c r="X341" s="367">
        <f>IFERROR(X333/H333,"0")+IFERROR(X334/H334,"0")+IFERROR(X335/H335,"0")+IFERROR(X336/H336,"0")+IFERROR(X337/H337,"0")+IFERROR(X338/H338,"0")+IFERROR(X339/H339,"0")+IFERROR(X340/H340,"0")</f>
        <v>81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1.7617499999999997</v>
      </c>
      <c r="Z341" s="368"/>
      <c r="AA341" s="368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97"/>
      <c r="O342" s="391" t="s">
        <v>66</v>
      </c>
      <c r="P342" s="392"/>
      <c r="Q342" s="392"/>
      <c r="R342" s="392"/>
      <c r="S342" s="392"/>
      <c r="T342" s="392"/>
      <c r="U342" s="393"/>
      <c r="V342" s="37" t="s">
        <v>65</v>
      </c>
      <c r="W342" s="367">
        <f>IFERROR(SUM(W333:W340),"0")</f>
        <v>1200</v>
      </c>
      <c r="X342" s="367">
        <f>IFERROR(SUM(X333:X340),"0")</f>
        <v>1215</v>
      </c>
      <c r="Y342" s="37"/>
      <c r="Z342" s="368"/>
      <c r="AA342" s="368"/>
    </row>
    <row r="343" spans="1:54" ht="14.25" customHeight="1" x14ac:dyDescent="0.25">
      <c r="A343" s="375" t="s">
        <v>96</v>
      </c>
      <c r="B343" s="376"/>
      <c r="C343" s="376"/>
      <c r="D343" s="376"/>
      <c r="E343" s="376"/>
      <c r="F343" s="376"/>
      <c r="G343" s="376"/>
      <c r="H343" s="376"/>
      <c r="I343" s="376"/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800</v>
      </c>
      <c r="X344" s="366">
        <f>IFERROR(IF(W344="",0,CEILING((W344/$H344),1)*$H344),"")</f>
        <v>810</v>
      </c>
      <c r="Y344" s="36">
        <f>IFERROR(IF(X344=0,"",ROUNDUP(X344/H344,0)*0.02175),"")</f>
        <v>1.1744999999999999</v>
      </c>
      <c r="Z344" s="56"/>
      <c r="AA344" s="57"/>
      <c r="AE344" s="58"/>
      <c r="BB344" s="260" t="s">
        <v>1</v>
      </c>
    </row>
    <row r="345" spans="1:54" ht="16.5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9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97"/>
      <c r="O347" s="391" t="s">
        <v>66</v>
      </c>
      <c r="P347" s="392"/>
      <c r="Q347" s="392"/>
      <c r="R347" s="392"/>
      <c r="S347" s="392"/>
      <c r="T347" s="392"/>
      <c r="U347" s="393"/>
      <c r="V347" s="37" t="s">
        <v>67</v>
      </c>
      <c r="W347" s="367">
        <f>IFERROR(W344/H344,"0")+IFERROR(W345/H345,"0")+IFERROR(W346/H346,"0")</f>
        <v>53.333333333333336</v>
      </c>
      <c r="X347" s="367">
        <f>IFERROR(X344/H344,"0")+IFERROR(X345/H345,"0")+IFERROR(X346/H346,"0")</f>
        <v>54</v>
      </c>
      <c r="Y347" s="367">
        <f>IFERROR(IF(Y344="",0,Y344),"0")+IFERROR(IF(Y345="",0,Y345),"0")+IFERROR(IF(Y346="",0,Y346),"0")</f>
        <v>1.1744999999999999</v>
      </c>
      <c r="Z347" s="368"/>
      <c r="AA347" s="368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97"/>
      <c r="O348" s="391" t="s">
        <v>66</v>
      </c>
      <c r="P348" s="392"/>
      <c r="Q348" s="392"/>
      <c r="R348" s="392"/>
      <c r="S348" s="392"/>
      <c r="T348" s="392"/>
      <c r="U348" s="393"/>
      <c r="V348" s="37" t="s">
        <v>65</v>
      </c>
      <c r="W348" s="367">
        <f>IFERROR(SUM(W344:W346),"0")</f>
        <v>800</v>
      </c>
      <c r="X348" s="367">
        <f>IFERROR(SUM(X344:X346),"0")</f>
        <v>810</v>
      </c>
      <c r="Y348" s="37"/>
      <c r="Z348" s="368"/>
      <c r="AA348" s="368"/>
    </row>
    <row r="349" spans="1:54" ht="14.25" customHeight="1" x14ac:dyDescent="0.25">
      <c r="A349" s="375" t="s">
        <v>68</v>
      </c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58"/>
      <c r="AA349" s="358"/>
    </row>
    <row r="350" spans="1:54" ht="27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x14ac:dyDescent="0.2">
      <c r="A352" s="39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97"/>
      <c r="O352" s="391" t="s">
        <v>66</v>
      </c>
      <c r="P352" s="392"/>
      <c r="Q352" s="392"/>
      <c r="R352" s="392"/>
      <c r="S352" s="392"/>
      <c r="T352" s="392"/>
      <c r="U352" s="393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97"/>
      <c r="O353" s="391" t="s">
        <v>66</v>
      </c>
      <c r="P353" s="392"/>
      <c r="Q353" s="392"/>
      <c r="R353" s="392"/>
      <c r="S353" s="392"/>
      <c r="T353" s="392"/>
      <c r="U353" s="393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customHeight="1" x14ac:dyDescent="0.25">
      <c r="A354" s="375" t="s">
        <v>210</v>
      </c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50</v>
      </c>
      <c r="X355" s="366">
        <f>IFERROR(IF(W355="",0,CEILING((W355/$H355),1)*$H355),"")</f>
        <v>54.6</v>
      </c>
      <c r="Y355" s="36">
        <f>IFERROR(IF(X355=0,"",ROUNDUP(X355/H355,0)*0.02175),"")</f>
        <v>0.15225</v>
      </c>
      <c r="Z355" s="56"/>
      <c r="AA355" s="57"/>
      <c r="AE355" s="58"/>
      <c r="BB355" s="265" t="s">
        <v>1</v>
      </c>
    </row>
    <row r="356" spans="1:54" x14ac:dyDescent="0.2">
      <c r="A356" s="39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97"/>
      <c r="O356" s="391" t="s">
        <v>66</v>
      </c>
      <c r="P356" s="392"/>
      <c r="Q356" s="392"/>
      <c r="R356" s="392"/>
      <c r="S356" s="392"/>
      <c r="T356" s="392"/>
      <c r="U356" s="393"/>
      <c r="V356" s="37" t="s">
        <v>67</v>
      </c>
      <c r="W356" s="367">
        <f>IFERROR(W355/H355,"0")</f>
        <v>6.4102564102564106</v>
      </c>
      <c r="X356" s="367">
        <f>IFERROR(X355/H355,"0")</f>
        <v>7</v>
      </c>
      <c r="Y356" s="367">
        <f>IFERROR(IF(Y355="",0,Y355),"0")</f>
        <v>0.15225</v>
      </c>
      <c r="Z356" s="368"/>
      <c r="AA356" s="368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97"/>
      <c r="O357" s="391" t="s">
        <v>66</v>
      </c>
      <c r="P357" s="392"/>
      <c r="Q357" s="392"/>
      <c r="R357" s="392"/>
      <c r="S357" s="392"/>
      <c r="T357" s="392"/>
      <c r="U357" s="393"/>
      <c r="V357" s="37" t="s">
        <v>65</v>
      </c>
      <c r="W357" s="367">
        <f>IFERROR(SUM(W355:W355),"0")</f>
        <v>50</v>
      </c>
      <c r="X357" s="367">
        <f>IFERROR(SUM(X355:X355),"0")</f>
        <v>54.6</v>
      </c>
      <c r="Y357" s="37"/>
      <c r="Z357" s="368"/>
      <c r="AA357" s="368"/>
    </row>
    <row r="358" spans="1:54" ht="16.5" customHeight="1" x14ac:dyDescent="0.25">
      <c r="A358" s="378" t="s">
        <v>489</v>
      </c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59"/>
      <c r="AA358" s="359"/>
    </row>
    <row r="359" spans="1:54" ht="14.25" customHeight="1" x14ac:dyDescent="0.25">
      <c r="A359" s="375" t="s">
        <v>104</v>
      </c>
      <c r="B359" s="376"/>
      <c r="C359" s="376"/>
      <c r="D359" s="376"/>
      <c r="E359" s="376"/>
      <c r="F359" s="376"/>
      <c r="G359" s="376"/>
      <c r="H359" s="376"/>
      <c r="I359" s="376"/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5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80</v>
      </c>
      <c r="X360" s="366">
        <f>IFERROR(IF(W360="",0,CEILING((W360/$H360),1)*$H360),"")</f>
        <v>84</v>
      </c>
      <c r="Y360" s="36">
        <f>IFERROR(IF(X360=0,"",ROUNDUP(X360/H360,0)*0.02175),"")</f>
        <v>0.15225</v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6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3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9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97"/>
      <c r="O365" s="391" t="s">
        <v>66</v>
      </c>
      <c r="P365" s="392"/>
      <c r="Q365" s="392"/>
      <c r="R365" s="392"/>
      <c r="S365" s="392"/>
      <c r="T365" s="392"/>
      <c r="U365" s="393"/>
      <c r="V365" s="37" t="s">
        <v>67</v>
      </c>
      <c r="W365" s="367">
        <f>IFERROR(W360/H360,"0")+IFERROR(W361/H361,"0")+IFERROR(W362/H362,"0")+IFERROR(W363/H363,"0")+IFERROR(W364/H364,"0")</f>
        <v>6.666666666666667</v>
      </c>
      <c r="X365" s="367">
        <f>IFERROR(X360/H360,"0")+IFERROR(X361/H361,"0")+IFERROR(X362/H362,"0")+IFERROR(X363/H363,"0")+IFERROR(X364/H364,"0")</f>
        <v>7</v>
      </c>
      <c r="Y365" s="367">
        <f>IFERROR(IF(Y360="",0,Y360),"0")+IFERROR(IF(Y361="",0,Y361),"0")+IFERROR(IF(Y362="",0,Y362),"0")+IFERROR(IF(Y363="",0,Y363),"0")+IFERROR(IF(Y364="",0,Y364),"0")</f>
        <v>0.15225</v>
      </c>
      <c r="Z365" s="368"/>
      <c r="AA365" s="368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97"/>
      <c r="O366" s="391" t="s">
        <v>66</v>
      </c>
      <c r="P366" s="392"/>
      <c r="Q366" s="392"/>
      <c r="R366" s="392"/>
      <c r="S366" s="392"/>
      <c r="T366" s="392"/>
      <c r="U366" s="393"/>
      <c r="V366" s="37" t="s">
        <v>65</v>
      </c>
      <c r="W366" s="367">
        <f>IFERROR(SUM(W360:W364),"0")</f>
        <v>80</v>
      </c>
      <c r="X366" s="367">
        <f>IFERROR(SUM(X360:X364),"0")</f>
        <v>84</v>
      </c>
      <c r="Y366" s="37"/>
      <c r="Z366" s="368"/>
      <c r="AA366" s="368"/>
    </row>
    <row r="367" spans="1:54" ht="14.25" customHeight="1" x14ac:dyDescent="0.25">
      <c r="A367" s="375" t="s">
        <v>60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9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97"/>
      <c r="O370" s="391" t="s">
        <v>66</v>
      </c>
      <c r="P370" s="392"/>
      <c r="Q370" s="392"/>
      <c r="R370" s="392"/>
      <c r="S370" s="392"/>
      <c r="T370" s="392"/>
      <c r="U370" s="393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97"/>
      <c r="O371" s="391" t="s">
        <v>66</v>
      </c>
      <c r="P371" s="392"/>
      <c r="Q371" s="392"/>
      <c r="R371" s="392"/>
      <c r="S371" s="392"/>
      <c r="T371" s="392"/>
      <c r="U371" s="393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customHeight="1" x14ac:dyDescent="0.25">
      <c r="A372" s="375" t="s">
        <v>68</v>
      </c>
      <c r="B372" s="376"/>
      <c r="C372" s="376"/>
      <c r="D372" s="376"/>
      <c r="E372" s="376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30</v>
      </c>
      <c r="X373" s="366">
        <f>IFERROR(IF(W373="",0,CEILING((W373/$H373),1)*$H373),"")</f>
        <v>31.2</v>
      </c>
      <c r="Y373" s="36">
        <f>IFERROR(IF(X373=0,"",ROUNDUP(X373/H373,0)*0.02175),"")</f>
        <v>8.6999999999999994E-2</v>
      </c>
      <c r="Z373" s="56"/>
      <c r="AA373" s="57"/>
      <c r="AE373" s="58"/>
      <c r="BB373" s="273" t="s">
        <v>1</v>
      </c>
    </row>
    <row r="374" spans="1:54" ht="27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6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9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97"/>
      <c r="O377" s="391" t="s">
        <v>66</v>
      </c>
      <c r="P377" s="392"/>
      <c r="Q377" s="392"/>
      <c r="R377" s="392"/>
      <c r="S377" s="392"/>
      <c r="T377" s="392"/>
      <c r="U377" s="393"/>
      <c r="V377" s="37" t="s">
        <v>67</v>
      </c>
      <c r="W377" s="367">
        <f>IFERROR(W373/H373,"0")+IFERROR(W374/H374,"0")+IFERROR(W375/H375,"0")+IFERROR(W376/H376,"0")</f>
        <v>3.8461538461538463</v>
      </c>
      <c r="X377" s="367">
        <f>IFERROR(X373/H373,"0")+IFERROR(X374/H374,"0")+IFERROR(X375/H375,"0")+IFERROR(X376/H376,"0")</f>
        <v>4</v>
      </c>
      <c r="Y377" s="367">
        <f>IFERROR(IF(Y373="",0,Y373),"0")+IFERROR(IF(Y374="",0,Y374),"0")+IFERROR(IF(Y375="",0,Y375),"0")+IFERROR(IF(Y376="",0,Y376),"0")</f>
        <v>8.6999999999999994E-2</v>
      </c>
      <c r="Z377" s="368"/>
      <c r="AA377" s="368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97"/>
      <c r="O378" s="391" t="s">
        <v>66</v>
      </c>
      <c r="P378" s="392"/>
      <c r="Q378" s="392"/>
      <c r="R378" s="392"/>
      <c r="S378" s="392"/>
      <c r="T378" s="392"/>
      <c r="U378" s="393"/>
      <c r="V378" s="37" t="s">
        <v>65</v>
      </c>
      <c r="W378" s="367">
        <f>IFERROR(SUM(W373:W376),"0")</f>
        <v>30</v>
      </c>
      <c r="X378" s="367">
        <f>IFERROR(SUM(X373:X376),"0")</f>
        <v>31.2</v>
      </c>
      <c r="Y378" s="37"/>
      <c r="Z378" s="368"/>
      <c r="AA378" s="368"/>
    </row>
    <row r="379" spans="1:54" ht="14.25" customHeight="1" x14ac:dyDescent="0.25">
      <c r="A379" s="375" t="s">
        <v>210</v>
      </c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  <c r="X379" s="376"/>
      <c r="Y379" s="376"/>
      <c r="Z379" s="358"/>
      <c r="AA379" s="358"/>
    </row>
    <row r="380" spans="1:54" ht="27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x14ac:dyDescent="0.2">
      <c r="A381" s="39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97"/>
      <c r="O381" s="391" t="s">
        <v>66</v>
      </c>
      <c r="P381" s="392"/>
      <c r="Q381" s="392"/>
      <c r="R381" s="392"/>
      <c r="S381" s="392"/>
      <c r="T381" s="392"/>
      <c r="U381" s="393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97"/>
      <c r="O382" s="391" t="s">
        <v>66</v>
      </c>
      <c r="P382" s="392"/>
      <c r="Q382" s="392"/>
      <c r="R382" s="392"/>
      <c r="S382" s="392"/>
      <c r="T382" s="392"/>
      <c r="U382" s="393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customHeight="1" x14ac:dyDescent="0.2">
      <c r="A383" s="386" t="s">
        <v>514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387"/>
      <c r="Z383" s="48"/>
      <c r="AA383" s="48"/>
    </row>
    <row r="384" spans="1:54" ht="16.5" customHeight="1" x14ac:dyDescent="0.25">
      <c r="A384" s="378" t="s">
        <v>515</v>
      </c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76"/>
      <c r="Z384" s="359"/>
      <c r="AA384" s="359"/>
    </row>
    <row r="385" spans="1:54" ht="14.25" customHeight="1" x14ac:dyDescent="0.25">
      <c r="A385" s="375" t="s">
        <v>104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376"/>
      <c r="Z385" s="358"/>
      <c r="AA385" s="358"/>
    </row>
    <row r="386" spans="1:54" ht="27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22.5</v>
      </c>
      <c r="X387" s="366">
        <f>IFERROR(IF(W387="",0,CEILING((W387/$H387),1)*$H387),"")</f>
        <v>24.3</v>
      </c>
      <c r="Y387" s="36">
        <f>IFERROR(IF(X387=0,"",ROUNDUP(X387/H387,0)*0.00753),"")</f>
        <v>6.7769999999999997E-2</v>
      </c>
      <c r="Z387" s="56"/>
      <c r="AA387" s="57"/>
      <c r="AE387" s="58"/>
      <c r="BB387" s="279" t="s">
        <v>1</v>
      </c>
    </row>
    <row r="388" spans="1:54" x14ac:dyDescent="0.2">
      <c r="A388" s="39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97"/>
      <c r="O388" s="391" t="s">
        <v>66</v>
      </c>
      <c r="P388" s="392"/>
      <c r="Q388" s="392"/>
      <c r="R388" s="392"/>
      <c r="S388" s="392"/>
      <c r="T388" s="392"/>
      <c r="U388" s="393"/>
      <c r="V388" s="37" t="s">
        <v>67</v>
      </c>
      <c r="W388" s="367">
        <f>IFERROR(W386/H386,"0")+IFERROR(W387/H387,"0")</f>
        <v>8.3333333333333321</v>
      </c>
      <c r="X388" s="367">
        <f>IFERROR(X386/H386,"0")+IFERROR(X387/H387,"0")</f>
        <v>9</v>
      </c>
      <c r="Y388" s="367">
        <f>IFERROR(IF(Y386="",0,Y386),"0")+IFERROR(IF(Y387="",0,Y387),"0")</f>
        <v>6.7769999999999997E-2</v>
      </c>
      <c r="Z388" s="368"/>
      <c r="AA388" s="368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97"/>
      <c r="O389" s="391" t="s">
        <v>66</v>
      </c>
      <c r="P389" s="392"/>
      <c r="Q389" s="392"/>
      <c r="R389" s="392"/>
      <c r="S389" s="392"/>
      <c r="T389" s="392"/>
      <c r="U389" s="393"/>
      <c r="V389" s="37" t="s">
        <v>65</v>
      </c>
      <c r="W389" s="367">
        <f>IFERROR(SUM(W386:W387),"0")</f>
        <v>22.5</v>
      </c>
      <c r="X389" s="367">
        <f>IFERROR(SUM(X386:X387),"0")</f>
        <v>24.3</v>
      </c>
      <c r="Y389" s="37"/>
      <c r="Z389" s="368"/>
      <c r="AA389" s="368"/>
    </row>
    <row r="390" spans="1:54" ht="14.25" customHeight="1" x14ac:dyDescent="0.25">
      <c r="A390" s="375" t="s">
        <v>60</v>
      </c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376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150</v>
      </c>
      <c r="X391" s="366">
        <f t="shared" ref="X391:X403" si="18">IFERROR(IF(W391="",0,CEILING((W391/$H391),1)*$H391),"")</f>
        <v>151.20000000000002</v>
      </c>
      <c r="Y391" s="36">
        <f>IFERROR(IF(X391=0,"",ROUNDUP(X391/H391,0)*0.00753),"")</f>
        <v>0.27107999999999999</v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90</v>
      </c>
      <c r="X393" s="366">
        <f t="shared" si="18"/>
        <v>92.4</v>
      </c>
      <c r="Y393" s="36">
        <f>IFERROR(IF(X393=0,"",ROUNDUP(X393/H393,0)*0.00753),"")</f>
        <v>0.16566</v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168</v>
      </c>
      <c r="X394" s="366">
        <f t="shared" si="18"/>
        <v>168</v>
      </c>
      <c r="Y394" s="36">
        <f>IFERROR(IF(X394=0,"",ROUNDUP(X394/H394,0)*0.00753),"")</f>
        <v>0.753</v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70</v>
      </c>
      <c r="X396" s="366">
        <f t="shared" si="18"/>
        <v>71.400000000000006</v>
      </c>
      <c r="Y396" s="36">
        <f t="shared" si="19"/>
        <v>0.17068</v>
      </c>
      <c r="Z396" s="56"/>
      <c r="AA396" s="57"/>
      <c r="AE396" s="58"/>
      <c r="BB396" s="285" t="s">
        <v>1</v>
      </c>
    </row>
    <row r="397" spans="1:54" ht="37.5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6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50.4</v>
      </c>
      <c r="X398" s="366">
        <f t="shared" si="18"/>
        <v>50.400000000000006</v>
      </c>
      <c r="Y398" s="36">
        <f t="shared" si="19"/>
        <v>0.12048</v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5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87.5</v>
      </c>
      <c r="X402" s="366">
        <f t="shared" si="18"/>
        <v>88.2</v>
      </c>
      <c r="Y402" s="36">
        <f t="shared" si="19"/>
        <v>0.21084</v>
      </c>
      <c r="Z402" s="56"/>
      <c r="AA402" s="57"/>
      <c r="AE402" s="58"/>
      <c r="BB402" s="291" t="s">
        <v>1</v>
      </c>
    </row>
    <row r="403" spans="1:54" ht="27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9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97"/>
      <c r="O404" s="391" t="s">
        <v>66</v>
      </c>
      <c r="P404" s="392"/>
      <c r="Q404" s="392"/>
      <c r="R404" s="392"/>
      <c r="S404" s="392"/>
      <c r="T404" s="392"/>
      <c r="U404" s="393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256.14285714285717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258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1.6917399999999998</v>
      </c>
      <c r="Z404" s="368"/>
      <c r="AA404" s="368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97"/>
      <c r="O405" s="391" t="s">
        <v>66</v>
      </c>
      <c r="P405" s="392"/>
      <c r="Q405" s="392"/>
      <c r="R405" s="392"/>
      <c r="S405" s="392"/>
      <c r="T405" s="392"/>
      <c r="U405" s="393"/>
      <c r="V405" s="37" t="s">
        <v>65</v>
      </c>
      <c r="W405" s="367">
        <f>IFERROR(SUM(W391:W403),"0")</f>
        <v>615.9</v>
      </c>
      <c r="X405" s="367">
        <f>IFERROR(SUM(X391:X403),"0")</f>
        <v>621.6</v>
      </c>
      <c r="Y405" s="37"/>
      <c r="Z405" s="368"/>
      <c r="AA405" s="368"/>
    </row>
    <row r="406" spans="1:54" ht="14.25" customHeight="1" x14ac:dyDescent="0.25">
      <c r="A406" s="375" t="s">
        <v>68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376"/>
      <c r="Z406" s="358"/>
      <c r="AA406" s="358"/>
    </row>
    <row r="407" spans="1:54" ht="27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x14ac:dyDescent="0.2">
      <c r="A410" s="39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97"/>
      <c r="O410" s="391" t="s">
        <v>66</v>
      </c>
      <c r="P410" s="392"/>
      <c r="Q410" s="392"/>
      <c r="R410" s="392"/>
      <c r="S410" s="392"/>
      <c r="T410" s="392"/>
      <c r="U410" s="393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97"/>
      <c r="O411" s="391" t="s">
        <v>66</v>
      </c>
      <c r="P411" s="392"/>
      <c r="Q411" s="392"/>
      <c r="R411" s="392"/>
      <c r="S411" s="392"/>
      <c r="T411" s="392"/>
      <c r="U411" s="393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customHeight="1" x14ac:dyDescent="0.25">
      <c r="A412" s="375" t="s">
        <v>210</v>
      </c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76"/>
      <c r="Z412" s="358"/>
      <c r="AA412" s="358"/>
    </row>
    <row r="413" spans="1:54" ht="27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x14ac:dyDescent="0.2">
      <c r="A414" s="39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97"/>
      <c r="O414" s="391" t="s">
        <v>66</v>
      </c>
      <c r="P414" s="392"/>
      <c r="Q414" s="392"/>
      <c r="R414" s="392"/>
      <c r="S414" s="392"/>
      <c r="T414" s="392"/>
      <c r="U414" s="393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97"/>
      <c r="O415" s="391" t="s">
        <v>66</v>
      </c>
      <c r="P415" s="392"/>
      <c r="Q415" s="392"/>
      <c r="R415" s="392"/>
      <c r="S415" s="392"/>
      <c r="T415" s="392"/>
      <c r="U415" s="393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customHeight="1" x14ac:dyDescent="0.25">
      <c r="A416" s="375" t="s">
        <v>82</v>
      </c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12</v>
      </c>
      <c r="X417" s="366">
        <f>IFERROR(IF(W417="",0,CEILING((W417/$H417),1)*$H417),"")</f>
        <v>12</v>
      </c>
      <c r="Y417" s="36">
        <f>IFERROR(IF(X417=0,"",ROUNDUP(X417/H417,0)*0.00627),"")</f>
        <v>6.2700000000000006E-2</v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2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6</v>
      </c>
      <c r="X418" s="366">
        <f>IFERROR(IF(W418="",0,CEILING((W418/$H418),1)*$H418),"")</f>
        <v>6</v>
      </c>
      <c r="Y418" s="36">
        <f>IFERROR(IF(X418=0,"",ROUNDUP(X418/H418,0)*0.00627),"")</f>
        <v>3.1350000000000003E-2</v>
      </c>
      <c r="Z418" s="56"/>
      <c r="AA418" s="57"/>
      <c r="AE418" s="58"/>
      <c r="BB418" s="298" t="s">
        <v>1</v>
      </c>
    </row>
    <row r="419" spans="1:54" ht="27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9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97"/>
      <c r="O420" s="391" t="s">
        <v>66</v>
      </c>
      <c r="P420" s="392"/>
      <c r="Q420" s="392"/>
      <c r="R420" s="392"/>
      <c r="S420" s="392"/>
      <c r="T420" s="392"/>
      <c r="U420" s="393"/>
      <c r="V420" s="37" t="s">
        <v>67</v>
      </c>
      <c r="W420" s="367">
        <f>IFERROR(W417/H417,"0")+IFERROR(W418/H418,"0")+IFERROR(W419/H419,"0")</f>
        <v>15</v>
      </c>
      <c r="X420" s="367">
        <f>IFERROR(X417/H417,"0")+IFERROR(X418/H418,"0")+IFERROR(X419/H419,"0")</f>
        <v>15</v>
      </c>
      <c r="Y420" s="367">
        <f>IFERROR(IF(Y417="",0,Y417),"0")+IFERROR(IF(Y418="",0,Y418),"0")+IFERROR(IF(Y419="",0,Y419),"0")</f>
        <v>9.4050000000000009E-2</v>
      </c>
      <c r="Z420" s="368"/>
      <c r="AA420" s="368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97"/>
      <c r="O421" s="391" t="s">
        <v>66</v>
      </c>
      <c r="P421" s="392"/>
      <c r="Q421" s="392"/>
      <c r="R421" s="392"/>
      <c r="S421" s="392"/>
      <c r="T421" s="392"/>
      <c r="U421" s="393"/>
      <c r="V421" s="37" t="s">
        <v>65</v>
      </c>
      <c r="W421" s="367">
        <f>IFERROR(SUM(W417:W419),"0")</f>
        <v>18</v>
      </c>
      <c r="X421" s="367">
        <f>IFERROR(SUM(X417:X419),"0")</f>
        <v>18</v>
      </c>
      <c r="Y421" s="37"/>
      <c r="Z421" s="368"/>
      <c r="AA421" s="368"/>
    </row>
    <row r="422" spans="1:54" ht="16.5" customHeight="1" x14ac:dyDescent="0.25">
      <c r="A422" s="378" t="s">
        <v>562</v>
      </c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76"/>
      <c r="Z422" s="359"/>
      <c r="AA422" s="359"/>
    </row>
    <row r="423" spans="1:54" ht="14.25" customHeight="1" x14ac:dyDescent="0.25">
      <c r="A423" s="375" t="s">
        <v>96</v>
      </c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76"/>
      <c r="Z423" s="358"/>
      <c r="AA423" s="358"/>
    </row>
    <row r="424" spans="1:54" ht="27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6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x14ac:dyDescent="0.2">
      <c r="A426" s="39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97"/>
      <c r="O426" s="391" t="s">
        <v>66</v>
      </c>
      <c r="P426" s="392"/>
      <c r="Q426" s="392"/>
      <c r="R426" s="392"/>
      <c r="S426" s="392"/>
      <c r="T426" s="392"/>
      <c r="U426" s="393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97"/>
      <c r="O427" s="391" t="s">
        <v>66</v>
      </c>
      <c r="P427" s="392"/>
      <c r="Q427" s="392"/>
      <c r="R427" s="392"/>
      <c r="S427" s="392"/>
      <c r="T427" s="392"/>
      <c r="U427" s="393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customHeight="1" x14ac:dyDescent="0.25">
      <c r="A428" s="375" t="s">
        <v>60</v>
      </c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76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70</v>
      </c>
      <c r="X429" s="366">
        <f t="shared" ref="X429:X435" si="20">IFERROR(IF(W429="",0,CEILING((W429/$H429),1)*$H429),"")</f>
        <v>71.400000000000006</v>
      </c>
      <c r="Y429" s="36">
        <f>IFERROR(IF(X429=0,"",ROUNDUP(X429/H429,0)*0.00753),"")</f>
        <v>0.12801000000000001</v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5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3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96.6</v>
      </c>
      <c r="X434" s="366">
        <f t="shared" si="20"/>
        <v>96.600000000000009</v>
      </c>
      <c r="Y434" s="36">
        <f>IFERROR(IF(X434=0,"",ROUNDUP(X434/H434,0)*0.00502),"")</f>
        <v>0.23092000000000001</v>
      </c>
      <c r="Z434" s="56"/>
      <c r="AA434" s="57"/>
      <c r="AE434" s="58"/>
      <c r="BB434" s="307" t="s">
        <v>1</v>
      </c>
    </row>
    <row r="435" spans="1:54" ht="27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9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97"/>
      <c r="O436" s="391" t="s">
        <v>66</v>
      </c>
      <c r="P436" s="392"/>
      <c r="Q436" s="392"/>
      <c r="R436" s="392"/>
      <c r="S436" s="392"/>
      <c r="T436" s="392"/>
      <c r="U436" s="393"/>
      <c r="V436" s="37" t="s">
        <v>67</v>
      </c>
      <c r="W436" s="367">
        <f>IFERROR(W429/H429,"0")+IFERROR(W430/H430,"0")+IFERROR(W431/H431,"0")+IFERROR(W432/H432,"0")+IFERROR(W433/H433,"0")+IFERROR(W434/H434,"0")+IFERROR(W435/H435,"0")</f>
        <v>62.666666666666657</v>
      </c>
      <c r="X436" s="367">
        <f>IFERROR(X429/H429,"0")+IFERROR(X430/H430,"0")+IFERROR(X431/H431,"0")+IFERROR(X432/H432,"0")+IFERROR(X433/H433,"0")+IFERROR(X434/H434,"0")+IFERROR(X435/H435,"0")</f>
        <v>63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0.35893000000000003</v>
      </c>
      <c r="Z436" s="368"/>
      <c r="AA436" s="368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97"/>
      <c r="O437" s="391" t="s">
        <v>66</v>
      </c>
      <c r="P437" s="392"/>
      <c r="Q437" s="392"/>
      <c r="R437" s="392"/>
      <c r="S437" s="392"/>
      <c r="T437" s="392"/>
      <c r="U437" s="393"/>
      <c r="V437" s="37" t="s">
        <v>65</v>
      </c>
      <c r="W437" s="367">
        <f>IFERROR(SUM(W429:W435),"0")</f>
        <v>166.6</v>
      </c>
      <c r="X437" s="367">
        <f>IFERROR(SUM(X429:X435),"0")</f>
        <v>168</v>
      </c>
      <c r="Y437" s="37"/>
      <c r="Z437" s="368"/>
      <c r="AA437" s="368"/>
    </row>
    <row r="438" spans="1:54" ht="14.25" customHeight="1" x14ac:dyDescent="0.25">
      <c r="A438" s="375" t="s">
        <v>82</v>
      </c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76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4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6</v>
      </c>
      <c r="X439" s="366">
        <f>IFERROR(IF(W439="",0,CEILING((W439/$H439),1)*$H439),"")</f>
        <v>6</v>
      </c>
      <c r="Y439" s="36">
        <f>IFERROR(IF(X439=0,"",ROUNDUP(X439/H439,0)*0.00627),"")</f>
        <v>3.1350000000000003E-2</v>
      </c>
      <c r="Z439" s="56"/>
      <c r="AA439" s="57"/>
      <c r="AE439" s="58"/>
      <c r="BB439" s="309" t="s">
        <v>1</v>
      </c>
    </row>
    <row r="440" spans="1:54" ht="27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9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97"/>
      <c r="O441" s="391" t="s">
        <v>66</v>
      </c>
      <c r="P441" s="392"/>
      <c r="Q441" s="392"/>
      <c r="R441" s="392"/>
      <c r="S441" s="392"/>
      <c r="T441" s="392"/>
      <c r="U441" s="393"/>
      <c r="V441" s="37" t="s">
        <v>67</v>
      </c>
      <c r="W441" s="367">
        <f>IFERROR(W439/H439,"0")+IFERROR(W440/H440,"0")</f>
        <v>5</v>
      </c>
      <c r="X441" s="367">
        <f>IFERROR(X439/H439,"0")+IFERROR(X440/H440,"0")</f>
        <v>5</v>
      </c>
      <c r="Y441" s="367">
        <f>IFERROR(IF(Y439="",0,Y439),"0")+IFERROR(IF(Y440="",0,Y440),"0")</f>
        <v>3.1350000000000003E-2</v>
      </c>
      <c r="Z441" s="368"/>
      <c r="AA441" s="368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97"/>
      <c r="O442" s="391" t="s">
        <v>66</v>
      </c>
      <c r="P442" s="392"/>
      <c r="Q442" s="392"/>
      <c r="R442" s="392"/>
      <c r="S442" s="392"/>
      <c r="T442" s="392"/>
      <c r="U442" s="393"/>
      <c r="V442" s="37" t="s">
        <v>65</v>
      </c>
      <c r="W442" s="367">
        <f>IFERROR(SUM(W439:W440),"0")</f>
        <v>6</v>
      </c>
      <c r="X442" s="367">
        <f>IFERROR(SUM(X439:X440),"0")</f>
        <v>6</v>
      </c>
      <c r="Y442" s="37"/>
      <c r="Z442" s="368"/>
      <c r="AA442" s="368"/>
    </row>
    <row r="443" spans="1:54" ht="14.25" customHeight="1" x14ac:dyDescent="0.25">
      <c r="A443" s="375" t="s">
        <v>91</v>
      </c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  <c r="X443" s="376"/>
      <c r="Y443" s="376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x14ac:dyDescent="0.2">
      <c r="A445" s="39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97"/>
      <c r="O445" s="391" t="s">
        <v>66</v>
      </c>
      <c r="P445" s="392"/>
      <c r="Q445" s="392"/>
      <c r="R445" s="392"/>
      <c r="S445" s="392"/>
      <c r="T445" s="392"/>
      <c r="U445" s="393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97"/>
      <c r="O446" s="391" t="s">
        <v>66</v>
      </c>
      <c r="P446" s="392"/>
      <c r="Q446" s="392"/>
      <c r="R446" s="392"/>
      <c r="S446" s="392"/>
      <c r="T446" s="392"/>
      <c r="U446" s="393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customHeight="1" x14ac:dyDescent="0.25">
      <c r="A447" s="375" t="s">
        <v>587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76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7.5</v>
      </c>
      <c r="X448" s="366">
        <f>IFERROR(IF(W448="",0,CEILING((W448/$H448),1)*$H448),"")</f>
        <v>9</v>
      </c>
      <c r="Y448" s="36">
        <f>IFERROR(IF(X448=0,"",ROUNDUP(X448/H448,0)*0.00627),"")</f>
        <v>1.881E-2</v>
      </c>
      <c r="Z448" s="56"/>
      <c r="AA448" s="57"/>
      <c r="AE448" s="58"/>
      <c r="BB448" s="312" t="s">
        <v>1</v>
      </c>
    </row>
    <row r="449" spans="1:54" x14ac:dyDescent="0.2">
      <c r="A449" s="39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97"/>
      <c r="O449" s="391" t="s">
        <v>66</v>
      </c>
      <c r="P449" s="392"/>
      <c r="Q449" s="392"/>
      <c r="R449" s="392"/>
      <c r="S449" s="392"/>
      <c r="T449" s="392"/>
      <c r="U449" s="393"/>
      <c r="V449" s="37" t="s">
        <v>67</v>
      </c>
      <c r="W449" s="367">
        <f>IFERROR(W448/H448,"0")</f>
        <v>2.5</v>
      </c>
      <c r="X449" s="367">
        <f>IFERROR(X448/H448,"0")</f>
        <v>3</v>
      </c>
      <c r="Y449" s="367">
        <f>IFERROR(IF(Y448="",0,Y448),"0")</f>
        <v>1.881E-2</v>
      </c>
      <c r="Z449" s="368"/>
      <c r="AA449" s="368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97"/>
      <c r="O450" s="391" t="s">
        <v>66</v>
      </c>
      <c r="P450" s="392"/>
      <c r="Q450" s="392"/>
      <c r="R450" s="392"/>
      <c r="S450" s="392"/>
      <c r="T450" s="392"/>
      <c r="U450" s="393"/>
      <c r="V450" s="37" t="s">
        <v>65</v>
      </c>
      <c r="W450" s="367">
        <f>IFERROR(SUM(W448:W448),"0")</f>
        <v>7.5</v>
      </c>
      <c r="X450" s="367">
        <f>IFERROR(SUM(X448:X448),"0")</f>
        <v>9</v>
      </c>
      <c r="Y450" s="37"/>
      <c r="Z450" s="368"/>
      <c r="AA450" s="368"/>
    </row>
    <row r="451" spans="1:54" ht="27.75" customHeight="1" x14ac:dyDescent="0.2">
      <c r="A451" s="386" t="s">
        <v>590</v>
      </c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387"/>
      <c r="O451" s="387"/>
      <c r="P451" s="387"/>
      <c r="Q451" s="387"/>
      <c r="R451" s="387"/>
      <c r="S451" s="387"/>
      <c r="T451" s="387"/>
      <c r="U451" s="387"/>
      <c r="V451" s="387"/>
      <c r="W451" s="387"/>
      <c r="X451" s="387"/>
      <c r="Y451" s="387"/>
      <c r="Z451" s="48"/>
      <c r="AA451" s="48"/>
    </row>
    <row r="452" spans="1:54" ht="16.5" customHeight="1" x14ac:dyDescent="0.25">
      <c r="A452" s="378" t="s">
        <v>590</v>
      </c>
      <c r="B452" s="376"/>
      <c r="C452" s="376"/>
      <c r="D452" s="376"/>
      <c r="E452" s="376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  <c r="X452" s="376"/>
      <c r="Y452" s="376"/>
      <c r="Z452" s="359"/>
      <c r="AA452" s="359"/>
    </row>
    <row r="453" spans="1:54" ht="14.25" customHeight="1" x14ac:dyDescent="0.25">
      <c r="A453" s="375" t="s">
        <v>104</v>
      </c>
      <c r="B453" s="376"/>
      <c r="C453" s="376"/>
      <c r="D453" s="376"/>
      <c r="E453" s="376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  <c r="X453" s="376"/>
      <c r="Y453" s="376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120</v>
      </c>
      <c r="X454" s="366">
        <f t="shared" ref="X454:X464" si="21">IFERROR(IF(W454="",0,CEILING((W454/$H454),1)*$H454),"")</f>
        <v>121.44000000000001</v>
      </c>
      <c r="Y454" s="36">
        <f t="shared" ref="Y454:Y459" si="22">IFERROR(IF(X454=0,"",ROUNDUP(X454/H454,0)*0.01196),"")</f>
        <v>0.27507999999999999</v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200</v>
      </c>
      <c r="X455" s="366">
        <f t="shared" si="21"/>
        <v>200.64000000000001</v>
      </c>
      <c r="Y455" s="36">
        <f t="shared" si="22"/>
        <v>0.45448</v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5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150</v>
      </c>
      <c r="X458" s="366">
        <f t="shared" si="21"/>
        <v>153.12</v>
      </c>
      <c r="Y458" s="36">
        <f t="shared" si="22"/>
        <v>0.34683999999999998</v>
      </c>
      <c r="Z458" s="56"/>
      <c r="AA458" s="57"/>
      <c r="AE458" s="58"/>
      <c r="BB458" s="317" t="s">
        <v>1</v>
      </c>
    </row>
    <row r="459" spans="1:54" ht="16.5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66</v>
      </c>
      <c r="X460" s="366">
        <f t="shared" si="21"/>
        <v>68.400000000000006</v>
      </c>
      <c r="Y460" s="36">
        <f>IFERROR(IF(X460=0,"",ROUNDUP(X460/H460,0)*0.00937),"")</f>
        <v>0.17802999999999999</v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8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x14ac:dyDescent="0.2">
      <c r="A465" s="39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97"/>
      <c r="O465" s="391" t="s">
        <v>66</v>
      </c>
      <c r="P465" s="392"/>
      <c r="Q465" s="392"/>
      <c r="R465" s="392"/>
      <c r="S465" s="392"/>
      <c r="T465" s="392"/>
      <c r="U465" s="393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107.34848484848483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109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1.2544299999999999</v>
      </c>
      <c r="Z465" s="368"/>
      <c r="AA465" s="368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97"/>
      <c r="O466" s="391" t="s">
        <v>66</v>
      </c>
      <c r="P466" s="392"/>
      <c r="Q466" s="392"/>
      <c r="R466" s="392"/>
      <c r="S466" s="392"/>
      <c r="T466" s="392"/>
      <c r="U466" s="393"/>
      <c r="V466" s="37" t="s">
        <v>65</v>
      </c>
      <c r="W466" s="367">
        <f>IFERROR(SUM(W454:W464),"0")</f>
        <v>536</v>
      </c>
      <c r="X466" s="367">
        <f>IFERROR(SUM(X454:X464),"0")</f>
        <v>543.6</v>
      </c>
      <c r="Y466" s="37"/>
      <c r="Z466" s="368"/>
      <c r="AA466" s="368"/>
    </row>
    <row r="467" spans="1:54" ht="14.25" customHeight="1" x14ac:dyDescent="0.25">
      <c r="A467" s="375" t="s">
        <v>96</v>
      </c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  <c r="X467" s="376"/>
      <c r="Y467" s="376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120</v>
      </c>
      <c r="X468" s="366">
        <f>IFERROR(IF(W468="",0,CEILING((W468/$H468),1)*$H468),"")</f>
        <v>121.44000000000001</v>
      </c>
      <c r="Y468" s="36">
        <f>IFERROR(IF(X468=0,"",ROUNDUP(X468/H468,0)*0.01196),"")</f>
        <v>0.27507999999999999</v>
      </c>
      <c r="Z468" s="56"/>
      <c r="AA468" s="57"/>
      <c r="AE468" s="58"/>
      <c r="BB468" s="324" t="s">
        <v>1</v>
      </c>
    </row>
    <row r="469" spans="1:54" ht="16.5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9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97"/>
      <c r="O470" s="391" t="s">
        <v>66</v>
      </c>
      <c r="P470" s="392"/>
      <c r="Q470" s="392"/>
      <c r="R470" s="392"/>
      <c r="S470" s="392"/>
      <c r="T470" s="392"/>
      <c r="U470" s="393"/>
      <c r="V470" s="37" t="s">
        <v>67</v>
      </c>
      <c r="W470" s="367">
        <f>IFERROR(W468/H468,"0")+IFERROR(W469/H469,"0")</f>
        <v>22.727272727272727</v>
      </c>
      <c r="X470" s="367">
        <f>IFERROR(X468/H468,"0")+IFERROR(X469/H469,"0")</f>
        <v>23</v>
      </c>
      <c r="Y470" s="367">
        <f>IFERROR(IF(Y468="",0,Y468),"0")+IFERROR(IF(Y469="",0,Y469),"0")</f>
        <v>0.27507999999999999</v>
      </c>
      <c r="Z470" s="368"/>
      <c r="AA470" s="368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97"/>
      <c r="O471" s="391" t="s">
        <v>66</v>
      </c>
      <c r="P471" s="392"/>
      <c r="Q471" s="392"/>
      <c r="R471" s="392"/>
      <c r="S471" s="392"/>
      <c r="T471" s="392"/>
      <c r="U471" s="393"/>
      <c r="V471" s="37" t="s">
        <v>65</v>
      </c>
      <c r="W471" s="367">
        <f>IFERROR(SUM(W468:W469),"0")</f>
        <v>120</v>
      </c>
      <c r="X471" s="367">
        <f>IFERROR(SUM(X468:X469),"0")</f>
        <v>121.44000000000001</v>
      </c>
      <c r="Y471" s="37"/>
      <c r="Z471" s="368"/>
      <c r="AA471" s="368"/>
    </row>
    <row r="472" spans="1:54" ht="14.25" customHeight="1" x14ac:dyDescent="0.25">
      <c r="A472" s="375" t="s">
        <v>60</v>
      </c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  <c r="X472" s="376"/>
      <c r="Y472" s="376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0</v>
      </c>
      <c r="X473" s="366">
        <f t="shared" ref="X473:X478" si="23">IFERROR(IF(W473="",0,CEILING((W473/$H473),1)*$H473),"")</f>
        <v>0</v>
      </c>
      <c r="Y473" s="36" t="str">
        <f>IFERROR(IF(X473=0,"",ROUNDUP(X473/H473,0)*0.01196),"")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50</v>
      </c>
      <c r="X474" s="366">
        <f t="shared" si="23"/>
        <v>52.800000000000004</v>
      </c>
      <c r="Y474" s="36">
        <f>IFERROR(IF(X474=0,"",ROUNDUP(X474/H474,0)*0.01196),"")</f>
        <v>0.1196</v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180</v>
      </c>
      <c r="X475" s="366">
        <f t="shared" si="23"/>
        <v>184.8</v>
      </c>
      <c r="Y475" s="36">
        <f>IFERROR(IF(X475=0,"",ROUNDUP(X475/H475,0)*0.01196),"")</f>
        <v>0.41860000000000003</v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51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42</v>
      </c>
      <c r="X476" s="366">
        <f t="shared" si="23"/>
        <v>43.2</v>
      </c>
      <c r="Y476" s="36">
        <f>IFERROR(IF(X476=0,"",ROUNDUP(X476/H476,0)*0.00937),"")</f>
        <v>0.11244</v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42</v>
      </c>
      <c r="X478" s="366">
        <f t="shared" si="23"/>
        <v>43.2</v>
      </c>
      <c r="Y478" s="36">
        <f>IFERROR(IF(X478=0,"",ROUNDUP(X478/H478,0)*0.00937),"")</f>
        <v>0.11244</v>
      </c>
      <c r="Z478" s="56"/>
      <c r="AA478" s="57"/>
      <c r="AE478" s="58"/>
      <c r="BB478" s="331" t="s">
        <v>1</v>
      </c>
    </row>
    <row r="479" spans="1:54" x14ac:dyDescent="0.2">
      <c r="A479" s="39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97"/>
      <c r="O479" s="391" t="s">
        <v>66</v>
      </c>
      <c r="P479" s="392"/>
      <c r="Q479" s="392"/>
      <c r="R479" s="392"/>
      <c r="S479" s="392"/>
      <c r="T479" s="392"/>
      <c r="U479" s="393"/>
      <c r="V479" s="37" t="s">
        <v>67</v>
      </c>
      <c r="W479" s="367">
        <f>IFERROR(W473/H473,"0")+IFERROR(W474/H474,"0")+IFERROR(W475/H475,"0")+IFERROR(W476/H476,"0")+IFERROR(W477/H477,"0")+IFERROR(W478/H478,"0")</f>
        <v>66.893939393939391</v>
      </c>
      <c r="X479" s="367">
        <f>IFERROR(X473/H473,"0")+IFERROR(X474/H474,"0")+IFERROR(X475/H475,"0")+IFERROR(X476/H476,"0")+IFERROR(X477/H477,"0")+IFERROR(X478/H478,"0")</f>
        <v>69</v>
      </c>
      <c r="Y479" s="367">
        <f>IFERROR(IF(Y473="",0,Y473),"0")+IFERROR(IF(Y474="",0,Y474),"0")+IFERROR(IF(Y475="",0,Y475),"0")+IFERROR(IF(Y476="",0,Y476),"0")+IFERROR(IF(Y477="",0,Y477),"0")+IFERROR(IF(Y478="",0,Y478),"0")</f>
        <v>0.76307999999999998</v>
      </c>
      <c r="Z479" s="368"/>
      <c r="AA479" s="368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97"/>
      <c r="O480" s="391" t="s">
        <v>66</v>
      </c>
      <c r="P480" s="392"/>
      <c r="Q480" s="392"/>
      <c r="R480" s="392"/>
      <c r="S480" s="392"/>
      <c r="T480" s="392"/>
      <c r="U480" s="393"/>
      <c r="V480" s="37" t="s">
        <v>65</v>
      </c>
      <c r="W480" s="367">
        <f>IFERROR(SUM(W473:W478),"0")</f>
        <v>314</v>
      </c>
      <c r="X480" s="367">
        <f>IFERROR(SUM(X473:X478),"0")</f>
        <v>324</v>
      </c>
      <c r="Y480" s="37"/>
      <c r="Z480" s="368"/>
      <c r="AA480" s="368"/>
    </row>
    <row r="481" spans="1:54" ht="14.25" customHeight="1" x14ac:dyDescent="0.25">
      <c r="A481" s="375" t="s">
        <v>68</v>
      </c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  <c r="X481" s="376"/>
      <c r="Y481" s="376"/>
      <c r="Z481" s="358"/>
      <c r="AA481" s="358"/>
    </row>
    <row r="482" spans="1:54" ht="16.5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x14ac:dyDescent="0.2">
      <c r="A485" s="39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97"/>
      <c r="O485" s="391" t="s">
        <v>66</v>
      </c>
      <c r="P485" s="392"/>
      <c r="Q485" s="392"/>
      <c r="R485" s="392"/>
      <c r="S485" s="392"/>
      <c r="T485" s="392"/>
      <c r="U485" s="393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97"/>
      <c r="O486" s="391" t="s">
        <v>66</v>
      </c>
      <c r="P486" s="392"/>
      <c r="Q486" s="392"/>
      <c r="R486" s="392"/>
      <c r="S486" s="392"/>
      <c r="T486" s="392"/>
      <c r="U486" s="393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customHeight="1" x14ac:dyDescent="0.25">
      <c r="A487" s="375" t="s">
        <v>210</v>
      </c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  <c r="X487" s="376"/>
      <c r="Y487" s="376"/>
      <c r="Z487" s="358"/>
      <c r="AA487" s="358"/>
    </row>
    <row r="488" spans="1:54" ht="16.5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x14ac:dyDescent="0.2">
      <c r="A489" s="39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97"/>
      <c r="O489" s="391" t="s">
        <v>66</v>
      </c>
      <c r="P489" s="392"/>
      <c r="Q489" s="392"/>
      <c r="R489" s="392"/>
      <c r="S489" s="392"/>
      <c r="T489" s="392"/>
      <c r="U489" s="393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97"/>
      <c r="O490" s="391" t="s">
        <v>66</v>
      </c>
      <c r="P490" s="392"/>
      <c r="Q490" s="392"/>
      <c r="R490" s="392"/>
      <c r="S490" s="392"/>
      <c r="T490" s="392"/>
      <c r="U490" s="393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customHeight="1" x14ac:dyDescent="0.2">
      <c r="A491" s="386" t="s">
        <v>637</v>
      </c>
      <c r="B491" s="387"/>
      <c r="C491" s="387"/>
      <c r="D491" s="387"/>
      <c r="E491" s="387"/>
      <c r="F491" s="387"/>
      <c r="G491" s="387"/>
      <c r="H491" s="387"/>
      <c r="I491" s="387"/>
      <c r="J491" s="387"/>
      <c r="K491" s="387"/>
      <c r="L491" s="387"/>
      <c r="M491" s="387"/>
      <c r="N491" s="387"/>
      <c r="O491" s="387"/>
      <c r="P491" s="387"/>
      <c r="Q491" s="387"/>
      <c r="R491" s="387"/>
      <c r="S491" s="387"/>
      <c r="T491" s="387"/>
      <c r="U491" s="387"/>
      <c r="V491" s="387"/>
      <c r="W491" s="387"/>
      <c r="X491" s="387"/>
      <c r="Y491" s="387"/>
      <c r="Z491" s="48"/>
      <c r="AA491" s="48"/>
    </row>
    <row r="492" spans="1:54" ht="16.5" customHeight="1" x14ac:dyDescent="0.25">
      <c r="A492" s="378" t="s">
        <v>638</v>
      </c>
      <c r="B492" s="376"/>
      <c r="C492" s="376"/>
      <c r="D492" s="376"/>
      <c r="E492" s="376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  <c r="X492" s="376"/>
      <c r="Y492" s="376"/>
      <c r="Z492" s="359"/>
      <c r="AA492" s="359"/>
    </row>
    <row r="493" spans="1:54" ht="14.25" customHeight="1" x14ac:dyDescent="0.25">
      <c r="A493" s="375" t="s">
        <v>104</v>
      </c>
      <c r="B493" s="376"/>
      <c r="C493" s="376"/>
      <c r="D493" s="376"/>
      <c r="E493" s="376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  <c r="X493" s="376"/>
      <c r="Y493" s="376"/>
      <c r="Z493" s="358"/>
      <c r="AA493" s="358"/>
    </row>
    <row r="494" spans="1:54" ht="27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4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77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611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20</v>
      </c>
      <c r="X496" s="366">
        <f>IFERROR(IF(W496="",0,CEILING((W496/$H496),1)*$H496),"")</f>
        <v>24</v>
      </c>
      <c r="Y496" s="36">
        <f>IFERROR(IF(X496=0,"",ROUNDUP(X496/H496,0)*0.02175),"")</f>
        <v>4.3499999999999997E-2</v>
      </c>
      <c r="Z496" s="56"/>
      <c r="AA496" s="57"/>
      <c r="AE496" s="58"/>
      <c r="BB496" s="338" t="s">
        <v>1</v>
      </c>
    </row>
    <row r="497" spans="1:54" ht="27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74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23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9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97"/>
      <c r="O499" s="391" t="s">
        <v>66</v>
      </c>
      <c r="P499" s="392"/>
      <c r="Q499" s="392"/>
      <c r="R499" s="392"/>
      <c r="S499" s="392"/>
      <c r="T499" s="392"/>
      <c r="U499" s="393"/>
      <c r="V499" s="37" t="s">
        <v>67</v>
      </c>
      <c r="W499" s="367">
        <f>IFERROR(W494/H494,"0")+IFERROR(W495/H495,"0")+IFERROR(W496/H496,"0")+IFERROR(W497/H497,"0")+IFERROR(W498/H498,"0")</f>
        <v>1.6666666666666667</v>
      </c>
      <c r="X499" s="367">
        <f>IFERROR(X494/H494,"0")+IFERROR(X495/H495,"0")+IFERROR(X496/H496,"0")+IFERROR(X497/H497,"0")+IFERROR(X498/H498,"0")</f>
        <v>2</v>
      </c>
      <c r="Y499" s="367">
        <f>IFERROR(IF(Y494="",0,Y494),"0")+IFERROR(IF(Y495="",0,Y495),"0")+IFERROR(IF(Y496="",0,Y496),"0")+IFERROR(IF(Y497="",0,Y497),"0")+IFERROR(IF(Y498="",0,Y498),"0")</f>
        <v>4.3499999999999997E-2</v>
      </c>
      <c r="Z499" s="368"/>
      <c r="AA499" s="368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97"/>
      <c r="O500" s="391" t="s">
        <v>66</v>
      </c>
      <c r="P500" s="392"/>
      <c r="Q500" s="392"/>
      <c r="R500" s="392"/>
      <c r="S500" s="392"/>
      <c r="T500" s="392"/>
      <c r="U500" s="393"/>
      <c r="V500" s="37" t="s">
        <v>65</v>
      </c>
      <c r="W500" s="367">
        <f>IFERROR(SUM(W494:W498),"0")</f>
        <v>20</v>
      </c>
      <c r="X500" s="367">
        <f>IFERROR(SUM(X494:X498),"0")</f>
        <v>24</v>
      </c>
      <c r="Y500" s="37"/>
      <c r="Z500" s="368"/>
      <c r="AA500" s="368"/>
    </row>
    <row r="501" spans="1:54" ht="14.25" customHeight="1" x14ac:dyDescent="0.25">
      <c r="A501" s="375" t="s">
        <v>96</v>
      </c>
      <c r="B501" s="376"/>
      <c r="C501" s="376"/>
      <c r="D501" s="376"/>
      <c r="E501" s="376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  <c r="X501" s="376"/>
      <c r="Y501" s="376"/>
      <c r="Z501" s="358"/>
      <c r="AA501" s="358"/>
    </row>
    <row r="502" spans="1:54" ht="27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39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82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51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x14ac:dyDescent="0.2">
      <c r="A505" s="39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97"/>
      <c r="O505" s="391" t="s">
        <v>66</v>
      </c>
      <c r="P505" s="392"/>
      <c r="Q505" s="392"/>
      <c r="R505" s="392"/>
      <c r="S505" s="392"/>
      <c r="T505" s="392"/>
      <c r="U505" s="393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97"/>
      <c r="O506" s="391" t="s">
        <v>66</v>
      </c>
      <c r="P506" s="392"/>
      <c r="Q506" s="392"/>
      <c r="R506" s="392"/>
      <c r="S506" s="392"/>
      <c r="T506" s="392"/>
      <c r="U506" s="393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customHeight="1" x14ac:dyDescent="0.25">
      <c r="A507" s="375" t="s">
        <v>60</v>
      </c>
      <c r="B507" s="376"/>
      <c r="C507" s="376"/>
      <c r="D507" s="376"/>
      <c r="E507" s="376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  <c r="X507" s="376"/>
      <c r="Y507" s="376"/>
      <c r="Z507" s="358"/>
      <c r="AA507" s="358"/>
    </row>
    <row r="508" spans="1:54" ht="27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38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34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7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9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97"/>
      <c r="O513" s="391" t="s">
        <v>66</v>
      </c>
      <c r="P513" s="392"/>
      <c r="Q513" s="392"/>
      <c r="R513" s="392"/>
      <c r="S513" s="392"/>
      <c r="T513" s="392"/>
      <c r="U513" s="393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97"/>
      <c r="O514" s="391" t="s">
        <v>66</v>
      </c>
      <c r="P514" s="392"/>
      <c r="Q514" s="392"/>
      <c r="R514" s="392"/>
      <c r="S514" s="392"/>
      <c r="T514" s="392"/>
      <c r="U514" s="393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customHeight="1" x14ac:dyDescent="0.25">
      <c r="A515" s="375" t="s">
        <v>68</v>
      </c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  <c r="X515" s="376"/>
      <c r="Y515" s="376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2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200</v>
      </c>
      <c r="X516" s="366">
        <f>IFERROR(IF(W516="",0,CEILING((W516/$H516),1)*$H516),"")</f>
        <v>202.79999999999998</v>
      </c>
      <c r="Y516" s="36">
        <f>IFERROR(IF(X516=0,"",ROUNDUP(X516/H516,0)*0.02175),"")</f>
        <v>0.5655</v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20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17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2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55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9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97"/>
      <c r="O521" s="391" t="s">
        <v>66</v>
      </c>
      <c r="P521" s="392"/>
      <c r="Q521" s="392"/>
      <c r="R521" s="392"/>
      <c r="S521" s="392"/>
      <c r="T521" s="392"/>
      <c r="U521" s="393"/>
      <c r="V521" s="37" t="s">
        <v>67</v>
      </c>
      <c r="W521" s="367">
        <f>IFERROR(W516/H516,"0")+IFERROR(W517/H517,"0")+IFERROR(W518/H518,"0")+IFERROR(W519/H519,"0")+IFERROR(W520/H520,"0")</f>
        <v>25.641025641025642</v>
      </c>
      <c r="X521" s="367">
        <f>IFERROR(X516/H516,"0")+IFERROR(X517/H517,"0")+IFERROR(X518/H518,"0")+IFERROR(X519/H519,"0")+IFERROR(X520/H520,"0")</f>
        <v>26</v>
      </c>
      <c r="Y521" s="367">
        <f>IFERROR(IF(Y516="",0,Y516),"0")+IFERROR(IF(Y517="",0,Y517),"0")+IFERROR(IF(Y518="",0,Y518),"0")+IFERROR(IF(Y519="",0,Y519),"0")+IFERROR(IF(Y520="",0,Y520),"0")</f>
        <v>0.5655</v>
      </c>
      <c r="Z521" s="368"/>
      <c r="AA521" s="368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97"/>
      <c r="O522" s="391" t="s">
        <v>66</v>
      </c>
      <c r="P522" s="392"/>
      <c r="Q522" s="392"/>
      <c r="R522" s="392"/>
      <c r="S522" s="392"/>
      <c r="T522" s="392"/>
      <c r="U522" s="393"/>
      <c r="V522" s="37" t="s">
        <v>65</v>
      </c>
      <c r="W522" s="367">
        <f>IFERROR(SUM(W516:W520),"0")</f>
        <v>200</v>
      </c>
      <c r="X522" s="367">
        <f>IFERROR(SUM(X516:X520),"0")</f>
        <v>202.79999999999998</v>
      </c>
      <c r="Y522" s="37"/>
      <c r="Z522" s="368"/>
      <c r="AA522" s="368"/>
    </row>
    <row r="523" spans="1:54" ht="14.25" customHeight="1" x14ac:dyDescent="0.25">
      <c r="A523" s="375" t="s">
        <v>210</v>
      </c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  <c r="X523" s="376"/>
      <c r="Y523" s="376"/>
      <c r="Z523" s="358"/>
      <c r="AA523" s="358"/>
    </row>
    <row r="524" spans="1:54" ht="27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26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76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x14ac:dyDescent="0.2">
      <c r="A526" s="39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97"/>
      <c r="O526" s="391" t="s">
        <v>66</v>
      </c>
      <c r="P526" s="392"/>
      <c r="Q526" s="392"/>
      <c r="R526" s="392"/>
      <c r="S526" s="392"/>
      <c r="T526" s="392"/>
      <c r="U526" s="393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97"/>
      <c r="O527" s="391" t="s">
        <v>66</v>
      </c>
      <c r="P527" s="392"/>
      <c r="Q527" s="392"/>
      <c r="R527" s="392"/>
      <c r="S527" s="392"/>
      <c r="T527" s="392"/>
      <c r="U527" s="393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424"/>
      <c r="O528" s="481" t="s">
        <v>697</v>
      </c>
      <c r="P528" s="482"/>
      <c r="Q528" s="482"/>
      <c r="R528" s="482"/>
      <c r="S528" s="482"/>
      <c r="T528" s="482"/>
      <c r="U528" s="483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17088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17237.579999999998</v>
      </c>
      <c r="Y528" s="37"/>
      <c r="Z528" s="368"/>
      <c r="AA528" s="3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424"/>
      <c r="O529" s="481" t="s">
        <v>698</v>
      </c>
      <c r="P529" s="482"/>
      <c r="Q529" s="482"/>
      <c r="R529" s="482"/>
      <c r="S529" s="482"/>
      <c r="T529" s="482"/>
      <c r="U529" s="483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18393.150484787246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18551.062000000013</v>
      </c>
      <c r="Y529" s="37"/>
      <c r="Z529" s="368"/>
      <c r="AA529" s="368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424"/>
      <c r="O530" s="481" t="s">
        <v>699</v>
      </c>
      <c r="P530" s="482"/>
      <c r="Q530" s="482"/>
      <c r="R530" s="482"/>
      <c r="S530" s="482"/>
      <c r="T530" s="482"/>
      <c r="U530" s="483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36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37</v>
      </c>
      <c r="Y530" s="37"/>
      <c r="Z530" s="368"/>
      <c r="AA530" s="368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424"/>
      <c r="O531" s="481" t="s">
        <v>701</v>
      </c>
      <c r="P531" s="482"/>
      <c r="Q531" s="482"/>
      <c r="R531" s="482"/>
      <c r="S531" s="482"/>
      <c r="T531" s="482"/>
      <c r="U531" s="483"/>
      <c r="V531" s="37" t="s">
        <v>65</v>
      </c>
      <c r="W531" s="367">
        <f>GrossWeightTotal+PalletQtyTotal*25</f>
        <v>19293.150484787246</v>
      </c>
      <c r="X531" s="367">
        <f>GrossWeightTotalR+PalletQtyTotalR*25</f>
        <v>19476.062000000013</v>
      </c>
      <c r="Y531" s="37"/>
      <c r="Z531" s="368"/>
      <c r="AA531" s="368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424"/>
      <c r="O532" s="481" t="s">
        <v>702</v>
      </c>
      <c r="P532" s="482"/>
      <c r="Q532" s="482"/>
      <c r="R532" s="482"/>
      <c r="S532" s="482"/>
      <c r="T532" s="482"/>
      <c r="U532" s="483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4528.1767338663894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4553</v>
      </c>
      <c r="Y532" s="37"/>
      <c r="Z532" s="368"/>
      <c r="AA532" s="368"/>
    </row>
    <row r="533" spans="1:30" ht="14.25" customHeight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424"/>
      <c r="O533" s="481" t="s">
        <v>703</v>
      </c>
      <c r="P533" s="482"/>
      <c r="Q533" s="482"/>
      <c r="R533" s="482"/>
      <c r="S533" s="482"/>
      <c r="T533" s="482"/>
      <c r="U533" s="483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41.941620000000036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401" t="s">
        <v>94</v>
      </c>
      <c r="D535" s="589"/>
      <c r="E535" s="589"/>
      <c r="F535" s="590"/>
      <c r="G535" s="401" t="s">
        <v>233</v>
      </c>
      <c r="H535" s="589"/>
      <c r="I535" s="589"/>
      <c r="J535" s="589"/>
      <c r="K535" s="589"/>
      <c r="L535" s="589"/>
      <c r="M535" s="589"/>
      <c r="N535" s="589"/>
      <c r="O535" s="589"/>
      <c r="P535" s="590"/>
      <c r="Q535" s="401" t="s">
        <v>462</v>
      </c>
      <c r="R535" s="590"/>
      <c r="S535" s="401" t="s">
        <v>514</v>
      </c>
      <c r="T535" s="590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66" t="s">
        <v>706</v>
      </c>
      <c r="B536" s="401" t="s">
        <v>59</v>
      </c>
      <c r="C536" s="401" t="s">
        <v>95</v>
      </c>
      <c r="D536" s="401" t="s">
        <v>103</v>
      </c>
      <c r="E536" s="401" t="s">
        <v>94</v>
      </c>
      <c r="F536" s="401" t="s">
        <v>223</v>
      </c>
      <c r="G536" s="401" t="s">
        <v>234</v>
      </c>
      <c r="H536" s="401" t="s">
        <v>241</v>
      </c>
      <c r="I536" s="401" t="s">
        <v>260</v>
      </c>
      <c r="J536" s="401" t="s">
        <v>319</v>
      </c>
      <c r="K536" s="357"/>
      <c r="L536" s="401" t="s">
        <v>349</v>
      </c>
      <c r="M536" s="357"/>
      <c r="N536" s="401" t="s">
        <v>349</v>
      </c>
      <c r="O536" s="401" t="s">
        <v>431</v>
      </c>
      <c r="P536" s="401" t="s">
        <v>449</v>
      </c>
      <c r="Q536" s="401" t="s">
        <v>463</v>
      </c>
      <c r="R536" s="401" t="s">
        <v>489</v>
      </c>
      <c r="S536" s="401" t="s">
        <v>515</v>
      </c>
      <c r="T536" s="401" t="s">
        <v>562</v>
      </c>
      <c r="U536" s="401" t="s">
        <v>590</v>
      </c>
      <c r="V536" s="401" t="s">
        <v>638</v>
      </c>
      <c r="AA536" s="52"/>
      <c r="AD536" s="357"/>
    </row>
    <row r="537" spans="1:30" ht="13.5" customHeight="1" thickBot="1" x14ac:dyDescent="0.25">
      <c r="A537" s="567"/>
      <c r="B537" s="402"/>
      <c r="C537" s="402"/>
      <c r="D537" s="402"/>
      <c r="E537" s="402"/>
      <c r="F537" s="402"/>
      <c r="G537" s="402"/>
      <c r="H537" s="402"/>
      <c r="I537" s="402"/>
      <c r="J537" s="402"/>
      <c r="K537" s="357"/>
      <c r="L537" s="402"/>
      <c r="M537" s="357"/>
      <c r="N537" s="402"/>
      <c r="O537" s="402"/>
      <c r="P537" s="402"/>
      <c r="Q537" s="402"/>
      <c r="R537" s="402"/>
      <c r="S537" s="402"/>
      <c r="T537" s="402"/>
      <c r="U537" s="402"/>
      <c r="V537" s="402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140.4</v>
      </c>
      <c r="D538" s="46">
        <f>IFERROR(X56*1,"0")+IFERROR(X57*1,"0")+IFERROR(X58*1,"0")+IFERROR(X59*1,"0")</f>
        <v>1413.9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4407.920000000001</v>
      </c>
      <c r="F538" s="46">
        <f>IFERROR(X135*1,"0")+IFERROR(X136*1,"0")+IFERROR(X137*1,"0")+IFERROR(X138*1,"0")+IFERROR(X139*1,"0")</f>
        <v>1232.1000000000001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716.1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3089.7000000000003</v>
      </c>
      <c r="J538" s="46">
        <f>IFERROR(X210*1,"0")+IFERROR(X211*1,"0")+IFERROR(X212*1,"0")+IFERROR(X213*1,"0")+IFERROR(X214*1,"0")+IFERROR(X215*1,"0")+IFERROR(X219*1,"0")+IFERROR(X220*1,"0")</f>
        <v>105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471.11999999999995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471.11999999999995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1311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2079.6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115.2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663.90000000000009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183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989.04000000000019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226.79999999999998</v>
      </c>
      <c r="AA538" s="52"/>
      <c r="AD538" s="357"/>
    </row>
  </sheetData>
  <sheetProtection algorithmName="SHA-512" hashValue="039ZxIAC472jbuqQ+zq7Kt6ZTc8QScl6ITM0yP3ecPmMwvh13Q8Pn2EBOtvsqC2Tbsbi5xuxT5VfhiXlxiZAjA==" saltValue="QCB1Ldvhrtjp1jfL8/81U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1">
    <mergeCell ref="H536:H537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F536:F537"/>
    <mergeCell ref="O509:S509"/>
    <mergeCell ref="D239:E239"/>
    <mergeCell ref="D266:E266"/>
    <mergeCell ref="O37:U37"/>
    <mergeCell ref="Y17:Y18"/>
    <mergeCell ref="U11:V1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O435:S435"/>
    <mergeCell ref="D483:E483"/>
    <mergeCell ref="D271:E271"/>
    <mergeCell ref="O484:S484"/>
    <mergeCell ref="O42:U42"/>
    <mergeCell ref="D191:E191"/>
    <mergeCell ref="D458:E458"/>
    <mergeCell ref="D433:E433"/>
    <mergeCell ref="A445:N446"/>
    <mergeCell ref="D237:E237"/>
    <mergeCell ref="O498:S498"/>
    <mergeCell ref="A13:L13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483:S483"/>
    <mergeCell ref="A15:L15"/>
    <mergeCell ref="O64:S64"/>
    <mergeCell ref="O135:S135"/>
    <mergeCell ref="O433:S433"/>
    <mergeCell ref="A133:Y133"/>
    <mergeCell ref="O72:S72"/>
    <mergeCell ref="O23:U23"/>
    <mergeCell ref="D249:E249"/>
    <mergeCell ref="O121:U121"/>
    <mergeCell ref="A43:Y43"/>
    <mergeCell ref="D170:E170"/>
    <mergeCell ref="O479:U479"/>
    <mergeCell ref="D468:E468"/>
    <mergeCell ref="O171:S171"/>
    <mergeCell ref="N17:N18"/>
    <mergeCell ref="A206:N207"/>
    <mergeCell ref="O131:U131"/>
    <mergeCell ref="F17:F18"/>
    <mergeCell ref="D120:E120"/>
    <mergeCell ref="O87:U87"/>
    <mergeCell ref="D242:E242"/>
    <mergeCell ref="O407:S407"/>
    <mergeCell ref="D478:E478"/>
    <mergeCell ref="D107:E107"/>
    <mergeCell ref="D278:E278"/>
    <mergeCell ref="A479:N480"/>
    <mergeCell ref="O421:U421"/>
    <mergeCell ref="A201:Y201"/>
    <mergeCell ref="O24:U24"/>
    <mergeCell ref="O69:S69"/>
    <mergeCell ref="D29:E29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406:Y406"/>
    <mergeCell ref="D247:E247"/>
    <mergeCell ref="O186:S186"/>
    <mergeCell ref="A312:Y312"/>
    <mergeCell ref="O313:S313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226:E226"/>
    <mergeCell ref="A164:Y164"/>
    <mergeCell ref="O243:S243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O168:U168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O335:S33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T536:T537"/>
    <mergeCell ref="O111:S111"/>
    <mergeCell ref="D318:E318"/>
    <mergeCell ref="O409:S409"/>
    <mergeCell ref="D84:E84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328:N329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O516:S516"/>
    <mergeCell ref="O59:S59"/>
    <mergeCell ref="D273:E273"/>
    <mergeCell ref="A343:Y343"/>
    <mergeCell ref="O530:U530"/>
    <mergeCell ref="O89:S89"/>
    <mergeCell ref="A523:Y523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D85:E85"/>
    <mergeCell ref="O303:S303"/>
    <mergeCell ref="O159:S159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A63:Y63"/>
    <mergeCell ref="D425:E425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A441:N442"/>
    <mergeCell ref="D75:E75"/>
    <mergeCell ref="O357:U357"/>
    <mergeCell ref="O158:S158"/>
    <mergeCell ref="O449:U449"/>
    <mergeCell ref="O351:S351"/>
    <mergeCell ref="D504:E504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O495:S495"/>
    <mergeCell ref="O360:S360"/>
    <mergeCell ref="O74:S74"/>
    <mergeCell ref="O139:S139"/>
    <mergeCell ref="O261:S261"/>
    <mergeCell ref="A358:Y358"/>
    <mergeCell ref="O503:S503"/>
    <mergeCell ref="O40:S40"/>
    <mergeCell ref="D137:E137"/>
    <mergeCell ref="O275:U275"/>
    <mergeCell ref="O424:S424"/>
    <mergeCell ref="D283:E28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227:S227"/>
    <mergeCell ref="O398:S398"/>
    <mergeCell ref="D434:E434"/>
    <mergeCell ref="P12:Q12"/>
    <mergeCell ref="A472:Y472"/>
    <mergeCell ref="O240:S240"/>
    <mergeCell ref="O119:S119"/>
    <mergeCell ref="A45:N46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D40:E40"/>
    <mergeCell ref="O122:U122"/>
    <mergeCell ref="D111:E111"/>
    <mergeCell ref="D338:E338"/>
    <mergeCell ref="A356:N357"/>
    <mergeCell ref="D409:E40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D183:E183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O401:S401"/>
    <mergeCell ref="A39:Y39"/>
    <mergeCell ref="O388:U388"/>
    <mergeCell ref="O118:S118"/>
    <mergeCell ref="D166:E166"/>
    <mergeCell ref="D337:E337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D401:E40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478:S478"/>
    <mergeCell ref="O329:U329"/>
    <mergeCell ref="O192:S192"/>
    <mergeCell ref="A452:Y452"/>
    <mergeCell ref="D235:E235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444:E444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I17:I18"/>
    <mergeCell ref="O476:S476"/>
    <mergeCell ref="O86:U86"/>
    <mergeCell ref="D135:E135"/>
    <mergeCell ref="O128:S128"/>
    <mergeCell ref="O184:S184"/>
    <mergeCell ref="A412:Y412"/>
    <mergeCell ref="O242:S242"/>
    <mergeCell ref="O413:S413"/>
    <mergeCell ref="D72:E72"/>
    <mergeCell ref="O32:S32"/>
    <mergeCell ref="O137:S137"/>
    <mergeCell ref="O259:S259"/>
    <mergeCell ref="O26:S26"/>
    <mergeCell ref="O197:S197"/>
    <mergeCell ref="D277:E277"/>
    <mergeCell ref="O124:S124"/>
    <mergeCell ref="O27:S27"/>
    <mergeCell ref="O314:U314"/>
    <mergeCell ref="D225:E225"/>
    <mergeCell ref="O373:S373"/>
    <mergeCell ref="A404:N405"/>
    <mergeCell ref="D461:E461"/>
    <mergeCell ref="A470:N471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D5:E5"/>
    <mergeCell ref="D303:E303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D8:L8"/>
    <mergeCell ref="O302:S302"/>
    <mergeCell ref="D211:E211"/>
    <mergeCell ref="O58:S58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U10:V10"/>
    <mergeCell ref="O268:S268"/>
    <mergeCell ref="D79:E79"/>
    <mergeCell ref="O46:U46"/>
    <mergeCell ref="D502:E502"/>
    <mergeCell ref="D302:E302"/>
    <mergeCell ref="D429:E429"/>
    <mergeCell ref="O61:U61"/>
    <mergeCell ref="O232:U232"/>
    <mergeCell ref="D81:E81"/>
    <mergeCell ref="O155:S155"/>
    <mergeCell ref="D300:E300"/>
    <mergeCell ref="O363:S363"/>
    <mergeCell ref="D139:E139"/>
    <mergeCell ref="O157:S157"/>
    <mergeCell ref="A140:N141"/>
    <mergeCell ref="O284:S284"/>
    <mergeCell ref="O17:S18"/>
    <mergeCell ref="O355:S355"/>
    <mergeCell ref="O455:S455"/>
    <mergeCell ref="O99:S99"/>
    <mergeCell ref="O457:S457"/>
    <mergeCell ref="D214:E214"/>
    <mergeCell ref="O236:S236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50:S50"/>
    <mergeCell ref="A383:Y383"/>
    <mergeCell ref="O377:U377"/>
    <mergeCell ref="H5:L5"/>
    <mergeCell ref="O57:S57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S6:T9"/>
    <mergeCell ref="D195:E195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H9:I9"/>
    <mergeCell ref="O30:S30"/>
    <mergeCell ref="A491:Y491"/>
    <mergeCell ref="O364:S364"/>
    <mergeCell ref="P6:Q6"/>
    <mergeCell ref="O29:S29"/>
    <mergeCell ref="D297:E297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454:S454"/>
    <mergeCell ref="O305:U305"/>
    <mergeCell ref="D189:E189"/>
    <mergeCell ref="W17:W18"/>
    <mergeCell ref="O80:S80"/>
    <mergeCell ref="D473:E473"/>
    <mergeCell ref="D187:E187"/>
    <mergeCell ref="O28:S28"/>
    <mergeCell ref="O270:S270"/>
    <mergeCell ref="O497:S497"/>
    <mergeCell ref="A35:Y35"/>
    <mergeCell ref="O136:S136"/>
    <mergeCell ref="A62:Y62"/>
    <mergeCell ref="O36:S36"/>
    <mergeCell ref="O92:S92"/>
    <mergeCell ref="O434:S434"/>
    <mergeCell ref="O334:S334"/>
    <mergeCell ref="O273:S273"/>
    <mergeCell ref="O444:S444"/>
    <mergeCell ref="D28:E28"/>
    <mergeCell ref="O141:U141"/>
    <mergeCell ref="D400:E400"/>
    <mergeCell ref="O97:S97"/>
    <mergeCell ref="D77:E77"/>
    <mergeCell ref="D108:E108"/>
    <mergeCell ref="D375:E375"/>
    <mergeCell ref="D369:E369"/>
    <mergeCell ref="O191:S191"/>
    <mergeCell ref="D160:E16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9" spans="2:8" x14ac:dyDescent="0.2">
      <c r="B9" s="47" t="s">
        <v>715</v>
      </c>
      <c r="C9" s="47" t="s">
        <v>710</v>
      </c>
      <c r="D9" s="47"/>
      <c r="E9" s="47"/>
    </row>
    <row r="11" spans="2:8" x14ac:dyDescent="0.2">
      <c r="B11" s="47" t="s">
        <v>715</v>
      </c>
      <c r="C11" s="47" t="s">
        <v>713</v>
      </c>
      <c r="D11" s="47"/>
      <c r="E11" s="47"/>
    </row>
    <row r="13" spans="2:8" x14ac:dyDescent="0.2">
      <c r="B13" s="47" t="s">
        <v>716</v>
      </c>
      <c r="C13" s="47"/>
      <c r="D13" s="47"/>
      <c r="E13" s="47"/>
    </row>
    <row r="14" spans="2:8" x14ac:dyDescent="0.2">
      <c r="B14" s="47" t="s">
        <v>717</v>
      </c>
      <c r="C14" s="47"/>
      <c r="D14" s="47"/>
      <c r="E14" s="47"/>
    </row>
    <row r="15" spans="2:8" x14ac:dyDescent="0.2">
      <c r="B15" s="47" t="s">
        <v>718</v>
      </c>
      <c r="C15" s="47"/>
      <c r="D15" s="47"/>
      <c r="E15" s="47"/>
    </row>
    <row r="16" spans="2:8" x14ac:dyDescent="0.2">
      <c r="B16" s="47" t="s">
        <v>719</v>
      </c>
      <c r="C16" s="47"/>
      <c r="D16" s="47"/>
      <c r="E16" s="47"/>
    </row>
    <row r="17" spans="2:5" x14ac:dyDescent="0.2">
      <c r="B17" s="47" t="s">
        <v>720</v>
      </c>
      <c r="C17" s="47"/>
      <c r="D17" s="47"/>
      <c r="E17" s="47"/>
    </row>
    <row r="18" spans="2:5" x14ac:dyDescent="0.2">
      <c r="B18" s="47" t="s">
        <v>721</v>
      </c>
      <c r="C18" s="47"/>
      <c r="D18" s="47"/>
      <c r="E18" s="47"/>
    </row>
    <row r="19" spans="2:5" x14ac:dyDescent="0.2">
      <c r="B19" s="47" t="s">
        <v>722</v>
      </c>
      <c r="C19" s="47"/>
      <c r="D19" s="47"/>
      <c r="E19" s="47"/>
    </row>
    <row r="20" spans="2:5" x14ac:dyDescent="0.2">
      <c r="B20" s="47" t="s">
        <v>723</v>
      </c>
      <c r="C20" s="47"/>
      <c r="D20" s="47"/>
      <c r="E20" s="47"/>
    </row>
    <row r="21" spans="2:5" x14ac:dyDescent="0.2">
      <c r="B21" s="47" t="s">
        <v>724</v>
      </c>
      <c r="C21" s="47"/>
      <c r="D21" s="47"/>
      <c r="E21" s="47"/>
    </row>
    <row r="22" spans="2:5" x14ac:dyDescent="0.2">
      <c r="B22" s="47" t="s">
        <v>725</v>
      </c>
      <c r="C22" s="47"/>
      <c r="D22" s="47"/>
      <c r="E22" s="47"/>
    </row>
    <row r="23" spans="2:5" x14ac:dyDescent="0.2">
      <c r="B23" s="47" t="s">
        <v>726</v>
      </c>
      <c r="C23" s="47"/>
      <c r="D23" s="47"/>
      <c r="E23" s="47"/>
    </row>
  </sheetData>
  <sheetProtection algorithmName="SHA-512" hashValue="QNP8DwN+IeiRwEwKvJ17DSwEGbMjLzkYUCJN/YsIYgCVqSQ+PrHJM+ds1m7CFuCt5YZiNeQXIyOvVsrtVs8+pA==" saltValue="QM7G2X3tj3aI6C6KD+hD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2024-05-01T10:22:34Z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