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7FC3EA-79AB-46ED-9EEF-2DEE5B1A93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D7" i="1"/>
  <c r="P6" i="1"/>
  <c r="O2" i="1"/>
  <c r="Y33" i="1" l="1"/>
  <c r="Y280" i="1"/>
  <c r="Y304" i="1"/>
  <c r="Y320" i="1"/>
  <c r="Y365" i="1"/>
  <c r="Y380" i="1"/>
  <c r="Y381" i="1" s="1"/>
  <c r="X381" i="1"/>
  <c r="X172" i="1"/>
  <c r="Y170" i="1"/>
  <c r="Y172" i="1" s="1"/>
  <c r="X206" i="1"/>
  <c r="Y202" i="1"/>
  <c r="X314" i="1"/>
  <c r="Y313" i="1"/>
  <c r="Y314" i="1" s="1"/>
  <c r="A10" i="1"/>
  <c r="J9" i="1"/>
  <c r="F10" i="1"/>
  <c r="F9" i="1"/>
  <c r="Y206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C538" i="1"/>
  <c r="W532" i="1"/>
  <c r="X200" i="1"/>
  <c r="X221" i="1"/>
  <c r="X293" i="1"/>
  <c r="X292" i="1"/>
  <c r="X437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<sst xmlns="http://schemas.openxmlformats.org/spreadsheetml/2006/main" count="2267" uniqueCount="745">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</sst>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136" sqref="AA136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hidden="1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hidden="1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hidden="1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6</v>
      </c>
      <c r="X136" s="366">
        <f>IFERROR(IF(W136="",0,CEILING((W136/$H136),1)*$H136),"")</f>
        <v>8.4</v>
      </c>
      <c r="Y136" s="36">
        <f>IFERROR(IF(X136=0,"",ROUNDUP(X136/H136,0)*0.02175),"")</f>
        <v>2.1749999999999999E-2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0.7142857142857143</v>
      </c>
      <c r="X140" s="367">
        <f>IFERROR(X135/H135,"0")+IFERROR(X136/H136,"0")+IFERROR(X137/H137,"0")+IFERROR(X138/H138,"0")+IFERROR(X139/H139,"0")</f>
        <v>1</v>
      </c>
      <c r="Y140" s="367">
        <f>IFERROR(IF(Y135="",0,Y135),"0")+IFERROR(IF(Y136="",0,Y136),"0")+IFERROR(IF(Y137="",0,Y137),"0")+IFERROR(IF(Y138="",0,Y138),"0")+IFERROR(IF(Y139="",0,Y139),"0")</f>
        <v>2.1749999999999999E-2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6</v>
      </c>
      <c r="X141" s="367">
        <f>IFERROR(SUM(X135:X139),"0")</f>
        <v>8.4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hidden="1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0</v>
      </c>
      <c r="X262" s="367">
        <f>IFERROR(X258/H258,"0")+IFERROR(X259/H259,"0")+IFERROR(X260/H260,"0")+IFERROR(X261/H261,"0")</f>
        <v>0</v>
      </c>
      <c r="Y262" s="367">
        <f>IFERROR(IF(Y258="",0,Y258),"0")+IFERROR(IF(Y259="",0,Y259),"0")+IFERROR(IF(Y260="",0,Y260),"0")+IFERROR(IF(Y261="",0,Y261),"0")</f>
        <v>0</v>
      </c>
      <c r="Z262" s="368"/>
      <c r="AA262" s="368"/>
    </row>
    <row r="263" spans="1:54" hidden="1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0</v>
      </c>
      <c r="X263" s="367">
        <f>IFERROR(SUM(X258:X261),"0")</f>
        <v>0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4000</v>
      </c>
      <c r="X265" s="366">
        <f t="shared" ref="X265:X273" si="15">IFERROR(IF(W265="",0,CEILING((W265/$H265),1)*$H265),"")</f>
        <v>4001.4</v>
      </c>
      <c r="Y265" s="36">
        <f>IFERROR(IF(X265=0,"",ROUNDUP(X265/H265,0)*0.02175),"")</f>
        <v>11.15775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512.82051282051282</v>
      </c>
      <c r="X274" s="367">
        <f>IFERROR(X265/H265,"0")+IFERROR(X266/H266,"0")+IFERROR(X267/H267,"0")+IFERROR(X268/H268,"0")+IFERROR(X269/H269,"0")+IFERROR(X270/H270,"0")+IFERROR(X271/H271,"0")+IFERROR(X272/H272,"0")+IFERROR(X273/H273,"0")</f>
        <v>513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11.15775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4000</v>
      </c>
      <c r="X275" s="367">
        <f>IFERROR(SUM(X265:X273),"0")</f>
        <v>4001.4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5.1000000000000014</v>
      </c>
      <c r="X285" s="366">
        <f>IFERROR(IF(W285="",0,CEILING((W285/$H285),1)*$H285),"")</f>
        <v>5.0999999999999996</v>
      </c>
      <c r="Y285" s="36">
        <f>IFERROR(IF(X285=0,"",ROUNDUP(X285/H285,0)*0.00753),"")</f>
        <v>1.506E-2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2.0000000000000009</v>
      </c>
      <c r="X286" s="367">
        <f>IFERROR(X283/H283,"0")+IFERROR(X284/H284,"0")+IFERROR(X285/H285,"0")</f>
        <v>2</v>
      </c>
      <c r="Y286" s="367">
        <f>IFERROR(IF(Y283="",0,Y283),"0")+IFERROR(IF(Y284="",0,Y284),"0")+IFERROR(IF(Y285="",0,Y285),"0")</f>
        <v>1.506E-2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5.1000000000000014</v>
      </c>
      <c r="X287" s="367">
        <f>IFERROR(SUM(X283:X285),"0")</f>
        <v>5.0999999999999996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5.3999999999999986</v>
      </c>
      <c r="X313" s="366">
        <f>IFERROR(IF(W313="",0,CEILING((W313/$H313),1)*$H313),"")</f>
        <v>5.4</v>
      </c>
      <c r="Y313" s="36">
        <f>IFERROR(IF(X313=0,"",ROUNDUP(X313/H313,0)*0.00753),"")</f>
        <v>2.2589999999999999E-2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2.9999999999999991</v>
      </c>
      <c r="X314" s="367">
        <f>IFERROR(X313/H313,"0")</f>
        <v>3</v>
      </c>
      <c r="Y314" s="367">
        <f>IFERROR(IF(Y313="",0,Y313),"0")</f>
        <v>2.2589999999999999E-2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5.3999999999999986</v>
      </c>
      <c r="X315" s="367">
        <f>IFERROR(SUM(X313:X313),"0")</f>
        <v>5.4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hidden="1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0</v>
      </c>
      <c r="X320" s="367">
        <f>IFERROR(X317/H317,"0")+IFERROR(X318/H318,"0")+IFERROR(X319/H319,"0")</f>
        <v>0</v>
      </c>
      <c r="Y320" s="367">
        <f>IFERROR(IF(Y317="",0,Y317),"0")+IFERROR(IF(Y318="",0,Y318),"0")+IFERROR(IF(Y319="",0,Y319),"0")</f>
        <v>0</v>
      </c>
      <c r="Z320" s="368"/>
      <c r="AA320" s="368"/>
    </row>
    <row r="321" spans="1:54" hidden="1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0</v>
      </c>
      <c r="X321" s="367">
        <f>IFERROR(SUM(X317:X319),"0")</f>
        <v>0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hidden="1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hidden="1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hidden="1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6</v>
      </c>
      <c r="X373" s="366">
        <f>IFERROR(IF(W373="",0,CEILING((W373/$H373),1)*$H373),"")</f>
        <v>7.8</v>
      </c>
      <c r="Y373" s="36">
        <f>IFERROR(IF(X373=0,"",ROUNDUP(X373/H373,0)*0.02175),"")</f>
        <v>2.1749999999999999E-2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0.76923076923076927</v>
      </c>
      <c r="X377" s="367">
        <f>IFERROR(X373/H373,"0")+IFERROR(X374/H374,"0")+IFERROR(X375/H375,"0")+IFERROR(X376/H376,"0")</f>
        <v>1</v>
      </c>
      <c r="Y377" s="367">
        <f>IFERROR(IF(Y373="",0,Y373),"0")+IFERROR(IF(Y374="",0,Y374),"0")+IFERROR(IF(Y375="",0,Y375),"0")+IFERROR(IF(Y376="",0,Y376),"0")</f>
        <v>2.1749999999999999E-2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6</v>
      </c>
      <c r="X378" s="367">
        <f>IFERROR(SUM(X373:X376),"0")</f>
        <v>7.8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hidden="1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hidden="1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4022.5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4028.1000000000004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4310.9302637362653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4316.92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10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10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4560.9302637362653</v>
      </c>
      <c r="X531" s="367">
        <f>GrossWeightTotalR+PalletQtyTotalR*25</f>
        <v>4566.92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519.3040293040292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520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11.238900000000001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46">
        <f>IFERROR(X135*1,"0")+IFERROR(X136*1,"0")+IFERROR(X137*1,"0")+IFERROR(X138*1,"0")+IFERROR(X139*1,"0")</f>
        <v>8.4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4006.5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4006.5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7.8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1"/>
        <filter val="0,77"/>
        <filter val="10"/>
        <filter val="2,00"/>
        <filter val="3,00"/>
        <filter val="4 000,00"/>
        <filter val="4 022,50"/>
        <filter val="4 310,93"/>
        <filter val="4 560,93"/>
        <filter val="5,10"/>
        <filter val="5,40"/>
        <filter val="512,82"/>
        <filter val="519,30"/>
        <filter val="6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