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77E932D-01F1-40D2-B172-8B1FFC1F03D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заказа'!$B$18:$Y$533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Y524" i="2" s="1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X509" i="2"/>
  <c r="Y509" i="2" s="1"/>
  <c r="O509" i="2"/>
  <c r="X508" i="2"/>
  <c r="W506" i="2"/>
  <c r="W505" i="2"/>
  <c r="X504" i="2"/>
  <c r="Y504" i="2" s="1"/>
  <c r="X503" i="2"/>
  <c r="Y503" i="2" s="1"/>
  <c r="X502" i="2"/>
  <c r="W500" i="2"/>
  <c r="W499" i="2"/>
  <c r="X498" i="2"/>
  <c r="Y498" i="2" s="1"/>
  <c r="X497" i="2"/>
  <c r="Y497" i="2" s="1"/>
  <c r="X496" i="2"/>
  <c r="Y496" i="2" s="1"/>
  <c r="X495" i="2"/>
  <c r="Y495" i="2" s="1"/>
  <c r="X494" i="2"/>
  <c r="Y494" i="2" s="1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Y482" i="2" s="1"/>
  <c r="Y485" i="2" s="1"/>
  <c r="O482" i="2"/>
  <c r="W480" i="2"/>
  <c r="W479" i="2"/>
  <c r="X478" i="2"/>
  <c r="Y478" i="2" s="1"/>
  <c r="O478" i="2"/>
  <c r="X477" i="2"/>
  <c r="Y477" i="2" s="1"/>
  <c r="O477" i="2"/>
  <c r="X476" i="2"/>
  <c r="Y476" i="2" s="1"/>
  <c r="O476" i="2"/>
  <c r="X475" i="2"/>
  <c r="Y475" i="2" s="1"/>
  <c r="O475" i="2"/>
  <c r="X474" i="2"/>
  <c r="Y474" i="2" s="1"/>
  <c r="O474" i="2"/>
  <c r="X473" i="2"/>
  <c r="O473" i="2"/>
  <c r="W471" i="2"/>
  <c r="W470" i="2"/>
  <c r="X469" i="2"/>
  <c r="Y469" i="2" s="1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X462" i="2"/>
  <c r="Y462" i="2" s="1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X457" i="2"/>
  <c r="Y457" i="2" s="1"/>
  <c r="O457" i="2"/>
  <c r="X456" i="2"/>
  <c r="Y456" i="2" s="1"/>
  <c r="O456" i="2"/>
  <c r="X455" i="2"/>
  <c r="Y455" i="2" s="1"/>
  <c r="O455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X440" i="2"/>
  <c r="Y440" i="2" s="1"/>
  <c r="O440" i="2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X432" i="2"/>
  <c r="Y432" i="2" s="1"/>
  <c r="O432" i="2"/>
  <c r="X431" i="2"/>
  <c r="Y431" i="2" s="1"/>
  <c r="O431" i="2"/>
  <c r="X430" i="2"/>
  <c r="Y430" i="2" s="1"/>
  <c r="O430" i="2"/>
  <c r="X429" i="2"/>
  <c r="Y429" i="2" s="1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Y418" i="2" s="1"/>
  <c r="O418" i="2"/>
  <c r="X417" i="2"/>
  <c r="Y417" i="2" s="1"/>
  <c r="O417" i="2"/>
  <c r="W415" i="2"/>
  <c r="W414" i="2"/>
  <c r="X413" i="2"/>
  <c r="X415" i="2" s="1"/>
  <c r="O413" i="2"/>
  <c r="W411" i="2"/>
  <c r="W410" i="2"/>
  <c r="X409" i="2"/>
  <c r="Y409" i="2" s="1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X402" i="2"/>
  <c r="Y402" i="2" s="1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X387" i="2"/>
  <c r="Y387" i="2" s="1"/>
  <c r="O387" i="2"/>
  <c r="X386" i="2"/>
  <c r="X388" i="2" s="1"/>
  <c r="O386" i="2"/>
  <c r="W382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X364" i="2"/>
  <c r="Y364" i="2" s="1"/>
  <c r="O364" i="2"/>
  <c r="X363" i="2"/>
  <c r="Y363" i="2" s="1"/>
  <c r="O363" i="2"/>
  <c r="X362" i="2"/>
  <c r="Y362" i="2" s="1"/>
  <c r="O362" i="2"/>
  <c r="X361" i="2"/>
  <c r="Y361" i="2" s="1"/>
  <c r="O361" i="2"/>
  <c r="X360" i="2"/>
  <c r="Y360" i="2" s="1"/>
  <c r="O360" i="2"/>
  <c r="W357" i="2"/>
  <c r="W356" i="2"/>
  <c r="X355" i="2"/>
  <c r="X357" i="2" s="1"/>
  <c r="O355" i="2"/>
  <c r="W353" i="2"/>
  <c r="W352" i="2"/>
  <c r="X351" i="2"/>
  <c r="Y351" i="2" s="1"/>
  <c r="O351" i="2"/>
  <c r="X350" i="2"/>
  <c r="Y350" i="2" s="1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O333" i="2"/>
  <c r="W329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Y317" i="2" s="1"/>
  <c r="O317" i="2"/>
  <c r="W315" i="2"/>
  <c r="W314" i="2"/>
  <c r="X313" i="2"/>
  <c r="X315" i="2" s="1"/>
  <c r="O313" i="2"/>
  <c r="W310" i="2"/>
  <c r="W309" i="2"/>
  <c r="X308" i="2"/>
  <c r="Y308" i="2" s="1"/>
  <c r="O308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X300" i="2"/>
  <c r="Y300" i="2" s="1"/>
  <c r="O300" i="2"/>
  <c r="X299" i="2"/>
  <c r="Y299" i="2" s="1"/>
  <c r="O299" i="2"/>
  <c r="X298" i="2"/>
  <c r="Y298" i="2" s="1"/>
  <c r="O298" i="2"/>
  <c r="X297" i="2"/>
  <c r="Y297" i="2" s="1"/>
  <c r="O297" i="2"/>
  <c r="X296" i="2"/>
  <c r="Y296" i="2" s="1"/>
  <c r="O296" i="2"/>
  <c r="W293" i="2"/>
  <c r="W292" i="2"/>
  <c r="X291" i="2"/>
  <c r="Y291" i="2" s="1"/>
  <c r="O291" i="2"/>
  <c r="X290" i="2"/>
  <c r="O290" i="2"/>
  <c r="X289" i="2"/>
  <c r="Y289" i="2" s="1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Y277" i="2" s="1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X269" i="2"/>
  <c r="Y269" i="2" s="1"/>
  <c r="O269" i="2"/>
  <c r="X268" i="2"/>
  <c r="Y268" i="2" s="1"/>
  <c r="O268" i="2"/>
  <c r="X267" i="2"/>
  <c r="Y267" i="2" s="1"/>
  <c r="O267" i="2"/>
  <c r="X266" i="2"/>
  <c r="Y266" i="2" s="1"/>
  <c r="O266" i="2"/>
  <c r="X265" i="2"/>
  <c r="Y265" i="2" s="1"/>
  <c r="O265" i="2"/>
  <c r="W263" i="2"/>
  <c r="W262" i="2"/>
  <c r="X261" i="2"/>
  <c r="Y261" i="2" s="1"/>
  <c r="O261" i="2"/>
  <c r="X260" i="2"/>
  <c r="Y260" i="2" s="1"/>
  <c r="O260" i="2"/>
  <c r="X259" i="2"/>
  <c r="Y259" i="2" s="1"/>
  <c r="O259" i="2"/>
  <c r="X258" i="2"/>
  <c r="Y258" i="2" s="1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X249" i="2"/>
  <c r="Y249" i="2" s="1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X237" i="2"/>
  <c r="Y237" i="2" s="1"/>
  <c r="O237" i="2"/>
  <c r="X236" i="2"/>
  <c r="Y236" i="2" s="1"/>
  <c r="O236" i="2"/>
  <c r="X235" i="2"/>
  <c r="X252" i="2" s="1"/>
  <c r="O235" i="2"/>
  <c r="W232" i="2"/>
  <c r="W231" i="2"/>
  <c r="X230" i="2"/>
  <c r="Y230" i="2" s="1"/>
  <c r="O230" i="2"/>
  <c r="X229" i="2"/>
  <c r="Y229" i="2" s="1"/>
  <c r="O229" i="2"/>
  <c r="X228" i="2"/>
  <c r="Y228" i="2" s="1"/>
  <c r="O228" i="2"/>
  <c r="Y227" i="2"/>
  <c r="X227" i="2"/>
  <c r="O227" i="2"/>
  <c r="X226" i="2"/>
  <c r="Y226" i="2" s="1"/>
  <c r="O226" i="2"/>
  <c r="X225" i="2"/>
  <c r="Y225" i="2" s="1"/>
  <c r="O225" i="2"/>
  <c r="W222" i="2"/>
  <c r="W221" i="2"/>
  <c r="X220" i="2"/>
  <c r="Y220" i="2" s="1"/>
  <c r="O220" i="2"/>
  <c r="X219" i="2"/>
  <c r="Y219" i="2" s="1"/>
  <c r="O219" i="2"/>
  <c r="W217" i="2"/>
  <c r="W216" i="2"/>
  <c r="X215" i="2"/>
  <c r="Y215" i="2" s="1"/>
  <c r="O215" i="2"/>
  <c r="X214" i="2"/>
  <c r="Y214" i="2" s="1"/>
  <c r="O214" i="2"/>
  <c r="X213" i="2"/>
  <c r="Y213" i="2" s="1"/>
  <c r="O213" i="2"/>
  <c r="X212" i="2"/>
  <c r="Y212" i="2" s="1"/>
  <c r="O212" i="2"/>
  <c r="X211" i="2"/>
  <c r="Y211" i="2" s="1"/>
  <c r="O211" i="2"/>
  <c r="X210" i="2"/>
  <c r="Y210" i="2" s="1"/>
  <c r="O210" i="2"/>
  <c r="W207" i="2"/>
  <c r="W206" i="2"/>
  <c r="X205" i="2"/>
  <c r="Y205" i="2" s="1"/>
  <c r="O205" i="2"/>
  <c r="X204" i="2"/>
  <c r="Y204" i="2" s="1"/>
  <c r="O204" i="2"/>
  <c r="X203" i="2"/>
  <c r="Y203" i="2" s="1"/>
  <c r="O203" i="2"/>
  <c r="X202" i="2"/>
  <c r="X207" i="2" s="1"/>
  <c r="O202" i="2"/>
  <c r="W200" i="2"/>
  <c r="W199" i="2"/>
  <c r="X198" i="2"/>
  <c r="Y198" i="2" s="1"/>
  <c r="O198" i="2"/>
  <c r="X197" i="2"/>
  <c r="Y197" i="2" s="1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X190" i="2"/>
  <c r="Y190" i="2" s="1"/>
  <c r="O190" i="2"/>
  <c r="X189" i="2"/>
  <c r="Y189" i="2" s="1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X182" i="2"/>
  <c r="Y182" i="2" s="1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Y166" i="2" s="1"/>
  <c r="O166" i="2"/>
  <c r="X165" i="2"/>
  <c r="Y165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X157" i="2"/>
  <c r="Y157" i="2" s="1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H538" i="2" s="1"/>
  <c r="O152" i="2"/>
  <c r="W149" i="2"/>
  <c r="W148" i="2"/>
  <c r="X147" i="2"/>
  <c r="Y147" i="2" s="1"/>
  <c r="O147" i="2"/>
  <c r="X146" i="2"/>
  <c r="Y146" i="2" s="1"/>
  <c r="O146" i="2"/>
  <c r="X145" i="2"/>
  <c r="Y145" i="2" s="1"/>
  <c r="O145" i="2"/>
  <c r="W141" i="2"/>
  <c r="W140" i="2"/>
  <c r="X139" i="2"/>
  <c r="Y139" i="2" s="1"/>
  <c r="O139" i="2"/>
  <c r="X138" i="2"/>
  <c r="Y138" i="2" s="1"/>
  <c r="O138" i="2"/>
  <c r="X137" i="2"/>
  <c r="Y137" i="2" s="1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X129" i="2"/>
  <c r="Y129" i="2" s="1"/>
  <c r="O129" i="2"/>
  <c r="X128" i="2"/>
  <c r="Y128" i="2" s="1"/>
  <c r="O128" i="2"/>
  <c r="X127" i="2"/>
  <c r="Y127" i="2" s="1"/>
  <c r="O127" i="2"/>
  <c r="X126" i="2"/>
  <c r="Y126" i="2" s="1"/>
  <c r="O126" i="2"/>
  <c r="Y125" i="2"/>
  <c r="X125" i="2"/>
  <c r="O125" i="2"/>
  <c r="X124" i="2"/>
  <c r="Y124" i="2" s="1"/>
  <c r="O124" i="2"/>
  <c r="W122" i="2"/>
  <c r="W121" i="2"/>
  <c r="X120" i="2"/>
  <c r="Y120" i="2" s="1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X114" i="2"/>
  <c r="Y114" i="2" s="1"/>
  <c r="O114" i="2"/>
  <c r="X113" i="2"/>
  <c r="Y113" i="2" s="1"/>
  <c r="O113" i="2"/>
  <c r="X112" i="2"/>
  <c r="Y112" i="2" s="1"/>
  <c r="O112" i="2"/>
  <c r="X111" i="2"/>
  <c r="Y111" i="2" s="1"/>
  <c r="O111" i="2"/>
  <c r="X110" i="2"/>
  <c r="Y110" i="2" s="1"/>
  <c r="O110" i="2"/>
  <c r="X109" i="2"/>
  <c r="Y109" i="2" s="1"/>
  <c r="O109" i="2"/>
  <c r="X108" i="2"/>
  <c r="Y108" i="2" s="1"/>
  <c r="X107" i="2"/>
  <c r="Y107" i="2" s="1"/>
  <c r="W105" i="2"/>
  <c r="W104" i="2"/>
  <c r="X103" i="2"/>
  <c r="Y103" i="2" s="1"/>
  <c r="O103" i="2"/>
  <c r="X102" i="2"/>
  <c r="Y102" i="2" s="1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X96" i="2"/>
  <c r="Y96" i="2" s="1"/>
  <c r="O96" i="2"/>
  <c r="W94" i="2"/>
  <c r="W93" i="2"/>
  <c r="X92" i="2"/>
  <c r="Y92" i="2" s="1"/>
  <c r="O92" i="2"/>
  <c r="X91" i="2"/>
  <c r="Y91" i="2" s="1"/>
  <c r="O91" i="2"/>
  <c r="Y90" i="2"/>
  <c r="X90" i="2"/>
  <c r="O90" i="2"/>
  <c r="X89" i="2"/>
  <c r="O89" i="2"/>
  <c r="W87" i="2"/>
  <c r="W86" i="2"/>
  <c r="X85" i="2"/>
  <c r="Y85" i="2" s="1"/>
  <c r="O85" i="2"/>
  <c r="X84" i="2"/>
  <c r="Y84" i="2" s="1"/>
  <c r="O84" i="2"/>
  <c r="X83" i="2"/>
  <c r="Y83" i="2" s="1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X71" i="2"/>
  <c r="Y71" i="2" s="1"/>
  <c r="O71" i="2"/>
  <c r="X70" i="2"/>
  <c r="Y70" i="2" s="1"/>
  <c r="O70" i="2"/>
  <c r="X69" i="2"/>
  <c r="Y69" i="2" s="1"/>
  <c r="O69" i="2"/>
  <c r="X68" i="2"/>
  <c r="Y68" i="2" s="1"/>
  <c r="O68" i="2"/>
  <c r="X67" i="2"/>
  <c r="Y67" i="2" s="1"/>
  <c r="O67" i="2"/>
  <c r="X66" i="2"/>
  <c r="Y66" i="2" s="1"/>
  <c r="O66" i="2"/>
  <c r="X65" i="2"/>
  <c r="Y65" i="2" s="1"/>
  <c r="O65" i="2"/>
  <c r="X64" i="2"/>
  <c r="O64" i="2"/>
  <c r="W61" i="2"/>
  <c r="W60" i="2"/>
  <c r="X59" i="2"/>
  <c r="Y59" i="2" s="1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O51" i="2"/>
  <c r="X50" i="2"/>
  <c r="Y50" i="2" s="1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8" i="2" s="1"/>
  <c r="O36" i="2"/>
  <c r="W34" i="2"/>
  <c r="W33" i="2"/>
  <c r="X32" i="2"/>
  <c r="Y32" i="2" s="1"/>
  <c r="O32" i="2"/>
  <c r="X31" i="2"/>
  <c r="Y31" i="2" s="1"/>
  <c r="O31" i="2"/>
  <c r="X30" i="2"/>
  <c r="Y30" i="2" s="1"/>
  <c r="O30" i="2"/>
  <c r="X29" i="2"/>
  <c r="Y29" i="2" s="1"/>
  <c r="O29" i="2"/>
  <c r="X28" i="2"/>
  <c r="Y28" i="2" s="1"/>
  <c r="O28" i="2"/>
  <c r="X27" i="2"/>
  <c r="Y27" i="2" s="1"/>
  <c r="O27" i="2"/>
  <c r="X26" i="2"/>
  <c r="X34" i="2" s="1"/>
  <c r="O26" i="2"/>
  <c r="W24" i="2"/>
  <c r="W23" i="2"/>
  <c r="X22" i="2"/>
  <c r="O22" i="2"/>
  <c r="H10" i="2"/>
  <c r="A9" i="2"/>
  <c r="A10" i="2" s="1"/>
  <c r="D7" i="2"/>
  <c r="P6" i="2"/>
  <c r="O2" i="2"/>
  <c r="X93" i="2" l="1"/>
  <c r="X167" i="2"/>
  <c r="X505" i="2"/>
  <c r="X37" i="2"/>
  <c r="Y221" i="2"/>
  <c r="X292" i="2"/>
  <c r="X309" i="2"/>
  <c r="Y327" i="2"/>
  <c r="Y328" i="2" s="1"/>
  <c r="X328" i="2"/>
  <c r="X506" i="2"/>
  <c r="Y307" i="2"/>
  <c r="Y309" i="2" s="1"/>
  <c r="X320" i="2"/>
  <c r="X356" i="2"/>
  <c r="Y380" i="2"/>
  <c r="Y381" i="2" s="1"/>
  <c r="X381" i="2"/>
  <c r="X414" i="2"/>
  <c r="Y488" i="2"/>
  <c r="Y489" i="2" s="1"/>
  <c r="X53" i="2"/>
  <c r="X465" i="2"/>
  <c r="X514" i="2"/>
  <c r="X530" i="2"/>
  <c r="Y148" i="2"/>
  <c r="Y365" i="2"/>
  <c r="Y231" i="2"/>
  <c r="X42" i="2"/>
  <c r="Y436" i="2"/>
  <c r="W532" i="2"/>
  <c r="Y26" i="2"/>
  <c r="Y33" i="2" s="1"/>
  <c r="X87" i="2"/>
  <c r="X342" i="2"/>
  <c r="Y347" i="2"/>
  <c r="Y439" i="2"/>
  <c r="Y441" i="2" s="1"/>
  <c r="Y454" i="2"/>
  <c r="Y465" i="2" s="1"/>
  <c r="W528" i="2"/>
  <c r="Y36" i="2"/>
  <c r="Y37" i="2" s="1"/>
  <c r="X41" i="2"/>
  <c r="C538" i="2"/>
  <c r="Y60" i="2"/>
  <c r="I538" i="2"/>
  <c r="X168" i="2"/>
  <c r="X173" i="2"/>
  <c r="X222" i="2"/>
  <c r="X263" i="2"/>
  <c r="Y274" i="2"/>
  <c r="X281" i="2"/>
  <c r="Y286" i="2"/>
  <c r="X353" i="2"/>
  <c r="Y355" i="2"/>
  <c r="Y356" i="2" s="1"/>
  <c r="Y413" i="2"/>
  <c r="Y414" i="2" s="1"/>
  <c r="X420" i="2"/>
  <c r="X436" i="2"/>
  <c r="Y448" i="2"/>
  <c r="Y449" i="2" s="1"/>
  <c r="X450" i="2"/>
  <c r="Y468" i="2"/>
  <c r="Y470" i="2" s="1"/>
  <c r="X490" i="2"/>
  <c r="Y502" i="2"/>
  <c r="Y505" i="2" s="1"/>
  <c r="X527" i="2"/>
  <c r="G538" i="2"/>
  <c r="X293" i="2"/>
  <c r="Y290" i="2"/>
  <c r="Y292" i="2" s="1"/>
  <c r="X321" i="2"/>
  <c r="R538" i="2"/>
  <c r="X471" i="2"/>
  <c r="X485" i="2"/>
  <c r="X33" i="2"/>
  <c r="X52" i="2"/>
  <c r="X105" i="2"/>
  <c r="X148" i="2"/>
  <c r="Y167" i="2"/>
  <c r="X232" i="2"/>
  <c r="X304" i="2"/>
  <c r="X411" i="2"/>
  <c r="X437" i="2"/>
  <c r="X442" i="2"/>
  <c r="X479" i="2"/>
  <c r="V538" i="2"/>
  <c r="X499" i="2"/>
  <c r="Y526" i="2"/>
  <c r="W531" i="2"/>
  <c r="X217" i="2"/>
  <c r="X405" i="2"/>
  <c r="F10" i="2"/>
  <c r="Y131" i="2"/>
  <c r="Y280" i="2"/>
  <c r="Y140" i="2"/>
  <c r="Y410" i="2"/>
  <c r="Y499" i="2"/>
  <c r="Y216" i="2"/>
  <c r="Y262" i="2"/>
  <c r="Y352" i="2"/>
  <c r="Y377" i="2"/>
  <c r="Y420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<sst xmlns="http://schemas.openxmlformats.org/spreadsheetml/2006/main" count="3500" uniqueCount="749">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</sst>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8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 t="s">
        <v>748</v>
      </c>
      <c r="I5" s="374"/>
      <c r="J5" s="374"/>
      <c r="K5" s="374"/>
      <c r="L5" s="374"/>
      <c r="M5" s="71"/>
      <c r="O5" s="26" t="s">
        <v>4</v>
      </c>
      <c r="P5" s="376">
        <v>45414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Четверг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0.375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hidden="1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hidden="1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hidden="1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hidden="1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hidden="1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hidden="1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hidden="1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hidden="1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hidden="1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hidden="1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hidden="1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hidden="1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hidden="1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hidden="1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hidden="1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hidden="1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hidden="1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hidden="1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hidden="1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hidden="1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hidden="1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hidden="1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hidden="1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hidden="1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hidden="1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hidden="1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hidden="1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hidden="1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hidden="1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hidden="1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hidden="1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hidden="1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hidden="1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hidden="1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hidden="1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hidden="1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hidden="1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hidden="1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hidden="1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hidden="1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hidden="1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hidden="1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hidden="1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hidden="1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hidden="1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hidden="1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200</v>
      </c>
      <c r="X65" s="54">
        <f t="shared" si="2"/>
        <v>205.20000000000002</v>
      </c>
      <c r="Y65" s="40">
        <f t="shared" si="3"/>
        <v>0.41324999999999995</v>
      </c>
      <c r="Z65" s="66" t="s">
        <v>48</v>
      </c>
      <c r="AA65" s="67" t="s">
        <v>48</v>
      </c>
      <c r="AE65" s="68"/>
      <c r="BB65" s="96" t="s">
        <v>67</v>
      </c>
    </row>
    <row r="66" spans="1:54" ht="27" hidden="1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hidden="1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hidden="1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hidden="1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hidden="1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hidden="1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160</v>
      </c>
      <c r="X72" s="54">
        <f t="shared" si="2"/>
        <v>160</v>
      </c>
      <c r="Y72" s="40">
        <f t="shared" ref="Y72:Y79" si="4">IFERROR(IF(X72=0,"",ROUNDUP(X72/H72,0)*0.00937),"")</f>
        <v>0.37480000000000002</v>
      </c>
      <c r="Z72" s="66" t="s">
        <v>48</v>
      </c>
      <c r="AA72" s="67" t="s">
        <v>48</v>
      </c>
      <c r="AE72" s="68"/>
      <c r="BB72" s="103" t="s">
        <v>67</v>
      </c>
    </row>
    <row r="73" spans="1:54" ht="27" hidden="1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hidden="1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hidden="1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hidden="1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hidden="1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hidden="1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hidden="1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hidden="1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hidden="1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hidden="1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hidden="1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hidden="1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hidden="1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58.518518518518519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59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0.78804999999999992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360</v>
      </c>
      <c r="X87" s="42">
        <f>IFERROR(SUM(X64:X85),"0")</f>
        <v>365.20000000000005</v>
      </c>
      <c r="Y87" s="41"/>
      <c r="Z87" s="65"/>
      <c r="AA87" s="65"/>
    </row>
    <row r="88" spans="1:54" ht="14.25" hidden="1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hidden="1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hidden="1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hidden="1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hidden="1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hidden="1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hidden="1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hidden="1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100</v>
      </c>
      <c r="X96" s="54">
        <f t="shared" ref="X96:X103" si="5">IFERROR(IF(W96="",0,CEILING((W96/$H96),1)*$H96),"")</f>
        <v>108</v>
      </c>
      <c r="Y96" s="40">
        <f>IFERROR(IF(X96=0,"",ROUNDUP(X96/H96,0)*0.02175),"")</f>
        <v>0.26100000000000001</v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21</v>
      </c>
      <c r="X97" s="54">
        <f t="shared" si="5"/>
        <v>21</v>
      </c>
      <c r="Y97" s="40">
        <f>IFERROR(IF(X97=0,"",ROUNDUP(X97/H97,0)*0.00937),"")</f>
        <v>4.6850000000000003E-2</v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200</v>
      </c>
      <c r="X98" s="54">
        <f t="shared" si="5"/>
        <v>207</v>
      </c>
      <c r="Y98" s="40">
        <f>IFERROR(IF(X98=0,"",ROUNDUP(X98/H98,0)*0.02175),"")</f>
        <v>0.50024999999999997</v>
      </c>
      <c r="Z98" s="66" t="s">
        <v>48</v>
      </c>
      <c r="AA98" s="67" t="s">
        <v>48</v>
      </c>
      <c r="AE98" s="68"/>
      <c r="BB98" s="123" t="s">
        <v>67</v>
      </c>
    </row>
    <row r="99" spans="1:54" ht="27" hidden="1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hidden="1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14</v>
      </c>
      <c r="X101" s="54">
        <f t="shared" si="5"/>
        <v>14</v>
      </c>
      <c r="Y101" s="40">
        <f>IFERROR(IF(X101=0,"",ROUNDUP(X101/H101,0)*0.00502),"")</f>
        <v>2.5100000000000001E-2</v>
      </c>
      <c r="Z101" s="66" t="s">
        <v>48</v>
      </c>
      <c r="AA101" s="67" t="s">
        <v>48</v>
      </c>
      <c r="AE101" s="68"/>
      <c r="BB101" s="126" t="s">
        <v>67</v>
      </c>
    </row>
    <row r="102" spans="1:54" ht="27" hidden="1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hidden="1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43.333333333333329</v>
      </c>
      <c r="X104" s="42">
        <f>IFERROR(X96/H96,"0")+IFERROR(X97/H97,"0")+IFERROR(X98/H98,"0")+IFERROR(X99/H99,"0")+IFERROR(X100/H100,"0")+IFERROR(X101/H101,"0")+IFERROR(X102/H102,"0")+IFERROR(X103/H103,"0")</f>
        <v>45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0.83320000000000005</v>
      </c>
      <c r="Z104" s="65"/>
      <c r="AA104" s="65"/>
    </row>
    <row r="105" spans="1:54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335</v>
      </c>
      <c r="X105" s="42">
        <f>IFERROR(SUM(X96:X103),"0")</f>
        <v>350</v>
      </c>
      <c r="Y105" s="41"/>
      <c r="Z105" s="65"/>
      <c r="AA105" s="65"/>
    </row>
    <row r="106" spans="1:54" ht="14.25" hidden="1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hidden="1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hidden="1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hidden="1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hidden="1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hidden="1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240</v>
      </c>
      <c r="X112" s="54">
        <f t="shared" si="6"/>
        <v>243.60000000000002</v>
      </c>
      <c r="Y112" s="40">
        <f>IFERROR(IF(X112=0,"",ROUNDUP(X112/H112,0)*0.02175),"")</f>
        <v>0.63074999999999992</v>
      </c>
      <c r="Z112" s="66" t="s">
        <v>48</v>
      </c>
      <c r="AA112" s="67" t="s">
        <v>48</v>
      </c>
      <c r="AE112" s="68"/>
      <c r="BB112" s="134" t="s">
        <v>67</v>
      </c>
    </row>
    <row r="113" spans="1:54" ht="16.5" hidden="1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hidden="1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hidden="1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hidden="1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hidden="1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hidden="1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hidden="1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hidden="1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28.571428571428569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29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0.63074999999999992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240</v>
      </c>
      <c r="X122" s="42">
        <f>IFERROR(SUM(X107:X120),"0")</f>
        <v>243.60000000000002</v>
      </c>
      <c r="Y122" s="41"/>
      <c r="Z122" s="65"/>
      <c r="AA122" s="65"/>
    </row>
    <row r="123" spans="1:54" ht="14.25" hidden="1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hidden="1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hidden="1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hidden="1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hidden="1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hidden="1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hidden="1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hidden="1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hidden="1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hidden="1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hidden="1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hidden="1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200</v>
      </c>
      <c r="X135" s="54">
        <f>IFERROR(IF(W135="",0,CEILING((W135/$H135),1)*$H135),"")</f>
        <v>202.5</v>
      </c>
      <c r="Y135" s="40">
        <f>IFERROR(IF(X135=0,"",ROUNDUP(X135/H135,0)*0.02175),"")</f>
        <v>0.54374999999999996</v>
      </c>
      <c r="Z135" s="66" t="s">
        <v>48</v>
      </c>
      <c r="AA135" s="67" t="s">
        <v>48</v>
      </c>
      <c r="AE135" s="68"/>
      <c r="BB135" s="150" t="s">
        <v>67</v>
      </c>
    </row>
    <row r="136" spans="1:54" ht="27" hidden="1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hidden="1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hidden="1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hidden="1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24.691358024691358</v>
      </c>
      <c r="X140" s="42">
        <f>IFERROR(X135/H135,"0")+IFERROR(X136/H136,"0")+IFERROR(X137/H137,"0")+IFERROR(X138/H138,"0")+IFERROR(X139/H139,"0")</f>
        <v>25</v>
      </c>
      <c r="Y140" s="42">
        <f>IFERROR(IF(Y135="",0,Y135),"0")+IFERROR(IF(Y136="",0,Y136),"0")+IFERROR(IF(Y137="",0,Y137),"0")+IFERROR(IF(Y138="",0,Y138),"0")+IFERROR(IF(Y139="",0,Y139),"0")</f>
        <v>0.54374999999999996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200</v>
      </c>
      <c r="X141" s="42">
        <f>IFERROR(SUM(X135:X139),"0")</f>
        <v>202.5</v>
      </c>
      <c r="Y141" s="41"/>
      <c r="Z141" s="65"/>
      <c r="AA141" s="65"/>
    </row>
    <row r="142" spans="1:54" ht="27.75" hidden="1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hidden="1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hidden="1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hidden="1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hidden="1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hidden="1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hidden="1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hidden="1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hidden="1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hidden="1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hidden="1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hidden="1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hidden="1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hidden="1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hidden="1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hidden="1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hidden="1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hidden="1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hidden="1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hidden="1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hidden="1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hidden="1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hidden="1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hidden="1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hidden="1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hidden="1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hidden="1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hidden="1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hidden="1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hidden="1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hidden="1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hidden="1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hidden="1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350</v>
      </c>
      <c r="X175" s="54">
        <f>IFERROR(IF(W175="",0,CEILING((W175/$H175),1)*$H175),"")</f>
        <v>351</v>
      </c>
      <c r="Y175" s="40">
        <f>IFERROR(IF(X175=0,"",ROUNDUP(X175/H175,0)*0.00937),"")</f>
        <v>0.60904999999999998</v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50</v>
      </c>
      <c r="X176" s="54">
        <f>IFERROR(IF(W176="",0,CEILING((W176/$H176),1)*$H176),"")</f>
        <v>54</v>
      </c>
      <c r="Y176" s="40">
        <f>IFERROR(IF(X176=0,"",ROUNDUP(X176/H176,0)*0.00937),"")</f>
        <v>9.3700000000000006E-2</v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350</v>
      </c>
      <c r="X177" s="54">
        <f>IFERROR(IF(W177="",0,CEILING((W177/$H177),1)*$H177),"")</f>
        <v>351</v>
      </c>
      <c r="Y177" s="40">
        <f>IFERROR(IF(X177=0,"",ROUNDUP(X177/H177,0)*0.00937),"")</f>
        <v>0.60904999999999998</v>
      </c>
      <c r="Z177" s="66" t="s">
        <v>48</v>
      </c>
      <c r="AA177" s="67" t="s">
        <v>48</v>
      </c>
      <c r="AE177" s="68"/>
      <c r="BB177" s="173" t="s">
        <v>67</v>
      </c>
    </row>
    <row r="178" spans="1:54" ht="27" hidden="1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138.88888888888889</v>
      </c>
      <c r="X179" s="42">
        <f>IFERROR(X175/H175,"0")+IFERROR(X176/H176,"0")+IFERROR(X177/H177,"0")+IFERROR(X178/H178,"0")</f>
        <v>140</v>
      </c>
      <c r="Y179" s="42">
        <f>IFERROR(IF(Y175="",0,Y175),"0")+IFERROR(IF(Y176="",0,Y176),"0")+IFERROR(IF(Y177="",0,Y177),"0")+IFERROR(IF(Y178="",0,Y178),"0")</f>
        <v>1.3117999999999999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750</v>
      </c>
      <c r="X180" s="42">
        <f>IFERROR(SUM(X175:X178),"0")</f>
        <v>756</v>
      </c>
      <c r="Y180" s="41"/>
      <c r="Z180" s="65"/>
      <c r="AA180" s="65"/>
    </row>
    <row r="181" spans="1:54" ht="14.25" hidden="1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hidden="1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hidden="1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hidden="1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hidden="1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hidden="1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hidden="1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hidden="1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hidden="1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hidden="1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hidden="1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hidden="1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hidden="1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hidden="1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hidden="1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hidden="1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hidden="1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hidden="1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hidden="1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hidden="1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hidden="1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hidden="1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hidden="1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hidden="1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hidden="1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hidden="1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hidden="1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hidden="1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hidden="1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hidden="1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hidden="1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hidden="1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hidden="1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hidden="1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hidden="1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hidden="1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hidden="1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hidden="1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hidden="1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hidden="1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hidden="1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hidden="1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hidden="1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hidden="1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hidden="1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hidden="1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hidden="1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hidden="1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hidden="1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hidden="1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hidden="1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hidden="1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hidden="1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hidden="1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hidden="1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hidden="1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hidden="1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hidden="1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hidden="1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200</v>
      </c>
      <c r="X240" s="54">
        <f t="shared" si="13"/>
        <v>205.20000000000002</v>
      </c>
      <c r="Y240" s="40">
        <f>IFERROR(IF(X240=0,"",ROUNDUP(X240/H240,0)*0.02039),"")</f>
        <v>0.38740999999999998</v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350</v>
      </c>
      <c r="X241" s="54">
        <f t="shared" si="13"/>
        <v>356.40000000000003</v>
      </c>
      <c r="Y241" s="40">
        <f>IFERROR(IF(X241=0,"",ROUNDUP(X241/H241,0)*0.02175),"")</f>
        <v>0.71775</v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200</v>
      </c>
      <c r="X242" s="54">
        <f t="shared" si="13"/>
        <v>205.20000000000002</v>
      </c>
      <c r="Y242" s="40">
        <f>IFERROR(IF(X242=0,"",ROUNDUP(X242/H242,0)*0.02175),"")</f>
        <v>0.41324999999999995</v>
      </c>
      <c r="Z242" s="66" t="s">
        <v>48</v>
      </c>
      <c r="AA242" s="67" t="s">
        <v>48</v>
      </c>
      <c r="AE242" s="68"/>
      <c r="BB242" s="217" t="s">
        <v>67</v>
      </c>
    </row>
    <row r="243" spans="1:54" ht="27" hidden="1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hidden="1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hidden="1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hidden="1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hidden="1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hidden="1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hidden="1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hidden="1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69.444444444444443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71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1.5184099999999998</v>
      </c>
      <c r="Z251" s="65"/>
      <c r="AA251" s="65"/>
    </row>
    <row r="252" spans="1:54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750</v>
      </c>
      <c r="X252" s="42">
        <f>IFERROR(SUM(X235:X250),"0")</f>
        <v>766.80000000000007</v>
      </c>
      <c r="Y252" s="41"/>
      <c r="Z252" s="65"/>
      <c r="AA252" s="65"/>
    </row>
    <row r="253" spans="1:54" ht="14.25" hidden="1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hidden="1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hidden="1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hidden="1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hidden="1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800</v>
      </c>
      <c r="X258" s="54">
        <f>IFERROR(IF(W258="",0,CEILING((W258/$H258),1)*$H258),"")</f>
        <v>802.2</v>
      </c>
      <c r="Y258" s="40">
        <f>IFERROR(IF(X258=0,"",ROUNDUP(X258/H258,0)*0.00753),"")</f>
        <v>1.4382300000000001</v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700</v>
      </c>
      <c r="X259" s="54">
        <f>IFERROR(IF(W259="",0,CEILING((W259/$H259),1)*$H259),"")</f>
        <v>701.4</v>
      </c>
      <c r="Y259" s="40">
        <f>IFERROR(IF(X259=0,"",ROUNDUP(X259/H259,0)*0.00753),"")</f>
        <v>1.2575100000000001</v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105</v>
      </c>
      <c r="X260" s="54">
        <f>IFERROR(IF(W260="",0,CEILING((W260/$H260),1)*$H260),"")</f>
        <v>105</v>
      </c>
      <c r="Y260" s="40">
        <f>IFERROR(IF(X260=0,"",ROUNDUP(X260/H260,0)*0.00502),"")</f>
        <v>0.251</v>
      </c>
      <c r="Z260" s="66" t="s">
        <v>48</v>
      </c>
      <c r="AA260" s="67" t="s">
        <v>48</v>
      </c>
      <c r="AE260" s="68"/>
      <c r="BB260" s="229" t="s">
        <v>67</v>
      </c>
    </row>
    <row r="261" spans="1:54" ht="27" hidden="1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407.14285714285711</v>
      </c>
      <c r="X262" s="42">
        <f>IFERROR(X258/H258,"0")+IFERROR(X259/H259,"0")+IFERROR(X260/H260,"0")+IFERROR(X261/H261,"0")</f>
        <v>408</v>
      </c>
      <c r="Y262" s="42">
        <f>IFERROR(IF(Y258="",0,Y258),"0")+IFERROR(IF(Y259="",0,Y259),"0")+IFERROR(IF(Y260="",0,Y260),"0")+IFERROR(IF(Y261="",0,Y261),"0")</f>
        <v>2.9467400000000001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1605</v>
      </c>
      <c r="X263" s="42">
        <f>IFERROR(SUM(X258:X261),"0")</f>
        <v>1608.6</v>
      </c>
      <c r="Y263" s="41"/>
      <c r="Z263" s="65"/>
      <c r="AA263" s="65"/>
    </row>
    <row r="264" spans="1:54" ht="14.25" hidden="1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hidden="1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0</v>
      </c>
      <c r="X265" s="54">
        <f t="shared" ref="X265:X273" si="15">IFERROR(IF(W265="",0,CEILING((W265/$H265),1)*$H265),"")</f>
        <v>0</v>
      </c>
      <c r="Y265" s="40" t="str">
        <f>IFERROR(IF(X265=0,"",ROUNDUP(X265/H265,0)*0.02175),"")</f>
        <v/>
      </c>
      <c r="Z265" s="66" t="s">
        <v>48</v>
      </c>
      <c r="AA265" s="67" t="s">
        <v>48</v>
      </c>
      <c r="AE265" s="68"/>
      <c r="BB265" s="231" t="s">
        <v>67</v>
      </c>
    </row>
    <row r="266" spans="1:54" ht="27" hidden="1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hidden="1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hidden="1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288</v>
      </c>
      <c r="X269" s="54">
        <f t="shared" si="15"/>
        <v>288</v>
      </c>
      <c r="Y269" s="40">
        <f>IFERROR(IF(X269=0,"",ROUNDUP(X269/H269,0)*0.00937),"")</f>
        <v>0.74960000000000004</v>
      </c>
      <c r="Z269" s="66" t="s">
        <v>48</v>
      </c>
      <c r="AA269" s="67" t="s">
        <v>48</v>
      </c>
      <c r="AE269" s="68"/>
      <c r="BB269" s="235" t="s">
        <v>67</v>
      </c>
    </row>
    <row r="270" spans="1:54" ht="27" hidden="1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hidden="1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hidden="1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hidden="1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80</v>
      </c>
      <c r="X274" s="42">
        <f>IFERROR(X265/H265,"0")+IFERROR(X266/H266,"0")+IFERROR(X267/H267,"0")+IFERROR(X268/H268,"0")+IFERROR(X269/H269,"0")+IFERROR(X270/H270,"0")+IFERROR(X271/H271,"0")+IFERROR(X272/H272,"0")+IFERROR(X273/H273,"0")</f>
        <v>80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0.74960000000000004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288</v>
      </c>
      <c r="X275" s="42">
        <f>IFERROR(SUM(X265:X273),"0")</f>
        <v>288</v>
      </c>
      <c r="Y275" s="41"/>
      <c r="Z275" s="65"/>
      <c r="AA275" s="65"/>
    </row>
    <row r="276" spans="1:54" ht="14.25" hidden="1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80</v>
      </c>
      <c r="X277" s="54">
        <f>IFERROR(IF(W277="",0,CEILING((W277/$H277),1)*$H277),"")</f>
        <v>84</v>
      </c>
      <c r="Y277" s="40">
        <f>IFERROR(IF(X277=0,"",ROUNDUP(X277/H277,0)*0.02175),"")</f>
        <v>0.21749999999999997</v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700</v>
      </c>
      <c r="X278" s="54">
        <f>IFERROR(IF(W278="",0,CEILING((W278/$H278),1)*$H278),"")</f>
        <v>702</v>
      </c>
      <c r="Y278" s="40">
        <f>IFERROR(IF(X278=0,"",ROUNDUP(X278/H278,0)*0.02175),"")</f>
        <v>1.9574999999999998</v>
      </c>
      <c r="Z278" s="66" t="s">
        <v>48</v>
      </c>
      <c r="AA278" s="67" t="s">
        <v>48</v>
      </c>
      <c r="AE278" s="68"/>
      <c r="BB278" s="241" t="s">
        <v>67</v>
      </c>
    </row>
    <row r="279" spans="1:54" ht="16.5" hidden="1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99.26739926739927</v>
      </c>
      <c r="X280" s="42">
        <f>IFERROR(X277/H277,"0")+IFERROR(X278/H278,"0")+IFERROR(X279/H279,"0")</f>
        <v>100</v>
      </c>
      <c r="Y280" s="42">
        <f>IFERROR(IF(Y277="",0,Y277),"0")+IFERROR(IF(Y278="",0,Y278),"0")+IFERROR(IF(Y279="",0,Y279),"0")</f>
        <v>2.1749999999999998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780</v>
      </c>
      <c r="X281" s="42">
        <f>IFERROR(SUM(X277:X279),"0")</f>
        <v>786</v>
      </c>
      <c r="Y281" s="41"/>
      <c r="Z281" s="65"/>
      <c r="AA281" s="65"/>
    </row>
    <row r="282" spans="1:54" ht="14.25" hidden="1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hidden="1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hidden="1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50</v>
      </c>
      <c r="X285" s="54">
        <f>IFERROR(IF(W285="",0,CEILING((W285/$H285),1)*$H285),"")</f>
        <v>51</v>
      </c>
      <c r="Y285" s="40">
        <f>IFERROR(IF(X285=0,"",ROUNDUP(X285/H285,0)*0.00753),"")</f>
        <v>0.15060000000000001</v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19.607843137254903</v>
      </c>
      <c r="X286" s="42">
        <f>IFERROR(X283/H283,"0")+IFERROR(X284/H284,"0")+IFERROR(X285/H285,"0")</f>
        <v>20</v>
      </c>
      <c r="Y286" s="42">
        <f>IFERROR(IF(Y283="",0,Y283),"0")+IFERROR(IF(Y284="",0,Y284),"0")+IFERROR(IF(Y285="",0,Y285),"0")</f>
        <v>0.15060000000000001</v>
      </c>
      <c r="Z286" s="65"/>
      <c r="AA286" s="65"/>
    </row>
    <row r="287" spans="1:54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50</v>
      </c>
      <c r="X287" s="42">
        <f>IFERROR(SUM(X283:X285),"0")</f>
        <v>51</v>
      </c>
      <c r="Y287" s="41"/>
      <c r="Z287" s="65"/>
      <c r="AA287" s="65"/>
    </row>
    <row r="288" spans="1:54" ht="14.25" hidden="1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hidden="1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hidden="1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hidden="1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hidden="1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hidden="1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hidden="1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hidden="1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200</v>
      </c>
      <c r="X296" s="54">
        <f t="shared" ref="X296:X303" si="16">IFERROR(IF(W296="",0,CEILING((W296/$H296),1)*$H296),"")</f>
        <v>205.20000000000002</v>
      </c>
      <c r="Y296" s="40">
        <f>IFERROR(IF(X296=0,"",ROUNDUP(X296/H296,0)*0.02175),"")</f>
        <v>0.41324999999999995</v>
      </c>
      <c r="Z296" s="66" t="s">
        <v>48</v>
      </c>
      <c r="AA296" s="67" t="s">
        <v>48</v>
      </c>
      <c r="AE296" s="68"/>
      <c r="BB296" s="249" t="s">
        <v>67</v>
      </c>
    </row>
    <row r="297" spans="1:54" ht="27" hidden="1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hidden="1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200</v>
      </c>
      <c r="X299" s="54">
        <f t="shared" si="16"/>
        <v>205.20000000000002</v>
      </c>
      <c r="Y299" s="40">
        <f>IFERROR(IF(X299=0,"",ROUNDUP(X299/H299,0)*0.02039),"")</f>
        <v>0.38740999999999998</v>
      </c>
      <c r="Z299" s="66" t="s">
        <v>48</v>
      </c>
      <c r="AA299" s="67" t="s">
        <v>48</v>
      </c>
      <c r="AE299" s="68"/>
      <c r="BB299" s="252" t="s">
        <v>67</v>
      </c>
    </row>
    <row r="300" spans="1:54" ht="27" hidden="1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100</v>
      </c>
      <c r="X301" s="54">
        <f t="shared" si="16"/>
        <v>108</v>
      </c>
      <c r="Y301" s="40">
        <f>IFERROR(IF(X301=0,"",ROUNDUP(X301/H301,0)*0.02175),"")</f>
        <v>0.21749999999999997</v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150</v>
      </c>
      <c r="X302" s="54">
        <f t="shared" si="16"/>
        <v>150</v>
      </c>
      <c r="Y302" s="40">
        <f>IFERROR(IF(X302=0,"",ROUNDUP(X302/H302,0)*0.00937),"")</f>
        <v>0.28110000000000002</v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75</v>
      </c>
      <c r="X303" s="54">
        <f t="shared" si="16"/>
        <v>75</v>
      </c>
      <c r="Y303" s="40">
        <f>IFERROR(IF(X303=0,"",ROUNDUP(X303/H303,0)*0.00937),"")</f>
        <v>0.14055000000000001</v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91.296296296296305</v>
      </c>
      <c r="X304" s="42">
        <f>IFERROR(X296/H296,"0")+IFERROR(X297/H297,"0")+IFERROR(X298/H298,"0")+IFERROR(X299/H299,"0")+IFERROR(X300/H300,"0")+IFERROR(X301/H301,"0")+IFERROR(X302/H302,"0")+IFERROR(X303/H303,"0")</f>
        <v>93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1.4398099999999998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725</v>
      </c>
      <c r="X305" s="42">
        <f>IFERROR(SUM(X296:X303),"0")</f>
        <v>743.40000000000009</v>
      </c>
      <c r="Y305" s="41"/>
      <c r="Z305" s="65"/>
      <c r="AA305" s="65"/>
    </row>
    <row r="306" spans="1:54" ht="14.25" hidden="1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hidden="1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hidden="1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hidden="1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hidden="1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hidden="1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hidden="1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hidden="1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hidden="1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hidden="1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hidden="1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300</v>
      </c>
      <c r="X317" s="54">
        <f>IFERROR(IF(W317="",0,CEILING((W317/$H317),1)*$H317),"")</f>
        <v>307.8</v>
      </c>
      <c r="Y317" s="40">
        <f>IFERROR(IF(X317=0,"",ROUNDUP(X317/H317,0)*0.02175),"")</f>
        <v>0.8264999999999999</v>
      </c>
      <c r="Z317" s="66" t="s">
        <v>48</v>
      </c>
      <c r="AA317" s="67" t="s">
        <v>48</v>
      </c>
      <c r="AE317" s="68"/>
      <c r="BB317" s="260" t="s">
        <v>67</v>
      </c>
    </row>
    <row r="318" spans="1:54" ht="27" hidden="1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hidden="1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37.037037037037038</v>
      </c>
      <c r="X320" s="42">
        <f>IFERROR(X317/H317,"0")+IFERROR(X318/H318,"0")+IFERROR(X319/H319,"0")</f>
        <v>38</v>
      </c>
      <c r="Y320" s="42">
        <f>IFERROR(IF(Y317="",0,Y317),"0")+IFERROR(IF(Y318="",0,Y318),"0")+IFERROR(IF(Y319="",0,Y319),"0")</f>
        <v>0.8264999999999999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300</v>
      </c>
      <c r="X321" s="42">
        <f>IFERROR(SUM(X317:X319),"0")</f>
        <v>307.8</v>
      </c>
      <c r="Y321" s="41"/>
      <c r="Z321" s="65"/>
      <c r="AA321" s="65"/>
    </row>
    <row r="322" spans="1:54" ht="14.25" hidden="1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hidden="1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hidden="1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hidden="1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hidden="1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hidden="1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hidden="1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hidden="1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hidden="1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hidden="1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hidden="1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hidden="1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0</v>
      </c>
      <c r="X333" s="54">
        <f t="shared" ref="X333:X340" si="17">IFERROR(IF(W333="",0,CEILING((W333/$H333),1)*$H333),"")</f>
        <v>0</v>
      </c>
      <c r="Y333" s="40" t="str">
        <f>IFERROR(IF(X333=0,"",ROUNDUP(X333/H333,0)*0.02039),"")</f>
        <v/>
      </c>
      <c r="Z333" s="66" t="s">
        <v>48</v>
      </c>
      <c r="AA333" s="67" t="s">
        <v>48</v>
      </c>
      <c r="AE333" s="68"/>
      <c r="BB333" s="265" t="s">
        <v>67</v>
      </c>
    </row>
    <row r="334" spans="1:54" ht="27" hidden="1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2250</v>
      </c>
      <c r="X335" s="54">
        <f t="shared" si="17"/>
        <v>2250</v>
      </c>
      <c r="Y335" s="40">
        <f>IFERROR(IF(X335=0,"",ROUNDUP(X335/H335,0)*0.02175),"")</f>
        <v>3.2624999999999997</v>
      </c>
      <c r="Z335" s="66" t="s">
        <v>48</v>
      </c>
      <c r="AA335" s="67" t="s">
        <v>48</v>
      </c>
      <c r="AE335" s="68"/>
      <c r="BB335" s="267" t="s">
        <v>67</v>
      </c>
    </row>
    <row r="336" spans="1:54" ht="27" hidden="1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5000</v>
      </c>
      <c r="X337" s="54">
        <f t="shared" si="17"/>
        <v>5010</v>
      </c>
      <c r="Y337" s="40">
        <f>IFERROR(IF(X337=0,"",ROUNDUP(X337/H337,0)*0.02175),"")</f>
        <v>7.2644999999999991</v>
      </c>
      <c r="Z337" s="66" t="s">
        <v>48</v>
      </c>
      <c r="AA337" s="67" t="s">
        <v>48</v>
      </c>
      <c r="AE337" s="68"/>
      <c r="BB337" s="269" t="s">
        <v>67</v>
      </c>
    </row>
    <row r="338" spans="1:54" ht="27" hidden="1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hidden="1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hidden="1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483.33333333333331</v>
      </c>
      <c r="X341" s="42">
        <f>IFERROR(X333/H333,"0")+IFERROR(X334/H334,"0")+IFERROR(X335/H335,"0")+IFERROR(X336/H336,"0")+IFERROR(X337/H337,"0")+IFERROR(X338/H338,"0")+IFERROR(X339/H339,"0")+IFERROR(X340/H340,"0")</f>
        <v>484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10.526999999999999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7250</v>
      </c>
      <c r="X342" s="42">
        <f>IFERROR(SUM(X333:X340),"0")</f>
        <v>7260</v>
      </c>
      <c r="Y342" s="41"/>
      <c r="Z342" s="65"/>
      <c r="AA342" s="65"/>
    </row>
    <row r="343" spans="1:54" ht="14.25" hidden="1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hidden="1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hidden="1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80</v>
      </c>
      <c r="X346" s="54">
        <f>IFERROR(IF(W346="",0,CEILING((W346/$H346),1)*$H346),"")</f>
        <v>80</v>
      </c>
      <c r="Y346" s="40">
        <f>IFERROR(IF(X346=0,"",ROUNDUP(X346/H346,0)*0.00937),"")</f>
        <v>0.18740000000000001</v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20</v>
      </c>
      <c r="X347" s="42">
        <f>IFERROR(X344/H344,"0")+IFERROR(X345/H345,"0")+IFERROR(X346/H346,"0")</f>
        <v>20</v>
      </c>
      <c r="Y347" s="42">
        <f>IFERROR(IF(Y344="",0,Y344),"0")+IFERROR(IF(Y345="",0,Y345),"0")+IFERROR(IF(Y346="",0,Y346),"0")</f>
        <v>0.18740000000000001</v>
      </c>
      <c r="Z347" s="65"/>
      <c r="AA347" s="65"/>
    </row>
    <row r="348" spans="1:54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80</v>
      </c>
      <c r="X348" s="42">
        <f>IFERROR(SUM(X344:X346),"0")</f>
        <v>80</v>
      </c>
      <c r="Y348" s="41"/>
      <c r="Z348" s="65"/>
      <c r="AA348" s="65"/>
    </row>
    <row r="349" spans="1:54" ht="14.25" hidden="1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780</v>
      </c>
      <c r="X350" s="54">
        <f>IFERROR(IF(W350="",0,CEILING((W350/$H350),1)*$H350),"")</f>
        <v>780</v>
      </c>
      <c r="Y350" s="40">
        <f>IFERROR(IF(X350=0,"",ROUNDUP(X350/H350,0)*0.02175),"")</f>
        <v>2.1749999999999998</v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78</v>
      </c>
      <c r="X351" s="54">
        <f>IFERROR(IF(W351="",0,CEILING((W351/$H351),1)*$H351),"")</f>
        <v>78</v>
      </c>
      <c r="Y351" s="40">
        <f>IFERROR(IF(X351=0,"",ROUNDUP(X351/H351,0)*0.02175),"")</f>
        <v>0.21749999999999997</v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110</v>
      </c>
      <c r="X352" s="42">
        <f>IFERROR(X350/H350,"0")+IFERROR(X351/H351,"0")</f>
        <v>110</v>
      </c>
      <c r="Y352" s="42">
        <f>IFERROR(IF(Y350="",0,Y350),"0")+IFERROR(IF(Y351="",0,Y351),"0")</f>
        <v>2.3924999999999996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858</v>
      </c>
      <c r="X353" s="42">
        <f>IFERROR(SUM(X350:X351),"0")</f>
        <v>858</v>
      </c>
      <c r="Y353" s="41"/>
      <c r="Z353" s="65"/>
      <c r="AA353" s="65"/>
    </row>
    <row r="354" spans="1:54" ht="14.25" hidden="1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hidden="1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hidden="1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hidden="1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hidden="1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hidden="1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hidden="1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hidden="1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hidden="1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hidden="1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hidden="1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hidden="1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hidden="1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hidden="1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hidden="1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hidden="1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hidden="1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hidden="1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hidden="1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39</v>
      </c>
      <c r="X373" s="54">
        <f>IFERROR(IF(W373="",0,CEILING((W373/$H373),1)*$H373),"")</f>
        <v>39</v>
      </c>
      <c r="Y373" s="40">
        <f>IFERROR(IF(X373=0,"",ROUNDUP(X373/H373,0)*0.02175),"")</f>
        <v>0.10874999999999999</v>
      </c>
      <c r="Z373" s="66" t="s">
        <v>48</v>
      </c>
      <c r="AA373" s="67" t="s">
        <v>48</v>
      </c>
      <c r="AE373" s="68"/>
      <c r="BB373" s="286" t="s">
        <v>67</v>
      </c>
    </row>
    <row r="374" spans="1:54" ht="27" hidden="1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hidden="1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hidden="1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5</v>
      </c>
      <c r="X377" s="42">
        <f>IFERROR(X373/H373,"0")+IFERROR(X374/H374,"0")+IFERROR(X375/H375,"0")+IFERROR(X376/H376,"0")</f>
        <v>5</v>
      </c>
      <c r="Y377" s="42">
        <f>IFERROR(IF(Y373="",0,Y373),"0")+IFERROR(IF(Y374="",0,Y374),"0")+IFERROR(IF(Y375="",0,Y375),"0")+IFERROR(IF(Y376="",0,Y376),"0")</f>
        <v>0.10874999999999999</v>
      </c>
      <c r="Z377" s="65"/>
      <c r="AA377" s="65"/>
    </row>
    <row r="378" spans="1:54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39</v>
      </c>
      <c r="X378" s="42">
        <f>IFERROR(SUM(X373:X376),"0")</f>
        <v>39</v>
      </c>
      <c r="Y378" s="41"/>
      <c r="Z378" s="65"/>
      <c r="AA378" s="65"/>
    </row>
    <row r="379" spans="1:54" ht="14.25" hidden="1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hidden="1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hidden="1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hidden="1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hidden="1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hidden="1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hidden="1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hidden="1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hidden="1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hidden="1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hidden="1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hidden="1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200</v>
      </c>
      <c r="X391" s="54">
        <f t="shared" ref="X391:X403" si="18">IFERROR(IF(W391="",0,CEILING((W391/$H391),1)*$H391),"")</f>
        <v>201.60000000000002</v>
      </c>
      <c r="Y391" s="40">
        <f>IFERROR(IF(X391=0,"",ROUNDUP(X391/H391,0)*0.00753),"")</f>
        <v>0.36143999999999998</v>
      </c>
      <c r="Z391" s="66" t="s">
        <v>48</v>
      </c>
      <c r="AA391" s="67" t="s">
        <v>48</v>
      </c>
      <c r="AE391" s="68"/>
      <c r="BB391" s="293" t="s">
        <v>67</v>
      </c>
    </row>
    <row r="392" spans="1:54" ht="27" hidden="1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hidden="1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hidden="1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hidden="1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hidden="1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hidden="1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hidden="1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hidden="1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hidden="1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hidden="1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hidden="1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hidden="1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47.61904761904762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48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0.36143999999999998</v>
      </c>
      <c r="Z404" s="65"/>
      <c r="AA404" s="65"/>
    </row>
    <row r="405" spans="1:54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200</v>
      </c>
      <c r="X405" s="42">
        <f>IFERROR(SUM(X391:X403),"0")</f>
        <v>201.60000000000002</v>
      </c>
      <c r="Y405" s="41"/>
      <c r="Z405" s="65"/>
      <c r="AA405" s="65"/>
    </row>
    <row r="406" spans="1:54" ht="14.25" hidden="1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hidden="1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hidden="1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hidden="1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hidden="1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hidden="1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hidden="1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hidden="1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hidden="1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hidden="1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hidden="1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hidden="1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hidden="1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hidden="1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hidden="1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hidden="1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hidden="1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hidden="1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hidden="1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hidden="1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hidden="1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hidden="1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hidden="1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200</v>
      </c>
      <c r="X429" s="54">
        <f t="shared" ref="X429:X435" si="20">IFERROR(IF(W429="",0,CEILING((W429/$H429),1)*$H429),"")</f>
        <v>201.60000000000002</v>
      </c>
      <c r="Y429" s="40">
        <f>IFERROR(IF(X429=0,"",ROUNDUP(X429/H429,0)*0.00753),"")</f>
        <v>0.36143999999999998</v>
      </c>
      <c r="Z429" s="66" t="s">
        <v>48</v>
      </c>
      <c r="AA429" s="67" t="s">
        <v>48</v>
      </c>
      <c r="AE429" s="68"/>
      <c r="BB429" s="315" t="s">
        <v>67</v>
      </c>
    </row>
    <row r="430" spans="1:54" ht="27" hidden="1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hidden="1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hidden="1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hidden="1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hidden="1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hidden="1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47.61904761904762</v>
      </c>
      <c r="X436" s="42">
        <f>IFERROR(X429/H429,"0")+IFERROR(X430/H430,"0")+IFERROR(X431/H431,"0")+IFERROR(X432/H432,"0")+IFERROR(X433/H433,"0")+IFERROR(X434/H434,"0")+IFERROR(X435/H435,"0")</f>
        <v>48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0.36143999999999998</v>
      </c>
      <c r="Z436" s="65"/>
      <c r="AA436" s="65"/>
    </row>
    <row r="437" spans="1:54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200</v>
      </c>
      <c r="X437" s="42">
        <f>IFERROR(SUM(X429:X435),"0")</f>
        <v>201.60000000000002</v>
      </c>
      <c r="Y437" s="41"/>
      <c r="Z437" s="65"/>
      <c r="AA437" s="65"/>
    </row>
    <row r="438" spans="1:54" ht="14.25" hidden="1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hidden="1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hidden="1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hidden="1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hidden="1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hidden="1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hidden="1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hidden="1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hidden="1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hidden="1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hidden="1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hidden="1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hidden="1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hidden="1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hidden="1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hidden="1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hidden="1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hidden="1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hidden="1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hidden="1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hidden="1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hidden="1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hidden="1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hidden="1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hidden="1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hidden="1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hidden="1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hidden="1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hidden="1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hidden="1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hidden="1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hidden="1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hidden="1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hidden="1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hidden="1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400</v>
      </c>
      <c r="X473" s="54">
        <f t="shared" ref="X473:X478" si="23">IFERROR(IF(W473="",0,CEILING((W473/$H473),1)*$H473),"")</f>
        <v>401.28000000000003</v>
      </c>
      <c r="Y473" s="40">
        <f>IFERROR(IF(X473=0,"",ROUNDUP(X473/H473,0)*0.01196),"")</f>
        <v>0.90895999999999999</v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400</v>
      </c>
      <c r="X474" s="54">
        <f t="shared" si="23"/>
        <v>401.28000000000003</v>
      </c>
      <c r="Y474" s="40">
        <f>IFERROR(IF(X474=0,"",ROUNDUP(X474/H474,0)*0.01196),"")</f>
        <v>0.90895999999999999</v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700</v>
      </c>
      <c r="X475" s="54">
        <f t="shared" si="23"/>
        <v>702.24</v>
      </c>
      <c r="Y475" s="40">
        <f>IFERROR(IF(X475=0,"",ROUNDUP(X475/H475,0)*0.01196),"")</f>
        <v>1.5906800000000001</v>
      </c>
      <c r="Z475" s="66" t="s">
        <v>48</v>
      </c>
      <c r="AA475" s="67" t="s">
        <v>48</v>
      </c>
      <c r="AE475" s="68"/>
      <c r="BB475" s="341" t="s">
        <v>67</v>
      </c>
    </row>
    <row r="476" spans="1:54" ht="27" hidden="1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hidden="1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hidden="1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284.09090909090907</v>
      </c>
      <c r="X479" s="42">
        <f>IFERROR(X473/H473,"0")+IFERROR(X474/H474,"0")+IFERROR(X475/H475,"0")+IFERROR(X476/H476,"0")+IFERROR(X477/H477,"0")+IFERROR(X478/H478,"0")</f>
        <v>285</v>
      </c>
      <c r="Y479" s="42">
        <f>IFERROR(IF(Y473="",0,Y473),"0")+IFERROR(IF(Y474="",0,Y474),"0")+IFERROR(IF(Y475="",0,Y475),"0")+IFERROR(IF(Y476="",0,Y476),"0")+IFERROR(IF(Y477="",0,Y477),"0")+IFERROR(IF(Y478="",0,Y478),"0")</f>
        <v>3.4085999999999999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1500</v>
      </c>
      <c r="X480" s="42">
        <f>IFERROR(SUM(X473:X478),"0")</f>
        <v>1504.8000000000002</v>
      </c>
      <c r="Y480" s="41"/>
      <c r="Z480" s="65"/>
      <c r="AA480" s="65"/>
    </row>
    <row r="481" spans="1:54" ht="14.25" hidden="1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hidden="1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hidden="1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hidden="1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hidden="1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hidden="1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hidden="1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hidden="1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hidden="1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hidden="1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hidden="1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hidden="1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hidden="1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hidden="1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hidden="1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240</v>
      </c>
      <c r="X496" s="54">
        <f>IFERROR(IF(W496="",0,CEILING((W496/$H496),1)*$H496),"")</f>
        <v>240</v>
      </c>
      <c r="Y496" s="40">
        <f>IFERROR(IF(X496=0,"",ROUNDUP(X496/H496,0)*0.02175),"")</f>
        <v>0.43499999999999994</v>
      </c>
      <c r="Z496" s="66" t="s">
        <v>48</v>
      </c>
      <c r="AA496" s="67" t="s">
        <v>48</v>
      </c>
      <c r="AE496" s="68"/>
      <c r="BB496" s="351" t="s">
        <v>67</v>
      </c>
    </row>
    <row r="497" spans="1:54" ht="27" hidden="1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hidden="1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20</v>
      </c>
      <c r="X499" s="42">
        <f>IFERROR(X494/H494,"0")+IFERROR(X495/H495,"0")+IFERROR(X496/H496,"0")+IFERROR(X497/H497,"0")+IFERROR(X498/H498,"0")</f>
        <v>20</v>
      </c>
      <c r="Y499" s="42">
        <f>IFERROR(IF(Y494="",0,Y494),"0")+IFERROR(IF(Y495="",0,Y495),"0")+IFERROR(IF(Y496="",0,Y496),"0")+IFERROR(IF(Y497="",0,Y497),"0")+IFERROR(IF(Y498="",0,Y498),"0")</f>
        <v>0.43499999999999994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240</v>
      </c>
      <c r="X500" s="42">
        <f>IFERROR(SUM(X494:X498),"0")</f>
        <v>240</v>
      </c>
      <c r="Y500" s="41"/>
      <c r="Z500" s="65"/>
      <c r="AA500" s="65"/>
    </row>
    <row r="501" spans="1:54" ht="14.25" hidden="1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hidden="1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hidden="1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hidden="1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hidden="1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hidden="1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hidden="1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84</v>
      </c>
      <c r="X508" s="54">
        <f>IFERROR(IF(W508="",0,CEILING((W508/$H508),1)*$H508),"")</f>
        <v>84</v>
      </c>
      <c r="Y508" s="40">
        <f>IFERROR(IF(X508=0,"",ROUNDUP(X508/H508,0)*0.00753),"")</f>
        <v>0.15060000000000001</v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1200</v>
      </c>
      <c r="X509" s="54">
        <f>IFERROR(IF(W509="",0,CEILING((W509/$H509),1)*$H509),"")</f>
        <v>1201.2</v>
      </c>
      <c r="Y509" s="40">
        <f>IFERROR(IF(X509=0,"",ROUNDUP(X509/H509,0)*0.00753),"")</f>
        <v>2.1535800000000003</v>
      </c>
      <c r="Z509" s="66" t="s">
        <v>48</v>
      </c>
      <c r="AA509" s="67" t="s">
        <v>48</v>
      </c>
      <c r="AE509" s="68"/>
      <c r="BB509" s="358" t="s">
        <v>67</v>
      </c>
    </row>
    <row r="510" spans="1:54" ht="27" hidden="1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hidden="1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hidden="1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305.71428571428572</v>
      </c>
      <c r="X513" s="42">
        <f>IFERROR(X508/H508,"0")+IFERROR(X509/H509,"0")+IFERROR(X510/H510,"0")+IFERROR(X511/H511,"0")+IFERROR(X512/H512,"0")</f>
        <v>306</v>
      </c>
      <c r="Y513" s="42">
        <f>IFERROR(IF(Y508="",0,Y508),"0")+IFERROR(IF(Y509="",0,Y509),"0")+IFERROR(IF(Y510="",0,Y510),"0")+IFERROR(IF(Y511="",0,Y511),"0")+IFERROR(IF(Y512="",0,Y512),"0")</f>
        <v>2.3041800000000001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1284</v>
      </c>
      <c r="X514" s="42">
        <f>IFERROR(SUM(X508:X512),"0")</f>
        <v>1285.2</v>
      </c>
      <c r="Y514" s="41"/>
      <c r="Z514" s="65"/>
      <c r="AA514" s="65"/>
    </row>
    <row r="515" spans="1:54" ht="14.25" hidden="1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hidden="1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hidden="1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hidden="1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hidden="1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hidden="1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hidden="1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hidden="1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hidden="1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hidden="1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hidden="1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hidden="1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hidden="1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18034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18139.100000000002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18921.471968097259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19032.277999999995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30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30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19671.471968097259</v>
      </c>
      <c r="X531" s="42">
        <f>GrossWeightTotalR+PalletQtyTotalR*25</f>
        <v>19782.277999999995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2421.1760280387734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2434</v>
      </c>
      <c r="Y532" s="41"/>
      <c r="Z532" s="65"/>
      <c r="AA532" s="65"/>
    </row>
    <row r="533" spans="1:30" ht="14.25" hidden="1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34.000519999999995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958.80000000000007</v>
      </c>
      <c r="F538" s="51">
        <f>IFERROR(X135*1,"0")+IFERROR(X136*1,"0")+IFERROR(X137*1,"0")+IFERROR(X138*1,"0")+IFERROR(X139*1,"0")</f>
        <v>202.5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756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3500.4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3500.4</v>
      </c>
      <c r="O538" s="51">
        <f>IFERROR(X296*1,"0")+IFERROR(X297*1,"0")+IFERROR(X298*1,"0")+IFERROR(X299*1,"0")+IFERROR(X300*1,"0")+IFERROR(X301*1,"0")+IFERROR(X302*1,"0")+IFERROR(X303*1,"0")+IFERROR(X307*1,"0")+IFERROR(X308*1,"0")</f>
        <v>743.40000000000009</v>
      </c>
      <c r="P538" s="51">
        <f>IFERROR(X313*1,"0")+IFERROR(X317*1,"0")+IFERROR(X318*1,"0")+IFERROR(X319*1,"0")+IFERROR(X323*1,"0")+IFERROR(X327*1,"0")</f>
        <v>307.8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8198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39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201.60000000000002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201.60000000000002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1504.8000000000002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1525.2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533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00,00"/>
        <filter val="1 284,00"/>
        <filter val="1 500,00"/>
        <filter val="1 605,00"/>
        <filter val="100,00"/>
        <filter val="105,00"/>
        <filter val="110,00"/>
        <filter val="138,89"/>
        <filter val="14,00"/>
        <filter val="150,00"/>
        <filter val="160,00"/>
        <filter val="18 034,00"/>
        <filter val="18 921,47"/>
        <filter val="19 671,47"/>
        <filter val="19,61"/>
        <filter val="2 250,00"/>
        <filter val="2 421,18"/>
        <filter val="20,00"/>
        <filter val="200,00"/>
        <filter val="21,00"/>
        <filter val="24,69"/>
        <filter val="240,00"/>
        <filter val="28,57"/>
        <filter val="284,09"/>
        <filter val="288,00"/>
        <filter val="30"/>
        <filter val="300,00"/>
        <filter val="305,71"/>
        <filter val="335,00"/>
        <filter val="350,00"/>
        <filter val="360,00"/>
        <filter val="37,04"/>
        <filter val="39,00"/>
        <filter val="400,00"/>
        <filter val="407,14"/>
        <filter val="43,33"/>
        <filter val="47,62"/>
        <filter val="483,33"/>
        <filter val="5 000,00"/>
        <filter val="5,00"/>
        <filter val="50,00"/>
        <filter val="58,52"/>
        <filter val="69,44"/>
        <filter val="7 250,00"/>
        <filter val="700,00"/>
        <filter val="725,00"/>
        <filter val="75,00"/>
        <filter val="750,00"/>
        <filter val="78,00"/>
        <filter val="780,00"/>
        <filter val="80,00"/>
        <filter val="800,00"/>
        <filter val="84,00"/>
        <filter val="858,00"/>
        <filter val="91,30"/>
        <filter val="99,27"/>
      </filters>
    </filterColumn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1215</vt:i4>
      </vt:variant>
    </vt:vector>
  </HeadingPairs>
  <TitlesOfParts>
    <vt:vector size="121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2024-04-30T10:40:58Z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