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34B3457-58EE-4DC0-BB7A-65096A8132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X368" i="1"/>
  <c r="Y368" i="1" s="1"/>
  <c r="Y370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Y335" i="1"/>
  <c r="X335" i="1"/>
  <c r="O335" i="1"/>
  <c r="X334" i="1"/>
  <c r="Y334" i="1" s="1"/>
  <c r="O334" i="1"/>
  <c r="X333" i="1"/>
  <c r="O333" i="1"/>
  <c r="W329" i="1"/>
  <c r="W328" i="1"/>
  <c r="X327" i="1"/>
  <c r="O327" i="1"/>
  <c r="W325" i="1"/>
  <c r="W324" i="1"/>
  <c r="X323" i="1"/>
  <c r="O323" i="1"/>
  <c r="W321" i="1"/>
  <c r="W320" i="1"/>
  <c r="X319" i="1"/>
  <c r="Y319" i="1" s="1"/>
  <c r="O319" i="1"/>
  <c r="X318" i="1"/>
  <c r="Y318" i="1" s="1"/>
  <c r="O318" i="1"/>
  <c r="X317" i="1"/>
  <c r="Y317" i="1" s="1"/>
  <c r="O317" i="1"/>
  <c r="W315" i="1"/>
  <c r="W314" i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Y289" i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Y273" i="1"/>
  <c r="X273" i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O266" i="1"/>
  <c r="Y265" i="1"/>
  <c r="X265" i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O258" i="1"/>
  <c r="W256" i="1"/>
  <c r="W255" i="1"/>
  <c r="X254" i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Y247" i="1"/>
  <c r="X247" i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Y239" i="1"/>
  <c r="X239" i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W232" i="1"/>
  <c r="W231" i="1"/>
  <c r="X230" i="1"/>
  <c r="Y230" i="1" s="1"/>
  <c r="O230" i="1"/>
  <c r="X229" i="1"/>
  <c r="Y229" i="1" s="1"/>
  <c r="O229" i="1"/>
  <c r="Y228" i="1"/>
  <c r="X228" i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X219" i="1"/>
  <c r="Y219" i="1" s="1"/>
  <c r="Y221" i="1" s="1"/>
  <c r="O219" i="1"/>
  <c r="W217" i="1"/>
  <c r="W216" i="1"/>
  <c r="X215" i="1"/>
  <c r="Y215" i="1" s="1"/>
  <c r="O215" i="1"/>
  <c r="X214" i="1"/>
  <c r="Y214" i="1" s="1"/>
  <c r="O214" i="1"/>
  <c r="Y213" i="1"/>
  <c r="X213" i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O202" i="1"/>
  <c r="W200" i="1"/>
  <c r="W199" i="1"/>
  <c r="Y198" i="1"/>
  <c r="X198" i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Y182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O175" i="1"/>
  <c r="W173" i="1"/>
  <c r="W172" i="1"/>
  <c r="X171" i="1"/>
  <c r="Y171" i="1" s="1"/>
  <c r="O171" i="1"/>
  <c r="X170" i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X146" i="1"/>
  <c r="Y146" i="1" s="1"/>
  <c r="O146" i="1"/>
  <c r="X145" i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Y93" i="1" s="1"/>
  <c r="O89" i="1"/>
  <c r="W87" i="1"/>
  <c r="W86" i="1"/>
  <c r="X85" i="1"/>
  <c r="Y85" i="1" s="1"/>
  <c r="O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Y51" i="1" s="1"/>
  <c r="O51" i="1"/>
  <c r="Y50" i="1"/>
  <c r="X50" i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Y26" i="1"/>
  <c r="X26" i="1"/>
  <c r="O26" i="1"/>
  <c r="W24" i="1"/>
  <c r="X23" i="1"/>
  <c r="W23" i="1"/>
  <c r="Y22" i="1"/>
  <c r="Y23" i="1" s="1"/>
  <c r="X22" i="1"/>
  <c r="O22" i="1"/>
  <c r="H10" i="1"/>
  <c r="A9" i="1"/>
  <c r="F10" i="1" s="1"/>
  <c r="D7" i="1"/>
  <c r="P6" i="1"/>
  <c r="O2" i="1"/>
  <c r="Y33" i="1" l="1"/>
  <c r="Y280" i="1"/>
  <c r="Y304" i="1"/>
  <c r="Y320" i="1"/>
  <c r="Y365" i="1"/>
  <c r="Y380" i="1"/>
  <c r="Y381" i="1" s="1"/>
  <c r="X381" i="1"/>
  <c r="Y52" i="1"/>
  <c r="X314" i="1"/>
  <c r="Y313" i="1"/>
  <c r="Y314" i="1" s="1"/>
  <c r="A10" i="1"/>
  <c r="J9" i="1"/>
  <c r="X172" i="1"/>
  <c r="Y170" i="1"/>
  <c r="Y172" i="1" s="1"/>
  <c r="X206" i="1"/>
  <c r="Y202" i="1"/>
  <c r="F9" i="1"/>
  <c r="Y206" i="1"/>
  <c r="Y251" i="1"/>
  <c r="X325" i="1"/>
  <c r="X324" i="1"/>
  <c r="Y323" i="1"/>
  <c r="Y324" i="1" s="1"/>
  <c r="X329" i="1"/>
  <c r="X328" i="1"/>
  <c r="Y327" i="1"/>
  <c r="Y328" i="1" s="1"/>
  <c r="X341" i="1"/>
  <c r="Y333" i="1"/>
  <c r="Y341" i="1" s="1"/>
  <c r="Y479" i="1"/>
  <c r="V538" i="1"/>
  <c r="X499" i="1"/>
  <c r="Y494" i="1"/>
  <c r="Y499" i="1" s="1"/>
  <c r="X513" i="1"/>
  <c r="Y508" i="1"/>
  <c r="Y513" i="1" s="1"/>
  <c r="C538" i="1"/>
  <c r="W532" i="1"/>
  <c r="X200" i="1"/>
  <c r="X221" i="1"/>
  <c r="X293" i="1"/>
  <c r="X292" i="1"/>
  <c r="X437" i="1"/>
  <c r="X86" i="1"/>
  <c r="X122" i="1"/>
  <c r="X131" i="1"/>
  <c r="Y124" i="1"/>
  <c r="Y131" i="1" s="1"/>
  <c r="X149" i="1"/>
  <c r="H538" i="1"/>
  <c r="X161" i="1"/>
  <c r="Y152" i="1"/>
  <c r="Y161" i="1" s="1"/>
  <c r="X162" i="1"/>
  <c r="I538" i="1"/>
  <c r="X168" i="1"/>
  <c r="Y165" i="1"/>
  <c r="Y167" i="1" s="1"/>
  <c r="X207" i="1"/>
  <c r="J538" i="1"/>
  <c r="X217" i="1"/>
  <c r="Y210" i="1"/>
  <c r="Y216" i="1" s="1"/>
  <c r="X231" i="1"/>
  <c r="W528" i="1"/>
  <c r="X34" i="1"/>
  <c r="X33" i="1"/>
  <c r="X53" i="1"/>
  <c r="D538" i="1"/>
  <c r="X60" i="1"/>
  <c r="Y56" i="1"/>
  <c r="Y60" i="1" s="1"/>
  <c r="X61" i="1"/>
  <c r="E538" i="1"/>
  <c r="X87" i="1"/>
  <c r="Y64" i="1"/>
  <c r="Y86" i="1" s="1"/>
  <c r="X93" i="1"/>
  <c r="X94" i="1"/>
  <c r="X105" i="1"/>
  <c r="Y96" i="1"/>
  <c r="Y104" i="1" s="1"/>
  <c r="X104" i="1"/>
  <c r="X121" i="1"/>
  <c r="Y107" i="1"/>
  <c r="Y121" i="1" s="1"/>
  <c r="X132" i="1"/>
  <c r="F538" i="1"/>
  <c r="X140" i="1"/>
  <c r="Y135" i="1"/>
  <c r="Y140" i="1" s="1"/>
  <c r="X141" i="1"/>
  <c r="X148" i="1"/>
  <c r="Y145" i="1"/>
  <c r="Y148" i="1" s="1"/>
  <c r="G538" i="1"/>
  <c r="X167" i="1"/>
  <c r="X173" i="1"/>
  <c r="X180" i="1"/>
  <c r="Y175" i="1"/>
  <c r="Y179" i="1" s="1"/>
  <c r="X179" i="1"/>
  <c r="Y199" i="1"/>
  <c r="X199" i="1"/>
  <c r="X216" i="1"/>
  <c r="X222" i="1"/>
  <c r="X232" i="1"/>
  <c r="Y225" i="1"/>
  <c r="Y231" i="1" s="1"/>
  <c r="X252" i="1"/>
  <c r="X255" i="1"/>
  <c r="Y254" i="1"/>
  <c r="Y255" i="1" s="1"/>
  <c r="X256" i="1"/>
  <c r="X263" i="1"/>
  <c r="Y258" i="1"/>
  <c r="Y262" i="1" s="1"/>
  <c r="X262" i="1"/>
  <c r="Y266" i="1"/>
  <c r="Y274" i="1" s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Q538" i="1"/>
  <c r="H9" i="1"/>
  <c r="B538" i="1"/>
  <c r="X530" i="1"/>
  <c r="X529" i="1"/>
  <c r="X24" i="1"/>
  <c r="X52" i="1"/>
  <c r="N538" i="1"/>
  <c r="X251" i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32" i="1" l="1"/>
  <c r="Y533" i="1"/>
  <c r="X528" i="1"/>
  <c r="X531" i="1"/>
</calcChain>
</file>

<file path=xl/sharedStrings.xml><?xml version="1.0" encoding="utf-8"?>
<sst xmlns="http://schemas.openxmlformats.org/spreadsheetml/2006/main" count="2267" uniqueCount="745">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</sst>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0" t="s">
        <v>0</v>
      </c>
      <c r="E1" s="481"/>
      <c r="F1" s="481"/>
      <c r="G1" s="12" t="s">
        <v>1</v>
      </c>
      <c r="H1" s="480" t="s">
        <v>2</v>
      </c>
      <c r="I1" s="481"/>
      <c r="J1" s="481"/>
      <c r="K1" s="481"/>
      <c r="L1" s="481"/>
      <c r="M1" s="481"/>
      <c r="N1" s="481"/>
      <c r="O1" s="481"/>
      <c r="P1" s="481"/>
      <c r="Q1" s="724" t="s">
        <v>3</v>
      </c>
      <c r="R1" s="481"/>
      <c r="S1" s="4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15" t="s">
        <v>7</v>
      </c>
      <c r="B5" s="476"/>
      <c r="C5" s="477"/>
      <c r="D5" s="547"/>
      <c r="E5" s="548"/>
      <c r="F5" s="697" t="s">
        <v>8</v>
      </c>
      <c r="G5" s="477"/>
      <c r="H5" s="547" t="s">
        <v>744</v>
      </c>
      <c r="I5" s="554"/>
      <c r="J5" s="554"/>
      <c r="K5" s="554"/>
      <c r="L5" s="548"/>
      <c r="M5" s="59"/>
      <c r="O5" s="24" t="s">
        <v>9</v>
      </c>
      <c r="P5" s="727">
        <v>45414</v>
      </c>
      <c r="Q5" s="543"/>
      <c r="S5" s="600" t="s">
        <v>10</v>
      </c>
      <c r="T5" s="556"/>
      <c r="U5" s="602" t="s">
        <v>11</v>
      </c>
      <c r="V5" s="543"/>
      <c r="AA5" s="51"/>
      <c r="AB5" s="51"/>
      <c r="AC5" s="51"/>
    </row>
    <row r="6" spans="1:30" s="362" customFormat="1" ht="24" customHeight="1" x14ac:dyDescent="0.2">
      <c r="A6" s="515" t="s">
        <v>12</v>
      </c>
      <c r="B6" s="476"/>
      <c r="C6" s="477"/>
      <c r="D6" s="655" t="s">
        <v>13</v>
      </c>
      <c r="E6" s="656"/>
      <c r="F6" s="656"/>
      <c r="G6" s="656"/>
      <c r="H6" s="656"/>
      <c r="I6" s="656"/>
      <c r="J6" s="656"/>
      <c r="K6" s="656"/>
      <c r="L6" s="543"/>
      <c r="M6" s="60"/>
      <c r="O6" s="24" t="s">
        <v>14</v>
      </c>
      <c r="P6" s="558" t="str">
        <f>IF(P5=0," ",CHOOSE(WEEKDAY(P5,2),"Понедельник","Вторник","Среда","Четверг","Пятница","Суббота","Воскресенье"))</f>
        <v>Четверг</v>
      </c>
      <c r="Q6" s="370"/>
      <c r="S6" s="555" t="s">
        <v>15</v>
      </c>
      <c r="T6" s="556"/>
      <c r="U6" s="648" t="s">
        <v>16</v>
      </c>
      <c r="V6" s="553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85" t="str">
        <f>IFERROR(VLOOKUP(DeliveryAddress,Table,3,0),1)</f>
        <v>5</v>
      </c>
      <c r="E7" s="586"/>
      <c r="F7" s="586"/>
      <c r="G7" s="586"/>
      <c r="H7" s="586"/>
      <c r="I7" s="586"/>
      <c r="J7" s="586"/>
      <c r="K7" s="586"/>
      <c r="L7" s="575"/>
      <c r="M7" s="61"/>
      <c r="O7" s="24"/>
      <c r="P7" s="42"/>
      <c r="Q7" s="42"/>
      <c r="S7" s="380"/>
      <c r="T7" s="556"/>
      <c r="U7" s="649"/>
      <c r="V7" s="650"/>
      <c r="AA7" s="51"/>
      <c r="AB7" s="51"/>
      <c r="AC7" s="51"/>
    </row>
    <row r="8" spans="1:30" s="362" customFormat="1" ht="25.5" customHeight="1" x14ac:dyDescent="0.2">
      <c r="A8" s="730" t="s">
        <v>17</v>
      </c>
      <c r="B8" s="375"/>
      <c r="C8" s="376"/>
      <c r="D8" s="549"/>
      <c r="E8" s="550"/>
      <c r="F8" s="550"/>
      <c r="G8" s="550"/>
      <c r="H8" s="550"/>
      <c r="I8" s="550"/>
      <c r="J8" s="550"/>
      <c r="K8" s="550"/>
      <c r="L8" s="551"/>
      <c r="M8" s="62"/>
      <c r="O8" s="24" t="s">
        <v>18</v>
      </c>
      <c r="P8" s="574">
        <v>0.5</v>
      </c>
      <c r="Q8" s="575"/>
      <c r="S8" s="380"/>
      <c r="T8" s="556"/>
      <c r="U8" s="649"/>
      <c r="V8" s="650"/>
      <c r="AA8" s="51"/>
      <c r="AB8" s="51"/>
      <c r="AC8" s="51"/>
    </row>
    <row r="9" spans="1:30" s="362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519"/>
      <c r="E9" s="52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363"/>
      <c r="O9" s="26" t="s">
        <v>19</v>
      </c>
      <c r="P9" s="516"/>
      <c r="Q9" s="517"/>
      <c r="S9" s="380"/>
      <c r="T9" s="556"/>
      <c r="U9" s="651"/>
      <c r="V9" s="652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519"/>
      <c r="E10" s="52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37" t="str">
        <f>IFERROR(VLOOKUP($D$10,Proxy,2,FALSE),"")</f>
        <v/>
      </c>
      <c r="I10" s="380"/>
      <c r="J10" s="380"/>
      <c r="K10" s="380"/>
      <c r="L10" s="380"/>
      <c r="M10" s="361"/>
      <c r="O10" s="26" t="s">
        <v>20</v>
      </c>
      <c r="P10" s="606"/>
      <c r="Q10" s="607"/>
      <c r="T10" s="24" t="s">
        <v>21</v>
      </c>
      <c r="U10" s="552" t="s">
        <v>22</v>
      </c>
      <c r="V10" s="553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42"/>
      <c r="Q11" s="543"/>
      <c r="T11" s="24" t="s">
        <v>25</v>
      </c>
      <c r="U11" s="593" t="s">
        <v>26</v>
      </c>
      <c r="V11" s="517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2" t="s">
        <v>27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3"/>
      <c r="O12" s="24" t="s">
        <v>28</v>
      </c>
      <c r="P12" s="574"/>
      <c r="Q12" s="575"/>
      <c r="R12" s="23"/>
      <c r="T12" s="24"/>
      <c r="U12" s="481"/>
      <c r="V12" s="380"/>
      <c r="AA12" s="51"/>
      <c r="AB12" s="51"/>
      <c r="AC12" s="51"/>
    </row>
    <row r="13" spans="1:30" s="362" customFormat="1" ht="23.25" customHeight="1" x14ac:dyDescent="0.2">
      <c r="A13" s="692" t="s">
        <v>29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3"/>
      <c r="N13" s="26"/>
      <c r="O13" s="26" t="s">
        <v>30</v>
      </c>
      <c r="P13" s="593"/>
      <c r="Q13" s="517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2" t="s">
        <v>31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28" t="s">
        <v>32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4"/>
      <c r="O15" s="507" t="s">
        <v>33</v>
      </c>
      <c r="P15" s="481"/>
      <c r="Q15" s="481"/>
      <c r="R15" s="481"/>
      <c r="S15" s="4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8"/>
      <c r="P16" s="508"/>
      <c r="Q16" s="508"/>
      <c r="R16" s="508"/>
      <c r="S16" s="50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6" t="s">
        <v>34</v>
      </c>
      <c r="B17" s="406" t="s">
        <v>35</v>
      </c>
      <c r="C17" s="535" t="s">
        <v>36</v>
      </c>
      <c r="D17" s="406" t="s">
        <v>37</v>
      </c>
      <c r="E17" s="434"/>
      <c r="F17" s="406" t="s">
        <v>38</v>
      </c>
      <c r="G17" s="406" t="s">
        <v>39</v>
      </c>
      <c r="H17" s="406" t="s">
        <v>40</v>
      </c>
      <c r="I17" s="406" t="s">
        <v>41</v>
      </c>
      <c r="J17" s="406" t="s">
        <v>42</v>
      </c>
      <c r="K17" s="406" t="s">
        <v>43</v>
      </c>
      <c r="L17" s="406" t="s">
        <v>44</v>
      </c>
      <c r="M17" s="406" t="s">
        <v>45</v>
      </c>
      <c r="N17" s="406" t="s">
        <v>46</v>
      </c>
      <c r="O17" s="406" t="s">
        <v>47</v>
      </c>
      <c r="P17" s="433"/>
      <c r="Q17" s="433"/>
      <c r="R17" s="433"/>
      <c r="S17" s="434"/>
      <c r="T17" s="718" t="s">
        <v>48</v>
      </c>
      <c r="U17" s="477"/>
      <c r="V17" s="406" t="s">
        <v>49</v>
      </c>
      <c r="W17" s="406" t="s">
        <v>50</v>
      </c>
      <c r="X17" s="740" t="s">
        <v>51</v>
      </c>
      <c r="Y17" s="406" t="s">
        <v>52</v>
      </c>
      <c r="Z17" s="450" t="s">
        <v>53</v>
      </c>
      <c r="AA17" s="450" t="s">
        <v>54</v>
      </c>
      <c r="AB17" s="450" t="s">
        <v>55</v>
      </c>
      <c r="AC17" s="451"/>
      <c r="AD17" s="452"/>
      <c r="AE17" s="471"/>
      <c r="BB17" s="715" t="s">
        <v>56</v>
      </c>
    </row>
    <row r="18" spans="1:54" ht="14.25" customHeight="1" x14ac:dyDescent="0.2">
      <c r="A18" s="407"/>
      <c r="B18" s="407"/>
      <c r="C18" s="407"/>
      <c r="D18" s="435"/>
      <c r="E18" s="437"/>
      <c r="F18" s="407"/>
      <c r="G18" s="407"/>
      <c r="H18" s="407"/>
      <c r="I18" s="407"/>
      <c r="J18" s="407"/>
      <c r="K18" s="407"/>
      <c r="L18" s="407"/>
      <c r="M18" s="407"/>
      <c r="N18" s="407"/>
      <c r="O18" s="435"/>
      <c r="P18" s="436"/>
      <c r="Q18" s="436"/>
      <c r="R18" s="436"/>
      <c r="S18" s="437"/>
      <c r="T18" s="360" t="s">
        <v>57</v>
      </c>
      <c r="U18" s="360" t="s">
        <v>58</v>
      </c>
      <c r="V18" s="407"/>
      <c r="W18" s="407"/>
      <c r="X18" s="741"/>
      <c r="Y18" s="407"/>
      <c r="Z18" s="626"/>
      <c r="AA18" s="626"/>
      <c r="AB18" s="453"/>
      <c r="AC18" s="454"/>
      <c r="AD18" s="455"/>
      <c r="AE18" s="472"/>
      <c r="BB18" s="380"/>
    </row>
    <row r="19" spans="1:54" ht="27.75" hidden="1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8"/>
      <c r="AA19" s="48"/>
    </row>
    <row r="20" spans="1:54" ht="16.5" hidden="1" customHeight="1" x14ac:dyDescent="0.25">
      <c r="A20" s="391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59"/>
      <c r="AA20" s="359"/>
    </row>
    <row r="21" spans="1:54" ht="14.25" hidden="1" customHeight="1" x14ac:dyDescent="0.25">
      <c r="A21" s="38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1"/>
      <c r="O23" s="374" t="s">
        <v>66</v>
      </c>
      <c r="P23" s="375"/>
      <c r="Q23" s="375"/>
      <c r="R23" s="375"/>
      <c r="S23" s="375"/>
      <c r="T23" s="375"/>
      <c r="U23" s="376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374" t="s">
        <v>66</v>
      </c>
      <c r="P24" s="375"/>
      <c r="Q24" s="375"/>
      <c r="R24" s="375"/>
      <c r="S24" s="375"/>
      <c r="T24" s="375"/>
      <c r="U24" s="376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3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74" t="s">
        <v>66</v>
      </c>
      <c r="P33" s="375"/>
      <c r="Q33" s="375"/>
      <c r="R33" s="375"/>
      <c r="S33" s="375"/>
      <c r="T33" s="375"/>
      <c r="U33" s="376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374" t="s">
        <v>66</v>
      </c>
      <c r="P34" s="375"/>
      <c r="Q34" s="375"/>
      <c r="R34" s="375"/>
      <c r="S34" s="375"/>
      <c r="T34" s="375"/>
      <c r="U34" s="376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9" t="s">
        <v>82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8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1"/>
      <c r="O37" s="374" t="s">
        <v>66</v>
      </c>
      <c r="P37" s="375"/>
      <c r="Q37" s="375"/>
      <c r="R37" s="375"/>
      <c r="S37" s="375"/>
      <c r="T37" s="375"/>
      <c r="U37" s="376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374" t="s">
        <v>66</v>
      </c>
      <c r="P38" s="375"/>
      <c r="Q38" s="375"/>
      <c r="R38" s="375"/>
      <c r="S38" s="375"/>
      <c r="T38" s="375"/>
      <c r="U38" s="376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9" t="s">
        <v>87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1"/>
      <c r="O41" s="374" t="s">
        <v>66</v>
      </c>
      <c r="P41" s="375"/>
      <c r="Q41" s="375"/>
      <c r="R41" s="375"/>
      <c r="S41" s="375"/>
      <c r="T41" s="375"/>
      <c r="U41" s="376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74" t="s">
        <v>66</v>
      </c>
      <c r="P42" s="375"/>
      <c r="Q42" s="375"/>
      <c r="R42" s="375"/>
      <c r="S42" s="375"/>
      <c r="T42" s="375"/>
      <c r="U42" s="376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74" t="s">
        <v>66</v>
      </c>
      <c r="P45" s="375"/>
      <c r="Q45" s="375"/>
      <c r="R45" s="375"/>
      <c r="S45" s="375"/>
      <c r="T45" s="375"/>
      <c r="U45" s="376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74" t="s">
        <v>66</v>
      </c>
      <c r="P46" s="375"/>
      <c r="Q46" s="375"/>
      <c r="R46" s="375"/>
      <c r="S46" s="375"/>
      <c r="T46" s="375"/>
      <c r="U46" s="376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11" t="s">
        <v>94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8"/>
      <c r="AA47" s="48"/>
    </row>
    <row r="48" spans="1:54" ht="16.5" hidden="1" customHeight="1" x14ac:dyDescent="0.25">
      <c r="A48" s="391" t="s">
        <v>95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59"/>
      <c r="AA48" s="359"/>
    </row>
    <row r="49" spans="1:54" ht="14.25" hidden="1" customHeight="1" x14ac:dyDescent="0.25">
      <c r="A49" s="389" t="s">
        <v>96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230</v>
      </c>
      <c r="X50" s="366">
        <f>IFERROR(IF(W50="",0,CEILING((W50/$H50),1)*$H50),"")</f>
        <v>237.60000000000002</v>
      </c>
      <c r="Y50" s="36">
        <f>IFERROR(IF(X50=0,"",ROUNDUP(X50/H50,0)*0.02175),"")</f>
        <v>0.47849999999999998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200</v>
      </c>
      <c r="X51" s="366">
        <f>IFERROR(IF(W51="",0,CEILING((W51/$H51),1)*$H51),"")</f>
        <v>202.5</v>
      </c>
      <c r="Y51" s="36">
        <f>IFERROR(IF(X51=0,"",ROUNDUP(X51/H51,0)*0.00753),"")</f>
        <v>0.56474999999999997</v>
      </c>
      <c r="Z51" s="56"/>
      <c r="AA51" s="57"/>
      <c r="AE51" s="58"/>
      <c r="BB51" s="77" t="s">
        <v>1</v>
      </c>
    </row>
    <row r="52" spans="1:54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1"/>
      <c r="O52" s="374" t="s">
        <v>66</v>
      </c>
      <c r="P52" s="375"/>
      <c r="Q52" s="375"/>
      <c r="R52" s="375"/>
      <c r="S52" s="375"/>
      <c r="T52" s="375"/>
      <c r="U52" s="376"/>
      <c r="V52" s="37" t="s">
        <v>67</v>
      </c>
      <c r="W52" s="367">
        <f>IFERROR(W50/H50,"0")+IFERROR(W51/H51,"0")</f>
        <v>95.370370370370367</v>
      </c>
      <c r="X52" s="367">
        <f>IFERROR(X50/H50,"0")+IFERROR(X51/H51,"0")</f>
        <v>97</v>
      </c>
      <c r="Y52" s="367">
        <f>IFERROR(IF(Y50="",0,Y50),"0")+IFERROR(IF(Y51="",0,Y51),"0")</f>
        <v>1.04325</v>
      </c>
      <c r="Z52" s="368"/>
      <c r="AA52" s="368"/>
    </row>
    <row r="53" spans="1:54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374" t="s">
        <v>66</v>
      </c>
      <c r="P53" s="375"/>
      <c r="Q53" s="375"/>
      <c r="R53" s="375"/>
      <c r="S53" s="375"/>
      <c r="T53" s="375"/>
      <c r="U53" s="376"/>
      <c r="V53" s="37" t="s">
        <v>65</v>
      </c>
      <c r="W53" s="367">
        <f>IFERROR(SUM(W50:W51),"0")</f>
        <v>430</v>
      </c>
      <c r="X53" s="367">
        <f>IFERROR(SUM(X50:X51),"0")</f>
        <v>440.1</v>
      </c>
      <c r="Y53" s="37"/>
      <c r="Z53" s="368"/>
      <c r="AA53" s="368"/>
    </row>
    <row r="54" spans="1:54" ht="16.5" hidden="1" customHeight="1" x14ac:dyDescent="0.25">
      <c r="A54" s="391" t="s">
        <v>103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80"/>
      <c r="Z54" s="359"/>
      <c r="AA54" s="359"/>
    </row>
    <row r="55" spans="1:54" ht="14.25" hidden="1" customHeight="1" x14ac:dyDescent="0.25">
      <c r="A55" s="389" t="s">
        <v>104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77</v>
      </c>
      <c r="X56" s="366">
        <f>IFERROR(IF(W56="",0,CEILING((W56/$H56),1)*$H56),"")</f>
        <v>86.4</v>
      </c>
      <c r="Y56" s="36">
        <f>IFERROR(IF(X56=0,"",ROUNDUP(X56/H56,0)*0.02175),"")</f>
        <v>0.17399999999999999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158</v>
      </c>
      <c r="X58" s="366">
        <f>IFERROR(IF(W58="",0,CEILING((W58/$H58),1)*$H58),"")</f>
        <v>162</v>
      </c>
      <c r="Y58" s="36">
        <f>IFERROR(IF(X58=0,"",ROUNDUP(X58/H58,0)*0.00937),"")</f>
        <v>0.33732000000000001</v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58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1"/>
      <c r="O60" s="374" t="s">
        <v>66</v>
      </c>
      <c r="P60" s="375"/>
      <c r="Q60" s="375"/>
      <c r="R60" s="375"/>
      <c r="S60" s="375"/>
      <c r="T60" s="375"/>
      <c r="U60" s="376"/>
      <c r="V60" s="37" t="s">
        <v>67</v>
      </c>
      <c r="W60" s="367">
        <f>IFERROR(W56/H56,"0")+IFERROR(W57/H57,"0")+IFERROR(W58/H58,"0")+IFERROR(W59/H59,"0")</f>
        <v>42.24074074074074</v>
      </c>
      <c r="X60" s="367">
        <f>IFERROR(X56/H56,"0")+IFERROR(X57/H57,"0")+IFERROR(X58/H58,"0")+IFERROR(X59/H59,"0")</f>
        <v>44</v>
      </c>
      <c r="Y60" s="367">
        <f>IFERROR(IF(Y56="",0,Y56),"0")+IFERROR(IF(Y57="",0,Y57),"0")+IFERROR(IF(Y58="",0,Y58),"0")+IFERROR(IF(Y59="",0,Y59),"0")</f>
        <v>0.51132</v>
      </c>
      <c r="Z60" s="368"/>
      <c r="AA60" s="368"/>
    </row>
    <row r="61" spans="1:54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374" t="s">
        <v>66</v>
      </c>
      <c r="P61" s="375"/>
      <c r="Q61" s="375"/>
      <c r="R61" s="375"/>
      <c r="S61" s="375"/>
      <c r="T61" s="375"/>
      <c r="U61" s="376"/>
      <c r="V61" s="37" t="s">
        <v>65</v>
      </c>
      <c r="W61" s="367">
        <f>IFERROR(SUM(W56:W59),"0")</f>
        <v>235</v>
      </c>
      <c r="X61" s="367">
        <f>IFERROR(SUM(X56:X59),"0")</f>
        <v>248.4</v>
      </c>
      <c r="Y61" s="37"/>
      <c r="Z61" s="368"/>
      <c r="AA61" s="368"/>
    </row>
    <row r="62" spans="1:54" ht="16.5" hidden="1" customHeight="1" x14ac:dyDescent="0.25">
      <c r="A62" s="391" t="s">
        <v>94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59"/>
      <c r="AA62" s="359"/>
    </row>
    <row r="63" spans="1:54" ht="14.25" hidden="1" customHeight="1" x14ac:dyDescent="0.25">
      <c r="A63" s="389" t="s">
        <v>104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45</v>
      </c>
      <c r="X66" s="366">
        <f t="shared" si="2"/>
        <v>56</v>
      </c>
      <c r="Y66" s="36">
        <f t="shared" si="3"/>
        <v>0.10874999999999999</v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4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30</v>
      </c>
      <c r="X68" s="366">
        <f t="shared" si="2"/>
        <v>32.400000000000006</v>
      </c>
      <c r="Y68" s="36">
        <f t="shared" si="3"/>
        <v>6.5250000000000002E-2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20</v>
      </c>
      <c r="X71" s="366">
        <f t="shared" si="2"/>
        <v>21</v>
      </c>
      <c r="Y71" s="36">
        <f>IFERROR(IF(X71=0,"",ROUNDUP(X71/H71,0)*0.00753),"")</f>
        <v>5.271E-2</v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120</v>
      </c>
      <c r="X72" s="366">
        <f t="shared" si="2"/>
        <v>120</v>
      </c>
      <c r="Y72" s="36">
        <f t="shared" ref="Y72:Y79" si="4">IFERROR(IF(X72=0,"",ROUNDUP(X72/H72,0)*0.00937),"")</f>
        <v>0.28110000000000002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90</v>
      </c>
      <c r="X79" s="366">
        <f t="shared" si="2"/>
        <v>90</v>
      </c>
      <c r="Y79" s="36">
        <f t="shared" si="4"/>
        <v>0.18740000000000001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3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13</v>
      </c>
      <c r="X80" s="366">
        <f t="shared" si="2"/>
        <v>16</v>
      </c>
      <c r="Y80" s="36">
        <f>IFERROR(IF(X80=0,"",ROUNDUP(X80/H80,0)*0.00753),"")</f>
        <v>3.7650000000000003E-2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77</v>
      </c>
      <c r="X84" s="366">
        <f t="shared" si="2"/>
        <v>81</v>
      </c>
      <c r="Y84" s="36">
        <f>IFERROR(IF(X84=0,"",ROUNDUP(X84/H84,0)*0.00937),"")</f>
        <v>0.16866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9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374" t="s">
        <v>66</v>
      </c>
      <c r="P86" s="375"/>
      <c r="Q86" s="375"/>
      <c r="R86" s="375"/>
      <c r="S86" s="375"/>
      <c r="T86" s="375"/>
      <c r="U86" s="376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84.63591269841271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88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0.90151999999999999</v>
      </c>
      <c r="Z86" s="368"/>
      <c r="AA86" s="368"/>
    </row>
    <row r="87" spans="1:54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1"/>
      <c r="O87" s="374" t="s">
        <v>66</v>
      </c>
      <c r="P87" s="375"/>
      <c r="Q87" s="375"/>
      <c r="R87" s="375"/>
      <c r="S87" s="375"/>
      <c r="T87" s="375"/>
      <c r="U87" s="376"/>
      <c r="V87" s="37" t="s">
        <v>65</v>
      </c>
      <c r="W87" s="367">
        <f>IFERROR(SUM(W64:W85),"0")</f>
        <v>395</v>
      </c>
      <c r="X87" s="367">
        <f>IFERROR(SUM(X64:X85),"0")</f>
        <v>416.4</v>
      </c>
      <c r="Y87" s="37"/>
      <c r="Z87" s="368"/>
      <c r="AA87" s="368"/>
    </row>
    <row r="88" spans="1:54" ht="14.25" hidden="1" customHeight="1" x14ac:dyDescent="0.25">
      <c r="A88" s="389" t="s">
        <v>96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4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9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374" t="s">
        <v>66</v>
      </c>
      <c r="P93" s="375"/>
      <c r="Q93" s="375"/>
      <c r="R93" s="375"/>
      <c r="S93" s="375"/>
      <c r="T93" s="375"/>
      <c r="U93" s="376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1"/>
      <c r="O94" s="374" t="s">
        <v>66</v>
      </c>
      <c r="P94" s="375"/>
      <c r="Q94" s="375"/>
      <c r="R94" s="375"/>
      <c r="S94" s="375"/>
      <c r="T94" s="375"/>
      <c r="U94" s="376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4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30</v>
      </c>
      <c r="X103" s="366">
        <f t="shared" si="5"/>
        <v>30.799999999999997</v>
      </c>
      <c r="Y103" s="36">
        <f>IFERROR(IF(X103=0,"",ROUNDUP(X103/H103,0)*0.00753),"")</f>
        <v>8.2830000000000001E-2</v>
      </c>
      <c r="Z103" s="56"/>
      <c r="AA103" s="57"/>
      <c r="AE103" s="58"/>
      <c r="BB103" s="115" t="s">
        <v>1</v>
      </c>
    </row>
    <row r="104" spans="1:54" x14ac:dyDescent="0.2">
      <c r="A104" s="379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1"/>
      <c r="O104" s="374" t="s">
        <v>66</v>
      </c>
      <c r="P104" s="375"/>
      <c r="Q104" s="375"/>
      <c r="R104" s="375"/>
      <c r="S104" s="375"/>
      <c r="T104" s="375"/>
      <c r="U104" s="376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10.714285714285715</v>
      </c>
      <c r="X104" s="367">
        <f>IFERROR(X96/H96,"0")+IFERROR(X97/H97,"0")+IFERROR(X98/H98,"0")+IFERROR(X99/H99,"0")+IFERROR(X100/H100,"0")+IFERROR(X101/H101,"0")+IFERROR(X102/H102,"0")+IFERROR(X103/H103,"0")</f>
        <v>11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8.2830000000000001E-2</v>
      </c>
      <c r="Z104" s="368"/>
      <c r="AA104" s="368"/>
    </row>
    <row r="105" spans="1:54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1"/>
      <c r="O105" s="374" t="s">
        <v>66</v>
      </c>
      <c r="P105" s="375"/>
      <c r="Q105" s="375"/>
      <c r="R105" s="375"/>
      <c r="S105" s="375"/>
      <c r="T105" s="375"/>
      <c r="U105" s="376"/>
      <c r="V105" s="37" t="s">
        <v>65</v>
      </c>
      <c r="W105" s="367">
        <f>IFERROR(SUM(W96:W103),"0")</f>
        <v>30</v>
      </c>
      <c r="X105" s="367">
        <f>IFERROR(SUM(X96:X103),"0")</f>
        <v>30.799999999999997</v>
      </c>
      <c r="Y105" s="37"/>
      <c r="Z105" s="368"/>
      <c r="AA105" s="368"/>
    </row>
    <row r="106" spans="1:54" ht="14.25" hidden="1" customHeight="1" x14ac:dyDescent="0.25">
      <c r="A106" s="38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80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7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14</v>
      </c>
      <c r="X110" s="366">
        <f t="shared" si="6"/>
        <v>16.8</v>
      </c>
      <c r="Y110" s="36">
        <f>IFERROR(IF(X110=0,"",ROUNDUP(X110/H110,0)*0.02175),"")</f>
        <v>4.3499999999999997E-2</v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9</v>
      </c>
      <c r="X113" s="366">
        <f t="shared" si="6"/>
        <v>9</v>
      </c>
      <c r="Y113" s="36">
        <f>IFERROR(IF(X113=0,"",ROUNDUP(X113/H113,0)*0.00753),"")</f>
        <v>2.2589999999999999E-2</v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45</v>
      </c>
      <c r="X116" s="366">
        <f t="shared" si="6"/>
        <v>45.900000000000006</v>
      </c>
      <c r="Y116" s="36">
        <f>IFERROR(IF(X116=0,"",ROUNDUP(X116/H116,0)*0.00753),"")</f>
        <v>0.12801000000000001</v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10</v>
      </c>
      <c r="X119" s="366">
        <f t="shared" si="6"/>
        <v>12</v>
      </c>
      <c r="Y119" s="36">
        <f>IFERROR(IF(X119=0,"",ROUNDUP(X119/H119,0)*0.00753),"")</f>
        <v>3.0120000000000001E-2</v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9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1"/>
      <c r="O121" s="374" t="s">
        <v>66</v>
      </c>
      <c r="P121" s="375"/>
      <c r="Q121" s="375"/>
      <c r="R121" s="375"/>
      <c r="S121" s="375"/>
      <c r="T121" s="375"/>
      <c r="U121" s="376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24.666666666666661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26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0.22422</v>
      </c>
      <c r="Z121" s="368"/>
      <c r="AA121" s="368"/>
    </row>
    <row r="122" spans="1:54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1"/>
      <c r="O122" s="374" t="s">
        <v>66</v>
      </c>
      <c r="P122" s="375"/>
      <c r="Q122" s="375"/>
      <c r="R122" s="375"/>
      <c r="S122" s="375"/>
      <c r="T122" s="375"/>
      <c r="U122" s="376"/>
      <c r="V122" s="37" t="s">
        <v>65</v>
      </c>
      <c r="W122" s="367">
        <f>IFERROR(SUM(W107:W120),"0")</f>
        <v>78</v>
      </c>
      <c r="X122" s="367">
        <f>IFERROR(SUM(X107:X120),"0")</f>
        <v>83.7</v>
      </c>
      <c r="Y122" s="37"/>
      <c r="Z122" s="368"/>
      <c r="AA122" s="368"/>
    </row>
    <row r="123" spans="1:54" ht="14.25" hidden="1" customHeight="1" x14ac:dyDescent="0.25">
      <c r="A123" s="389" t="s">
        <v>210</v>
      </c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6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hidden="1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hidden="1" x14ac:dyDescent="0.2">
      <c r="A131" s="379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1"/>
      <c r="O131" s="374" t="s">
        <v>66</v>
      </c>
      <c r="P131" s="375"/>
      <c r="Q131" s="375"/>
      <c r="R131" s="375"/>
      <c r="S131" s="375"/>
      <c r="T131" s="375"/>
      <c r="U131" s="376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hidden="1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1"/>
      <c r="O132" s="374" t="s">
        <v>66</v>
      </c>
      <c r="P132" s="375"/>
      <c r="Q132" s="375"/>
      <c r="R132" s="375"/>
      <c r="S132" s="375"/>
      <c r="T132" s="375"/>
      <c r="U132" s="376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hidden="1" customHeight="1" x14ac:dyDescent="0.25">
      <c r="A133" s="391" t="s">
        <v>223</v>
      </c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0"/>
      <c r="Y133" s="380"/>
      <c r="Z133" s="359"/>
      <c r="AA133" s="359"/>
    </row>
    <row r="134" spans="1:54" ht="14.25" hidden="1" customHeight="1" x14ac:dyDescent="0.25">
      <c r="A134" s="389" t="s">
        <v>68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380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hidden="1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0</v>
      </c>
      <c r="X136" s="36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68</v>
      </c>
      <c r="X138" s="366">
        <f>IFERROR(IF(W138="",0,CEILING((W138/$H138),1)*$H138),"")</f>
        <v>70.2</v>
      </c>
      <c r="Y138" s="36">
        <f>IFERROR(IF(X138=0,"",ROUNDUP(X138/H138,0)*0.00753),"")</f>
        <v>0.19578000000000001</v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9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1"/>
      <c r="O140" s="374" t="s">
        <v>66</v>
      </c>
      <c r="P140" s="375"/>
      <c r="Q140" s="375"/>
      <c r="R140" s="375"/>
      <c r="S140" s="375"/>
      <c r="T140" s="375"/>
      <c r="U140" s="376"/>
      <c r="V140" s="37" t="s">
        <v>67</v>
      </c>
      <c r="W140" s="367">
        <f>IFERROR(W135/H135,"0")+IFERROR(W136/H136,"0")+IFERROR(W137/H137,"0")+IFERROR(W138/H138,"0")+IFERROR(W139/H139,"0")</f>
        <v>25.185185185185183</v>
      </c>
      <c r="X140" s="367">
        <f>IFERROR(X135/H135,"0")+IFERROR(X136/H136,"0")+IFERROR(X137/H137,"0")+IFERROR(X138/H138,"0")+IFERROR(X139/H139,"0")</f>
        <v>26</v>
      </c>
      <c r="Y140" s="367">
        <f>IFERROR(IF(Y135="",0,Y135),"0")+IFERROR(IF(Y136="",0,Y136),"0")+IFERROR(IF(Y137="",0,Y137),"0")+IFERROR(IF(Y138="",0,Y138),"0")+IFERROR(IF(Y139="",0,Y139),"0")</f>
        <v>0.19578000000000001</v>
      </c>
      <c r="Z140" s="368"/>
      <c r="AA140" s="368"/>
    </row>
    <row r="141" spans="1:54" x14ac:dyDescent="0.2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1"/>
      <c r="O141" s="374" t="s">
        <v>66</v>
      </c>
      <c r="P141" s="375"/>
      <c r="Q141" s="375"/>
      <c r="R141" s="375"/>
      <c r="S141" s="375"/>
      <c r="T141" s="375"/>
      <c r="U141" s="376"/>
      <c r="V141" s="37" t="s">
        <v>65</v>
      </c>
      <c r="W141" s="367">
        <f>IFERROR(SUM(W135:W139),"0")</f>
        <v>68</v>
      </c>
      <c r="X141" s="367">
        <f>IFERROR(SUM(X135:X139),"0")</f>
        <v>70.2</v>
      </c>
      <c r="Y141" s="37"/>
      <c r="Z141" s="368"/>
      <c r="AA141" s="368"/>
    </row>
    <row r="142" spans="1:54" ht="27.75" hidden="1" customHeight="1" x14ac:dyDescent="0.2">
      <c r="A142" s="411" t="s">
        <v>233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8"/>
      <c r="AA142" s="48"/>
    </row>
    <row r="143" spans="1:54" ht="16.5" hidden="1" customHeight="1" x14ac:dyDescent="0.25">
      <c r="A143" s="391" t="s">
        <v>234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380"/>
      <c r="Z143" s="359"/>
      <c r="AA143" s="359"/>
    </row>
    <row r="144" spans="1:54" ht="14.25" hidden="1" customHeight="1" x14ac:dyDescent="0.25">
      <c r="A144" s="389" t="s">
        <v>104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9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1"/>
      <c r="O148" s="374" t="s">
        <v>66</v>
      </c>
      <c r="P148" s="375"/>
      <c r="Q148" s="375"/>
      <c r="R148" s="375"/>
      <c r="S148" s="375"/>
      <c r="T148" s="375"/>
      <c r="U148" s="376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1"/>
      <c r="O149" s="374" t="s">
        <v>66</v>
      </c>
      <c r="P149" s="375"/>
      <c r="Q149" s="375"/>
      <c r="R149" s="375"/>
      <c r="S149" s="375"/>
      <c r="T149" s="375"/>
      <c r="U149" s="376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91" t="s">
        <v>241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380"/>
      <c r="Z150" s="359"/>
      <c r="AA150" s="359"/>
    </row>
    <row r="151" spans="1:54" ht="14.25" hidden="1" customHeight="1" x14ac:dyDescent="0.25">
      <c r="A151" s="389" t="s">
        <v>60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58"/>
      <c r="AA151" s="358"/>
    </row>
    <row r="152" spans="1:54" ht="27" hidden="1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21</v>
      </c>
      <c r="X155" s="366">
        <f t="shared" si="8"/>
        <v>21</v>
      </c>
      <c r="Y155" s="36">
        <f>IFERROR(IF(X155=0,"",ROUNDUP(X155/H155,0)*0.00502),"")</f>
        <v>5.0200000000000002E-2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21</v>
      </c>
      <c r="X158" s="366">
        <f t="shared" si="8"/>
        <v>21</v>
      </c>
      <c r="Y158" s="36">
        <f>IFERROR(IF(X158=0,"",ROUNDUP(X158/H158,0)*0.00502),"")</f>
        <v>5.0200000000000002E-2</v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9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1"/>
      <c r="O161" s="374" t="s">
        <v>66</v>
      </c>
      <c r="P161" s="375"/>
      <c r="Q161" s="375"/>
      <c r="R161" s="375"/>
      <c r="S161" s="375"/>
      <c r="T161" s="375"/>
      <c r="U161" s="376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20</v>
      </c>
      <c r="X161" s="367">
        <f>IFERROR(X152/H152,"0")+IFERROR(X153/H153,"0")+IFERROR(X154/H154,"0")+IFERROR(X155/H155,"0")+IFERROR(X156/H156,"0")+IFERROR(X157/H157,"0")+IFERROR(X158/H158,"0")+IFERROR(X159/H159,"0")+IFERROR(X160/H160,"0")</f>
        <v>20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0.1004</v>
      </c>
      <c r="Z161" s="368"/>
      <c r="AA161" s="368"/>
    </row>
    <row r="162" spans="1:54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1"/>
      <c r="O162" s="374" t="s">
        <v>66</v>
      </c>
      <c r="P162" s="375"/>
      <c r="Q162" s="375"/>
      <c r="R162" s="375"/>
      <c r="S162" s="375"/>
      <c r="T162" s="375"/>
      <c r="U162" s="376"/>
      <c r="V162" s="37" t="s">
        <v>65</v>
      </c>
      <c r="W162" s="367">
        <f>IFERROR(SUM(W152:W160),"0")</f>
        <v>42</v>
      </c>
      <c r="X162" s="367">
        <f>IFERROR(SUM(X152:X160),"0")</f>
        <v>42</v>
      </c>
      <c r="Y162" s="37"/>
      <c r="Z162" s="368"/>
      <c r="AA162" s="368"/>
    </row>
    <row r="163" spans="1:54" ht="16.5" hidden="1" customHeight="1" x14ac:dyDescent="0.25">
      <c r="A163" s="391" t="s">
        <v>260</v>
      </c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380"/>
      <c r="S163" s="380"/>
      <c r="T163" s="380"/>
      <c r="U163" s="380"/>
      <c r="V163" s="380"/>
      <c r="W163" s="380"/>
      <c r="X163" s="380"/>
      <c r="Y163" s="380"/>
      <c r="Z163" s="359"/>
      <c r="AA163" s="359"/>
    </row>
    <row r="164" spans="1:54" ht="14.25" hidden="1" customHeight="1" x14ac:dyDescent="0.25">
      <c r="A164" s="389" t="s">
        <v>104</v>
      </c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380"/>
      <c r="S164" s="380"/>
      <c r="T164" s="380"/>
      <c r="U164" s="380"/>
      <c r="V164" s="380"/>
      <c r="W164" s="380"/>
      <c r="X164" s="380"/>
      <c r="Y164" s="380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9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1"/>
      <c r="O167" s="374" t="s">
        <v>66</v>
      </c>
      <c r="P167" s="375"/>
      <c r="Q167" s="375"/>
      <c r="R167" s="375"/>
      <c r="S167" s="375"/>
      <c r="T167" s="375"/>
      <c r="U167" s="376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374" t="s">
        <v>66</v>
      </c>
      <c r="P168" s="375"/>
      <c r="Q168" s="375"/>
      <c r="R168" s="375"/>
      <c r="S168" s="375"/>
      <c r="T168" s="375"/>
      <c r="U168" s="376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9" t="s">
        <v>96</v>
      </c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380"/>
      <c r="S169" s="380"/>
      <c r="T169" s="380"/>
      <c r="U169" s="380"/>
      <c r="V169" s="380"/>
      <c r="W169" s="380"/>
      <c r="X169" s="380"/>
      <c r="Y169" s="380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9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1"/>
      <c r="O172" s="374" t="s">
        <v>66</v>
      </c>
      <c r="P172" s="375"/>
      <c r="Q172" s="375"/>
      <c r="R172" s="375"/>
      <c r="S172" s="375"/>
      <c r="T172" s="375"/>
      <c r="U172" s="376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1"/>
      <c r="O173" s="374" t="s">
        <v>66</v>
      </c>
      <c r="P173" s="375"/>
      <c r="Q173" s="375"/>
      <c r="R173" s="375"/>
      <c r="S173" s="375"/>
      <c r="T173" s="375"/>
      <c r="U173" s="376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9" t="s">
        <v>60</v>
      </c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380"/>
      <c r="S174" s="380"/>
      <c r="T174" s="380"/>
      <c r="U174" s="380"/>
      <c r="V174" s="380"/>
      <c r="W174" s="380"/>
      <c r="X174" s="380"/>
      <c r="Y174" s="380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30</v>
      </c>
      <c r="X175" s="366">
        <f>IFERROR(IF(W175="",0,CEILING((W175/$H175),1)*$H175),"")</f>
        <v>32.400000000000006</v>
      </c>
      <c r="Y175" s="36">
        <f>IFERROR(IF(X175=0,"",ROUNDUP(X175/H175,0)*0.00937),"")</f>
        <v>5.6219999999999999E-2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30</v>
      </c>
      <c r="X176" s="366">
        <f>IFERROR(IF(W176="",0,CEILING((W176/$H176),1)*$H176),"")</f>
        <v>32.400000000000006</v>
      </c>
      <c r="Y176" s="36">
        <f>IFERROR(IF(X176=0,"",ROUNDUP(X176/H176,0)*0.00937),"")</f>
        <v>5.6219999999999999E-2</v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hidden="1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x14ac:dyDescent="0.2">
      <c r="A179" s="379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1"/>
      <c r="O179" s="374" t="s">
        <v>66</v>
      </c>
      <c r="P179" s="375"/>
      <c r="Q179" s="375"/>
      <c r="R179" s="375"/>
      <c r="S179" s="375"/>
      <c r="T179" s="375"/>
      <c r="U179" s="376"/>
      <c r="V179" s="37" t="s">
        <v>67</v>
      </c>
      <c r="W179" s="367">
        <f>IFERROR(W175/H175,"0")+IFERROR(W176/H176,"0")+IFERROR(W177/H177,"0")+IFERROR(W178/H178,"0")</f>
        <v>11.111111111111111</v>
      </c>
      <c r="X179" s="367">
        <f>IFERROR(X175/H175,"0")+IFERROR(X176/H176,"0")+IFERROR(X177/H177,"0")+IFERROR(X178/H178,"0")</f>
        <v>12.000000000000002</v>
      </c>
      <c r="Y179" s="367">
        <f>IFERROR(IF(Y175="",0,Y175),"0")+IFERROR(IF(Y176="",0,Y176),"0")+IFERROR(IF(Y177="",0,Y177),"0")+IFERROR(IF(Y178="",0,Y178),"0")</f>
        <v>0.11244</v>
      </c>
      <c r="Z179" s="368"/>
      <c r="AA179" s="368"/>
    </row>
    <row r="180" spans="1:54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1"/>
      <c r="O180" s="374" t="s">
        <v>66</v>
      </c>
      <c r="P180" s="375"/>
      <c r="Q180" s="375"/>
      <c r="R180" s="375"/>
      <c r="S180" s="375"/>
      <c r="T180" s="375"/>
      <c r="U180" s="376"/>
      <c r="V180" s="37" t="s">
        <v>65</v>
      </c>
      <c r="W180" s="367">
        <f>IFERROR(SUM(W175:W178),"0")</f>
        <v>60</v>
      </c>
      <c r="X180" s="367">
        <f>IFERROR(SUM(X175:X178),"0")</f>
        <v>64.800000000000011</v>
      </c>
      <c r="Y180" s="37"/>
      <c r="Z180" s="368"/>
      <c r="AA180" s="368"/>
    </row>
    <row r="181" spans="1:54" ht="14.25" hidden="1" customHeight="1" x14ac:dyDescent="0.25">
      <c r="A181" s="389" t="s">
        <v>68</v>
      </c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380"/>
      <c r="S181" s="380"/>
      <c r="T181" s="380"/>
      <c r="U181" s="380"/>
      <c r="V181" s="380"/>
      <c r="W181" s="380"/>
      <c r="X181" s="380"/>
      <c r="Y181" s="380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6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48</v>
      </c>
      <c r="X188" s="366">
        <f t="shared" si="9"/>
        <v>48</v>
      </c>
      <c r="Y188" s="36">
        <f>IFERROR(IF(X188=0,"",ROUNDUP(X188/H188,0)*0.00753),"")</f>
        <v>0.15060000000000001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84</v>
      </c>
      <c r="X190" s="366">
        <f t="shared" si="9"/>
        <v>84</v>
      </c>
      <c r="Y190" s="36">
        <f>IFERROR(IF(X190=0,"",ROUNDUP(X190/H190,0)*0.00753),"")</f>
        <v>0.26355000000000001</v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80</v>
      </c>
      <c r="X194" s="366">
        <f t="shared" si="9"/>
        <v>81.599999999999994</v>
      </c>
      <c r="Y194" s="36">
        <f t="shared" si="10"/>
        <v>0.25602000000000003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0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84</v>
      </c>
      <c r="X195" s="366">
        <f t="shared" si="9"/>
        <v>84</v>
      </c>
      <c r="Y195" s="36">
        <f t="shared" si="10"/>
        <v>0.26355000000000001</v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hidden="1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hidden="1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79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1"/>
      <c r="O199" s="374" t="s">
        <v>66</v>
      </c>
      <c r="P199" s="375"/>
      <c r="Q199" s="375"/>
      <c r="R199" s="375"/>
      <c r="S199" s="375"/>
      <c r="T199" s="375"/>
      <c r="U199" s="376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123.33333333333334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124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0.93372000000000011</v>
      </c>
      <c r="Z199" s="368"/>
      <c r="AA199" s="368"/>
    </row>
    <row r="200" spans="1:54" x14ac:dyDescent="0.2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1"/>
      <c r="O200" s="374" t="s">
        <v>66</v>
      </c>
      <c r="P200" s="375"/>
      <c r="Q200" s="375"/>
      <c r="R200" s="375"/>
      <c r="S200" s="375"/>
      <c r="T200" s="375"/>
      <c r="U200" s="376"/>
      <c r="V200" s="37" t="s">
        <v>65</v>
      </c>
      <c r="W200" s="367">
        <f>IFERROR(SUM(W182:W198),"0")</f>
        <v>296</v>
      </c>
      <c r="X200" s="367">
        <f>IFERROR(SUM(X182:X198),"0")</f>
        <v>297.60000000000002</v>
      </c>
      <c r="Y200" s="37"/>
      <c r="Z200" s="368"/>
      <c r="AA200" s="368"/>
    </row>
    <row r="201" spans="1:54" ht="14.25" hidden="1" customHeight="1" x14ac:dyDescent="0.25">
      <c r="A201" s="389" t="s">
        <v>210</v>
      </c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3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5</v>
      </c>
      <c r="X205" s="366">
        <f>IFERROR(IF(W205="",0,CEILING((W205/$H205),1)*$H205),"")</f>
        <v>7.1999999999999993</v>
      </c>
      <c r="Y205" s="36">
        <f>IFERROR(IF(X205=0,"",ROUNDUP(X205/H205,0)*0.00753),"")</f>
        <v>2.2589999999999999E-2</v>
      </c>
      <c r="Z205" s="56"/>
      <c r="AA205" s="57"/>
      <c r="AE205" s="58"/>
      <c r="BB205" s="182" t="s">
        <v>1</v>
      </c>
    </row>
    <row r="206" spans="1:54" x14ac:dyDescent="0.2">
      <c r="A206" s="379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1"/>
      <c r="O206" s="374" t="s">
        <v>66</v>
      </c>
      <c r="P206" s="375"/>
      <c r="Q206" s="375"/>
      <c r="R206" s="375"/>
      <c r="S206" s="375"/>
      <c r="T206" s="375"/>
      <c r="U206" s="376"/>
      <c r="V206" s="37" t="s">
        <v>67</v>
      </c>
      <c r="W206" s="367">
        <f>IFERROR(W202/H202,"0")+IFERROR(W203/H203,"0")+IFERROR(W204/H204,"0")+IFERROR(W205/H205,"0")</f>
        <v>2.0833333333333335</v>
      </c>
      <c r="X206" s="367">
        <f>IFERROR(X202/H202,"0")+IFERROR(X203/H203,"0")+IFERROR(X204/H204,"0")+IFERROR(X205/H205,"0")</f>
        <v>3</v>
      </c>
      <c r="Y206" s="367">
        <f>IFERROR(IF(Y202="",0,Y202),"0")+IFERROR(IF(Y203="",0,Y203),"0")+IFERROR(IF(Y204="",0,Y204),"0")+IFERROR(IF(Y205="",0,Y205),"0")</f>
        <v>2.2589999999999999E-2</v>
      </c>
      <c r="Z206" s="368"/>
      <c r="AA206" s="368"/>
    </row>
    <row r="207" spans="1:54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1"/>
      <c r="O207" s="374" t="s">
        <v>66</v>
      </c>
      <c r="P207" s="375"/>
      <c r="Q207" s="375"/>
      <c r="R207" s="375"/>
      <c r="S207" s="375"/>
      <c r="T207" s="375"/>
      <c r="U207" s="376"/>
      <c r="V207" s="37" t="s">
        <v>65</v>
      </c>
      <c r="W207" s="367">
        <f>IFERROR(SUM(W202:W205),"0")</f>
        <v>5</v>
      </c>
      <c r="X207" s="367">
        <f>IFERROR(SUM(X202:X205),"0")</f>
        <v>7.1999999999999993</v>
      </c>
      <c r="Y207" s="37"/>
      <c r="Z207" s="368"/>
      <c r="AA207" s="368"/>
    </row>
    <row r="208" spans="1:54" ht="16.5" hidden="1" customHeight="1" x14ac:dyDescent="0.25">
      <c r="A208" s="391" t="s">
        <v>319</v>
      </c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59"/>
      <c r="AA208" s="359"/>
    </row>
    <row r="209" spans="1:54" ht="14.25" hidden="1" customHeight="1" x14ac:dyDescent="0.25">
      <c r="A209" s="389" t="s">
        <v>104</v>
      </c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63</v>
      </c>
      <c r="X215" s="366">
        <f t="shared" si="11"/>
        <v>64</v>
      </c>
      <c r="Y215" s="36">
        <f>IFERROR(IF(X215=0,"",ROUNDUP(X215/H215,0)*0.00937),"")</f>
        <v>0.14992</v>
      </c>
      <c r="Z215" s="56"/>
      <c r="AA215" s="57"/>
      <c r="AE215" s="58"/>
      <c r="BB215" s="188" t="s">
        <v>1</v>
      </c>
    </row>
    <row r="216" spans="1:54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1"/>
      <c r="O216" s="374" t="s">
        <v>66</v>
      </c>
      <c r="P216" s="375"/>
      <c r="Q216" s="375"/>
      <c r="R216" s="375"/>
      <c r="S216" s="375"/>
      <c r="T216" s="375"/>
      <c r="U216" s="376"/>
      <c r="V216" s="37" t="s">
        <v>67</v>
      </c>
      <c r="W216" s="367">
        <f>IFERROR(W210/H210,"0")+IFERROR(W211/H211,"0")+IFERROR(W212/H212,"0")+IFERROR(W213/H213,"0")+IFERROR(W214/H214,"0")+IFERROR(W215/H215,"0")</f>
        <v>15.75</v>
      </c>
      <c r="X216" s="367">
        <f>IFERROR(X210/H210,"0")+IFERROR(X211/H211,"0")+IFERROR(X212/H212,"0")+IFERROR(X213/H213,"0")+IFERROR(X214/H214,"0")+IFERROR(X215/H215,"0")</f>
        <v>16</v>
      </c>
      <c r="Y216" s="367">
        <f>IFERROR(IF(Y210="",0,Y210),"0")+IFERROR(IF(Y211="",0,Y211),"0")+IFERROR(IF(Y212="",0,Y212),"0")+IFERROR(IF(Y213="",0,Y213),"0")+IFERROR(IF(Y214="",0,Y214),"0")+IFERROR(IF(Y215="",0,Y215),"0")</f>
        <v>0.14992</v>
      </c>
      <c r="Z216" s="368"/>
      <c r="AA216" s="368"/>
    </row>
    <row r="217" spans="1:54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374" t="s">
        <v>66</v>
      </c>
      <c r="P217" s="375"/>
      <c r="Q217" s="375"/>
      <c r="R217" s="375"/>
      <c r="S217" s="375"/>
      <c r="T217" s="375"/>
      <c r="U217" s="376"/>
      <c r="V217" s="37" t="s">
        <v>65</v>
      </c>
      <c r="W217" s="367">
        <f>IFERROR(SUM(W210:W215),"0")</f>
        <v>63</v>
      </c>
      <c r="X217" s="367">
        <f>IFERROR(SUM(X210:X215),"0")</f>
        <v>64</v>
      </c>
      <c r="Y217" s="37"/>
      <c r="Z217" s="368"/>
      <c r="AA217" s="368"/>
    </row>
    <row r="218" spans="1:54" ht="14.25" hidden="1" customHeight="1" x14ac:dyDescent="0.25">
      <c r="A218" s="389" t="s">
        <v>60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32</v>
      </c>
      <c r="X219" s="366">
        <f>IFERROR(IF(W219="",0,CEILING((W219/$H219),1)*$H219),"")</f>
        <v>33.6</v>
      </c>
      <c r="Y219" s="36">
        <f>IFERROR(IF(X219=0,"",ROUNDUP(X219/H219,0)*0.00502),"")</f>
        <v>8.0320000000000003E-2</v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0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79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1"/>
      <c r="O221" s="374" t="s">
        <v>66</v>
      </c>
      <c r="P221" s="375"/>
      <c r="Q221" s="375"/>
      <c r="R221" s="375"/>
      <c r="S221" s="375"/>
      <c r="T221" s="375"/>
      <c r="U221" s="376"/>
      <c r="V221" s="37" t="s">
        <v>67</v>
      </c>
      <c r="W221" s="367">
        <f>IFERROR(W219/H219,"0")+IFERROR(W220/H220,"0")</f>
        <v>15.238095238095237</v>
      </c>
      <c r="X221" s="367">
        <f>IFERROR(X219/H219,"0")+IFERROR(X220/H220,"0")</f>
        <v>16</v>
      </c>
      <c r="Y221" s="367">
        <f>IFERROR(IF(Y219="",0,Y219),"0")+IFERROR(IF(Y220="",0,Y220),"0")</f>
        <v>8.0320000000000003E-2</v>
      </c>
      <c r="Z221" s="368"/>
      <c r="AA221" s="368"/>
    </row>
    <row r="222" spans="1:54" x14ac:dyDescent="0.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1"/>
      <c r="O222" s="374" t="s">
        <v>66</v>
      </c>
      <c r="P222" s="375"/>
      <c r="Q222" s="375"/>
      <c r="R222" s="375"/>
      <c r="S222" s="375"/>
      <c r="T222" s="375"/>
      <c r="U222" s="376"/>
      <c r="V222" s="37" t="s">
        <v>65</v>
      </c>
      <c r="W222" s="367">
        <f>IFERROR(SUM(W219:W220),"0")</f>
        <v>32</v>
      </c>
      <c r="X222" s="367">
        <f>IFERROR(SUM(X219:X220),"0")</f>
        <v>33.6</v>
      </c>
      <c r="Y222" s="37"/>
      <c r="Z222" s="368"/>
      <c r="AA222" s="368"/>
    </row>
    <row r="223" spans="1:54" ht="16.5" hidden="1" customHeight="1" x14ac:dyDescent="0.25">
      <c r="A223" s="391" t="s">
        <v>336</v>
      </c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59"/>
      <c r="AA223" s="359"/>
    </row>
    <row r="224" spans="1:54" ht="14.25" hidden="1" customHeight="1" x14ac:dyDescent="0.25">
      <c r="A224" s="389" t="s">
        <v>104</v>
      </c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hidden="1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hidden="1" x14ac:dyDescent="0.2">
      <c r="A231" s="379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1"/>
      <c r="O231" s="374" t="s">
        <v>66</v>
      </c>
      <c r="P231" s="375"/>
      <c r="Q231" s="375"/>
      <c r="R231" s="375"/>
      <c r="S231" s="375"/>
      <c r="T231" s="375"/>
      <c r="U231" s="376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hidden="1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1"/>
      <c r="O232" s="374" t="s">
        <v>66</v>
      </c>
      <c r="P232" s="375"/>
      <c r="Q232" s="375"/>
      <c r="R232" s="375"/>
      <c r="S232" s="375"/>
      <c r="T232" s="375"/>
      <c r="U232" s="376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hidden="1" customHeight="1" x14ac:dyDescent="0.25">
      <c r="A233" s="391" t="s">
        <v>349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59"/>
      <c r="AA233" s="359"/>
    </row>
    <row r="234" spans="1:54" ht="14.25" hidden="1" customHeight="1" x14ac:dyDescent="0.25">
      <c r="A234" s="389" t="s">
        <v>104</v>
      </c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7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8</v>
      </c>
      <c r="X243" s="366">
        <f t="shared" si="13"/>
        <v>10</v>
      </c>
      <c r="Y243" s="36">
        <f t="shared" ref="Y243:Y248" si="14">IFERROR(IF(X243=0,"",ROUNDUP(X243/H243,0)*0.00937),"")</f>
        <v>1.874E-2</v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79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1"/>
      <c r="O251" s="374" t="s">
        <v>66</v>
      </c>
      <c r="P251" s="375"/>
      <c r="Q251" s="375"/>
      <c r="R251" s="375"/>
      <c r="S251" s="375"/>
      <c r="T251" s="375"/>
      <c r="U251" s="376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1.6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2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1.874E-2</v>
      </c>
      <c r="Z251" s="368"/>
      <c r="AA251" s="368"/>
    </row>
    <row r="252" spans="1:54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1"/>
      <c r="O252" s="374" t="s">
        <v>66</v>
      </c>
      <c r="P252" s="375"/>
      <c r="Q252" s="375"/>
      <c r="R252" s="375"/>
      <c r="S252" s="375"/>
      <c r="T252" s="375"/>
      <c r="U252" s="376"/>
      <c r="V252" s="37" t="s">
        <v>65</v>
      </c>
      <c r="W252" s="367">
        <f>IFERROR(SUM(W235:W250),"0")</f>
        <v>8</v>
      </c>
      <c r="X252" s="367">
        <f>IFERROR(SUM(X235:X250),"0")</f>
        <v>10</v>
      </c>
      <c r="Y252" s="37"/>
      <c r="Z252" s="368"/>
      <c r="AA252" s="368"/>
    </row>
    <row r="253" spans="1:54" ht="14.25" hidden="1" customHeight="1" x14ac:dyDescent="0.25">
      <c r="A253" s="389" t="s">
        <v>96</v>
      </c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9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1"/>
      <c r="O255" s="374" t="s">
        <v>66</v>
      </c>
      <c r="P255" s="375"/>
      <c r="Q255" s="375"/>
      <c r="R255" s="375"/>
      <c r="S255" s="375"/>
      <c r="T255" s="375"/>
      <c r="U255" s="376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374" t="s">
        <v>66</v>
      </c>
      <c r="P256" s="375"/>
      <c r="Q256" s="375"/>
      <c r="R256" s="375"/>
      <c r="S256" s="375"/>
      <c r="T256" s="375"/>
      <c r="U256" s="376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9" t="s">
        <v>60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5</v>
      </c>
      <c r="X258" s="366">
        <f>IFERROR(IF(W258="",0,CEILING((W258/$H258),1)*$H258),"")</f>
        <v>8.4</v>
      </c>
      <c r="Y258" s="36">
        <f>IFERROR(IF(X258=0,"",ROUNDUP(X258/H258,0)*0.00753),"")</f>
        <v>1.506E-2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150</v>
      </c>
      <c r="X259" s="366">
        <f>IFERROR(IF(W259="",0,CEILING((W259/$H259),1)*$H259),"")</f>
        <v>151.20000000000002</v>
      </c>
      <c r="Y259" s="36">
        <f>IFERROR(IF(X259=0,"",ROUNDUP(X259/H259,0)*0.00753),"")</f>
        <v>0.27107999999999999</v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21</v>
      </c>
      <c r="X260" s="366">
        <f>IFERROR(IF(W260="",0,CEILING((W260/$H260),1)*$H260),"")</f>
        <v>21</v>
      </c>
      <c r="Y260" s="36">
        <f>IFERROR(IF(X260=0,"",ROUNDUP(X260/H260,0)*0.00502),"")</f>
        <v>5.0200000000000002E-2</v>
      </c>
      <c r="Z260" s="56"/>
      <c r="AA260" s="57"/>
      <c r="AE260" s="58"/>
      <c r="BB260" s="216" t="s">
        <v>1</v>
      </c>
    </row>
    <row r="261" spans="1:54" ht="27" hidden="1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79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1"/>
      <c r="O262" s="374" t="s">
        <v>66</v>
      </c>
      <c r="P262" s="375"/>
      <c r="Q262" s="375"/>
      <c r="R262" s="375"/>
      <c r="S262" s="375"/>
      <c r="T262" s="375"/>
      <c r="U262" s="376"/>
      <c r="V262" s="37" t="s">
        <v>67</v>
      </c>
      <c r="W262" s="367">
        <f>IFERROR(W258/H258,"0")+IFERROR(W259/H259,"0")+IFERROR(W260/H260,"0")+IFERROR(W261/H261,"0")</f>
        <v>46.904761904761905</v>
      </c>
      <c r="X262" s="367">
        <f>IFERROR(X258/H258,"0")+IFERROR(X259/H259,"0")+IFERROR(X260/H260,"0")+IFERROR(X261/H261,"0")</f>
        <v>48</v>
      </c>
      <c r="Y262" s="367">
        <f>IFERROR(IF(Y258="",0,Y258),"0")+IFERROR(IF(Y259="",0,Y259),"0")+IFERROR(IF(Y260="",0,Y260),"0")+IFERROR(IF(Y261="",0,Y261),"0")</f>
        <v>0.33634000000000003</v>
      </c>
      <c r="Z262" s="368"/>
      <c r="AA262" s="368"/>
    </row>
    <row r="263" spans="1:54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1"/>
      <c r="O263" s="374" t="s">
        <v>66</v>
      </c>
      <c r="P263" s="375"/>
      <c r="Q263" s="375"/>
      <c r="R263" s="375"/>
      <c r="S263" s="375"/>
      <c r="T263" s="375"/>
      <c r="U263" s="376"/>
      <c r="V263" s="37" t="s">
        <v>65</v>
      </c>
      <c r="W263" s="367">
        <f>IFERROR(SUM(W258:W261),"0")</f>
        <v>176</v>
      </c>
      <c r="X263" s="367">
        <f>IFERROR(SUM(X258:X261),"0")</f>
        <v>180.60000000000002</v>
      </c>
      <c r="Y263" s="37"/>
      <c r="Z263" s="368"/>
      <c r="AA263" s="368"/>
    </row>
    <row r="264" spans="1:54" ht="14.25" hidden="1" customHeight="1" x14ac:dyDescent="0.25">
      <c r="A264" s="389" t="s">
        <v>68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736</v>
      </c>
      <c r="X265" s="366">
        <f t="shared" ref="X265:X273" si="15">IFERROR(IF(W265="",0,CEILING((W265/$H265),1)*$H265),"")</f>
        <v>741</v>
      </c>
      <c r="Y265" s="36">
        <f>IFERROR(IF(X265=0,"",ROUNDUP(X265/H265,0)*0.02175),"")</f>
        <v>2.0662499999999997</v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72</v>
      </c>
      <c r="X269" s="366">
        <f t="shared" si="15"/>
        <v>72</v>
      </c>
      <c r="Y269" s="36">
        <f>IFERROR(IF(X269=0,"",ROUNDUP(X269/H269,0)*0.00937),"")</f>
        <v>0.18740000000000001</v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hidden="1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6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374" t="s">
        <v>66</v>
      </c>
      <c r="P274" s="375"/>
      <c r="Q274" s="375"/>
      <c r="R274" s="375"/>
      <c r="S274" s="375"/>
      <c r="T274" s="375"/>
      <c r="U274" s="376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114.35897435897436</v>
      </c>
      <c r="X274" s="367">
        <f>IFERROR(X265/H265,"0")+IFERROR(X266/H266,"0")+IFERROR(X267/H267,"0")+IFERROR(X268/H268,"0")+IFERROR(X269/H269,"0")+IFERROR(X270/H270,"0")+IFERROR(X271/H271,"0")+IFERROR(X272/H272,"0")+IFERROR(X273/H273,"0")</f>
        <v>115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2.2536499999999995</v>
      </c>
      <c r="Z274" s="368"/>
      <c r="AA274" s="368"/>
    </row>
    <row r="275" spans="1:54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374" t="s">
        <v>66</v>
      </c>
      <c r="P275" s="375"/>
      <c r="Q275" s="375"/>
      <c r="R275" s="375"/>
      <c r="S275" s="375"/>
      <c r="T275" s="375"/>
      <c r="U275" s="376"/>
      <c r="V275" s="37" t="s">
        <v>65</v>
      </c>
      <c r="W275" s="367">
        <f>IFERROR(SUM(W265:W273),"0")</f>
        <v>808</v>
      </c>
      <c r="X275" s="367">
        <f>IFERROR(SUM(X265:X273),"0")</f>
        <v>813</v>
      </c>
      <c r="Y275" s="37"/>
      <c r="Z275" s="368"/>
      <c r="AA275" s="368"/>
    </row>
    <row r="276" spans="1:54" ht="14.25" hidden="1" customHeight="1" x14ac:dyDescent="0.25">
      <c r="A276" s="389" t="s">
        <v>210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58"/>
      <c r="AA276" s="358"/>
    </row>
    <row r="277" spans="1:54" ht="16.5" hidden="1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16</v>
      </c>
      <c r="X278" s="366">
        <f>IFERROR(IF(W278="",0,CEILING((W278/$H278),1)*$H278),"")</f>
        <v>23.4</v>
      </c>
      <c r="Y278" s="36">
        <f>IFERROR(IF(X278=0,"",ROUNDUP(X278/H278,0)*0.02175),"")</f>
        <v>6.5250000000000002E-2</v>
      </c>
      <c r="Z278" s="56"/>
      <c r="AA278" s="57"/>
      <c r="AE278" s="58"/>
      <c r="BB278" s="228" t="s">
        <v>1</v>
      </c>
    </row>
    <row r="279" spans="1:54" ht="16.5" hidden="1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374" t="s">
        <v>66</v>
      </c>
      <c r="P280" s="375"/>
      <c r="Q280" s="375"/>
      <c r="R280" s="375"/>
      <c r="S280" s="375"/>
      <c r="T280" s="375"/>
      <c r="U280" s="376"/>
      <c r="V280" s="37" t="s">
        <v>67</v>
      </c>
      <c r="W280" s="367">
        <f>IFERROR(W277/H277,"0")+IFERROR(W278/H278,"0")+IFERROR(W279/H279,"0")</f>
        <v>2.0512820512820515</v>
      </c>
      <c r="X280" s="367">
        <f>IFERROR(X277/H277,"0")+IFERROR(X278/H278,"0")+IFERROR(X279/H279,"0")</f>
        <v>3</v>
      </c>
      <c r="Y280" s="367">
        <f>IFERROR(IF(Y277="",0,Y277),"0")+IFERROR(IF(Y278="",0,Y278),"0")+IFERROR(IF(Y279="",0,Y279),"0")</f>
        <v>6.5250000000000002E-2</v>
      </c>
      <c r="Z280" s="368"/>
      <c r="AA280" s="368"/>
    </row>
    <row r="281" spans="1:54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374" t="s">
        <v>66</v>
      </c>
      <c r="P281" s="375"/>
      <c r="Q281" s="375"/>
      <c r="R281" s="375"/>
      <c r="S281" s="375"/>
      <c r="T281" s="375"/>
      <c r="U281" s="376"/>
      <c r="V281" s="37" t="s">
        <v>65</v>
      </c>
      <c r="W281" s="367">
        <f>IFERROR(SUM(W277:W279),"0")</f>
        <v>16</v>
      </c>
      <c r="X281" s="367">
        <f>IFERROR(SUM(X277:X279),"0")</f>
        <v>23.4</v>
      </c>
      <c r="Y281" s="37"/>
      <c r="Z281" s="368"/>
      <c r="AA281" s="368"/>
    </row>
    <row r="282" spans="1:54" ht="14.25" hidden="1" customHeight="1" x14ac:dyDescent="0.25">
      <c r="A282" s="389" t="s">
        <v>82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35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10</v>
      </c>
      <c r="X283" s="366">
        <f>IFERROR(IF(W283="",0,CEILING((W283/$H283),1)*$H283),"")</f>
        <v>12.16</v>
      </c>
      <c r="Y283" s="36">
        <f>IFERROR(IF(X283=0,"",ROUNDUP(X283/H283,0)*0.00753),"")</f>
        <v>3.0120000000000001E-2</v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32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8</v>
      </c>
      <c r="X285" s="366">
        <f>IFERROR(IF(W285="",0,CEILING((W285/$H285),1)*$H285),"")</f>
        <v>10.199999999999999</v>
      </c>
      <c r="Y285" s="36">
        <f>IFERROR(IF(X285=0,"",ROUNDUP(X285/H285,0)*0.00753),"")</f>
        <v>3.0120000000000001E-2</v>
      </c>
      <c r="Z285" s="56"/>
      <c r="AA285" s="57"/>
      <c r="AE285" s="58"/>
      <c r="BB285" s="232" t="s">
        <v>1</v>
      </c>
    </row>
    <row r="286" spans="1:54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374" t="s">
        <v>66</v>
      </c>
      <c r="P286" s="375"/>
      <c r="Q286" s="375"/>
      <c r="R286" s="375"/>
      <c r="S286" s="375"/>
      <c r="T286" s="375"/>
      <c r="U286" s="376"/>
      <c r="V286" s="37" t="s">
        <v>67</v>
      </c>
      <c r="W286" s="367">
        <f>IFERROR(W283/H283,"0")+IFERROR(W284/H284,"0")+IFERROR(W285/H285,"0")</f>
        <v>6.4267285861713113</v>
      </c>
      <c r="X286" s="367">
        <f>IFERROR(X283/H283,"0")+IFERROR(X284/H284,"0")+IFERROR(X285/H285,"0")</f>
        <v>8</v>
      </c>
      <c r="Y286" s="367">
        <f>IFERROR(IF(Y283="",0,Y283),"0")+IFERROR(IF(Y284="",0,Y284),"0")+IFERROR(IF(Y285="",0,Y285),"0")</f>
        <v>6.0240000000000002E-2</v>
      </c>
      <c r="Z286" s="368"/>
      <c r="AA286" s="368"/>
    </row>
    <row r="287" spans="1:54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374" t="s">
        <v>66</v>
      </c>
      <c r="P287" s="375"/>
      <c r="Q287" s="375"/>
      <c r="R287" s="375"/>
      <c r="S287" s="375"/>
      <c r="T287" s="375"/>
      <c r="U287" s="376"/>
      <c r="V287" s="37" t="s">
        <v>65</v>
      </c>
      <c r="W287" s="367">
        <f>IFERROR(SUM(W283:W285),"0")</f>
        <v>18</v>
      </c>
      <c r="X287" s="367">
        <f>IFERROR(SUM(X283:X285),"0")</f>
        <v>22.36</v>
      </c>
      <c r="Y287" s="37"/>
      <c r="Z287" s="368"/>
      <c r="AA287" s="368"/>
    </row>
    <row r="288" spans="1:54" ht="14.25" hidden="1" customHeight="1" x14ac:dyDescent="0.25">
      <c r="A288" s="389" t="s">
        <v>422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10</v>
      </c>
      <c r="X289" s="366">
        <f>IFERROR(IF(W289="",0,CEILING((W289/$H289),1)*$H289),"")</f>
        <v>10</v>
      </c>
      <c r="Y289" s="36">
        <f>IFERROR(IF(X289=0,"",ROUNDUP(X289/H289,0)*0.00474),"")</f>
        <v>2.3700000000000002E-2</v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3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79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1"/>
      <c r="O292" s="374" t="s">
        <v>66</v>
      </c>
      <c r="P292" s="375"/>
      <c r="Q292" s="375"/>
      <c r="R292" s="375"/>
      <c r="S292" s="375"/>
      <c r="T292" s="375"/>
      <c r="U292" s="376"/>
      <c r="V292" s="37" t="s">
        <v>67</v>
      </c>
      <c r="W292" s="367">
        <f>IFERROR(W289/H289,"0")+IFERROR(W290/H290,"0")+IFERROR(W291/H291,"0")</f>
        <v>5</v>
      </c>
      <c r="X292" s="367">
        <f>IFERROR(X289/H289,"0")+IFERROR(X290/H290,"0")+IFERROR(X291/H291,"0")</f>
        <v>5</v>
      </c>
      <c r="Y292" s="367">
        <f>IFERROR(IF(Y289="",0,Y289),"0")+IFERROR(IF(Y290="",0,Y290),"0")+IFERROR(IF(Y291="",0,Y291),"0")</f>
        <v>2.3700000000000002E-2</v>
      </c>
      <c r="Z292" s="368"/>
      <c r="AA292" s="368"/>
    </row>
    <row r="293" spans="1:54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1"/>
      <c r="O293" s="374" t="s">
        <v>66</v>
      </c>
      <c r="P293" s="375"/>
      <c r="Q293" s="375"/>
      <c r="R293" s="375"/>
      <c r="S293" s="375"/>
      <c r="T293" s="375"/>
      <c r="U293" s="376"/>
      <c r="V293" s="37" t="s">
        <v>65</v>
      </c>
      <c r="W293" s="367">
        <f>IFERROR(SUM(W289:W291),"0")</f>
        <v>10</v>
      </c>
      <c r="X293" s="367">
        <f>IFERROR(SUM(X289:X291),"0")</f>
        <v>10</v>
      </c>
      <c r="Y293" s="37"/>
      <c r="Z293" s="368"/>
      <c r="AA293" s="368"/>
    </row>
    <row r="294" spans="1:54" ht="16.5" hidden="1" customHeight="1" x14ac:dyDescent="0.25">
      <c r="A294" s="391" t="s">
        <v>431</v>
      </c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59"/>
      <c r="AA294" s="359"/>
    </row>
    <row r="295" spans="1:54" ht="14.25" hidden="1" customHeight="1" x14ac:dyDescent="0.25">
      <c r="A295" s="389" t="s">
        <v>104</v>
      </c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58"/>
      <c r="AA295" s="358"/>
    </row>
    <row r="296" spans="1:54" ht="27" hidden="1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hidden="1" x14ac:dyDescent="0.2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1"/>
      <c r="O304" s="374" t="s">
        <v>66</v>
      </c>
      <c r="P304" s="375"/>
      <c r="Q304" s="375"/>
      <c r="R304" s="375"/>
      <c r="S304" s="375"/>
      <c r="T304" s="375"/>
      <c r="U304" s="376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1"/>
      <c r="O305" s="374" t="s">
        <v>66</v>
      </c>
      <c r="P305" s="375"/>
      <c r="Q305" s="375"/>
      <c r="R305" s="375"/>
      <c r="S305" s="375"/>
      <c r="T305" s="375"/>
      <c r="U305" s="376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hidden="1" customHeight="1" x14ac:dyDescent="0.25">
      <c r="A306" s="389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1"/>
      <c r="O309" s="374" t="s">
        <v>66</v>
      </c>
      <c r="P309" s="375"/>
      <c r="Q309" s="375"/>
      <c r="R309" s="375"/>
      <c r="S309" s="375"/>
      <c r="T309" s="375"/>
      <c r="U309" s="376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1"/>
      <c r="O310" s="374" t="s">
        <v>66</v>
      </c>
      <c r="P310" s="375"/>
      <c r="Q310" s="375"/>
      <c r="R310" s="375"/>
      <c r="S310" s="375"/>
      <c r="T310" s="375"/>
      <c r="U310" s="376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91" t="s">
        <v>449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59"/>
      <c r="AA311" s="359"/>
    </row>
    <row r="312" spans="1:54" ht="14.25" hidden="1" customHeight="1" x14ac:dyDescent="0.25">
      <c r="A312" s="389" t="s">
        <v>60</v>
      </c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9</v>
      </c>
      <c r="X313" s="366">
        <f>IFERROR(IF(W313="",0,CEILING((W313/$H313),1)*$H313),"")</f>
        <v>9</v>
      </c>
      <c r="Y313" s="36">
        <f>IFERROR(IF(X313=0,"",ROUNDUP(X313/H313,0)*0.00753),"")</f>
        <v>3.7650000000000003E-2</v>
      </c>
      <c r="Z313" s="56"/>
      <c r="AA313" s="57"/>
      <c r="AE313" s="58"/>
      <c r="BB313" s="246" t="s">
        <v>1</v>
      </c>
    </row>
    <row r="314" spans="1:54" x14ac:dyDescent="0.2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374" t="s">
        <v>66</v>
      </c>
      <c r="P314" s="375"/>
      <c r="Q314" s="375"/>
      <c r="R314" s="375"/>
      <c r="S314" s="375"/>
      <c r="T314" s="375"/>
      <c r="U314" s="376"/>
      <c r="V314" s="37" t="s">
        <v>67</v>
      </c>
      <c r="W314" s="367">
        <f>IFERROR(W313/H313,"0")</f>
        <v>5</v>
      </c>
      <c r="X314" s="367">
        <f>IFERROR(X313/H313,"0")</f>
        <v>5</v>
      </c>
      <c r="Y314" s="367">
        <f>IFERROR(IF(Y313="",0,Y313),"0")</f>
        <v>3.7650000000000003E-2</v>
      </c>
      <c r="Z314" s="368"/>
      <c r="AA314" s="368"/>
    </row>
    <row r="315" spans="1:54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1"/>
      <c r="O315" s="374" t="s">
        <v>66</v>
      </c>
      <c r="P315" s="375"/>
      <c r="Q315" s="375"/>
      <c r="R315" s="375"/>
      <c r="S315" s="375"/>
      <c r="T315" s="375"/>
      <c r="U315" s="376"/>
      <c r="V315" s="37" t="s">
        <v>65</v>
      </c>
      <c r="W315" s="367">
        <f>IFERROR(SUM(W313:W313),"0")</f>
        <v>9</v>
      </c>
      <c r="X315" s="367">
        <f>IFERROR(SUM(X313:X313),"0")</f>
        <v>9</v>
      </c>
      <c r="Y315" s="37"/>
      <c r="Z315" s="368"/>
      <c r="AA315" s="368"/>
    </row>
    <row r="316" spans="1:54" ht="14.25" hidden="1" customHeight="1" x14ac:dyDescent="0.25">
      <c r="A316" s="389" t="s">
        <v>68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58"/>
      <c r="AA316" s="358"/>
    </row>
    <row r="317" spans="1:54" ht="27" hidden="1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hidden="1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28</v>
      </c>
      <c r="X319" s="366">
        <f>IFERROR(IF(W319="",0,CEILING((W319/$H319),1)*$H319),"")</f>
        <v>29.400000000000002</v>
      </c>
      <c r="Y319" s="36">
        <f>IFERROR(IF(X319=0,"",ROUNDUP(X319/H319,0)*0.00753),"")</f>
        <v>0.10542</v>
      </c>
      <c r="Z319" s="56"/>
      <c r="AA319" s="57"/>
      <c r="AE319" s="58"/>
      <c r="BB319" s="249" t="s">
        <v>1</v>
      </c>
    </row>
    <row r="320" spans="1:54" x14ac:dyDescent="0.2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1"/>
      <c r="O320" s="374" t="s">
        <v>66</v>
      </c>
      <c r="P320" s="375"/>
      <c r="Q320" s="375"/>
      <c r="R320" s="375"/>
      <c r="S320" s="375"/>
      <c r="T320" s="375"/>
      <c r="U320" s="376"/>
      <c r="V320" s="37" t="s">
        <v>67</v>
      </c>
      <c r="W320" s="367">
        <f>IFERROR(W317/H317,"0")+IFERROR(W318/H318,"0")+IFERROR(W319/H319,"0")</f>
        <v>13.333333333333332</v>
      </c>
      <c r="X320" s="367">
        <f>IFERROR(X317/H317,"0")+IFERROR(X318/H318,"0")+IFERROR(X319/H319,"0")</f>
        <v>14</v>
      </c>
      <c r="Y320" s="367">
        <f>IFERROR(IF(Y317="",0,Y317),"0")+IFERROR(IF(Y318="",0,Y318),"0")+IFERROR(IF(Y319="",0,Y319),"0")</f>
        <v>0.10542</v>
      </c>
      <c r="Z320" s="368"/>
      <c r="AA320" s="368"/>
    </row>
    <row r="321" spans="1:54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374" t="s">
        <v>66</v>
      </c>
      <c r="P321" s="375"/>
      <c r="Q321" s="375"/>
      <c r="R321" s="375"/>
      <c r="S321" s="375"/>
      <c r="T321" s="375"/>
      <c r="U321" s="376"/>
      <c r="V321" s="37" t="s">
        <v>65</v>
      </c>
      <c r="W321" s="367">
        <f>IFERROR(SUM(W317:W319),"0")</f>
        <v>28</v>
      </c>
      <c r="X321" s="367">
        <f>IFERROR(SUM(X317:X319),"0")</f>
        <v>29.400000000000002</v>
      </c>
      <c r="Y321" s="37"/>
      <c r="Z321" s="368"/>
      <c r="AA321" s="368"/>
    </row>
    <row r="322" spans="1:54" ht="14.25" hidden="1" customHeight="1" x14ac:dyDescent="0.25">
      <c r="A322" s="389" t="s">
        <v>210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58"/>
      <c r="AA322" s="358"/>
    </row>
    <row r="323" spans="1:54" ht="27" hidden="1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hidden="1" x14ac:dyDescent="0.2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1"/>
      <c r="O324" s="374" t="s">
        <v>66</v>
      </c>
      <c r="P324" s="375"/>
      <c r="Q324" s="375"/>
      <c r="R324" s="375"/>
      <c r="S324" s="375"/>
      <c r="T324" s="375"/>
      <c r="U324" s="376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hidden="1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1"/>
      <c r="O325" s="374" t="s">
        <v>66</v>
      </c>
      <c r="P325" s="375"/>
      <c r="Q325" s="375"/>
      <c r="R325" s="375"/>
      <c r="S325" s="375"/>
      <c r="T325" s="375"/>
      <c r="U325" s="376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hidden="1" customHeight="1" x14ac:dyDescent="0.25">
      <c r="A326" s="389" t="s">
        <v>82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9</v>
      </c>
      <c r="X327" s="366">
        <f>IFERROR(IF(W327="",0,CEILING((W327/$H327),1)*$H327),"")</f>
        <v>10.199999999999999</v>
      </c>
      <c r="Y327" s="36">
        <f>IFERROR(IF(X327=0,"",ROUNDUP(X327/H327,0)*0.00753),"")</f>
        <v>3.0120000000000001E-2</v>
      </c>
      <c r="Z327" s="56"/>
      <c r="AA327" s="57"/>
      <c r="AE327" s="58"/>
      <c r="BB327" s="251" t="s">
        <v>1</v>
      </c>
    </row>
    <row r="328" spans="1:54" x14ac:dyDescent="0.2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1"/>
      <c r="O328" s="374" t="s">
        <v>66</v>
      </c>
      <c r="P328" s="375"/>
      <c r="Q328" s="375"/>
      <c r="R328" s="375"/>
      <c r="S328" s="375"/>
      <c r="T328" s="375"/>
      <c r="U328" s="376"/>
      <c r="V328" s="37" t="s">
        <v>67</v>
      </c>
      <c r="W328" s="367">
        <f>IFERROR(W327/H327,"0")</f>
        <v>3.5294117647058827</v>
      </c>
      <c r="X328" s="367">
        <f>IFERROR(X327/H327,"0")</f>
        <v>4</v>
      </c>
      <c r="Y328" s="367">
        <f>IFERROR(IF(Y327="",0,Y327),"0")</f>
        <v>3.0120000000000001E-2</v>
      </c>
      <c r="Z328" s="368"/>
      <c r="AA328" s="368"/>
    </row>
    <row r="329" spans="1:54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1"/>
      <c r="O329" s="374" t="s">
        <v>66</v>
      </c>
      <c r="P329" s="375"/>
      <c r="Q329" s="375"/>
      <c r="R329" s="375"/>
      <c r="S329" s="375"/>
      <c r="T329" s="375"/>
      <c r="U329" s="376"/>
      <c r="V329" s="37" t="s">
        <v>65</v>
      </c>
      <c r="W329" s="367">
        <f>IFERROR(SUM(W327:W327),"0")</f>
        <v>9</v>
      </c>
      <c r="X329" s="367">
        <f>IFERROR(SUM(X327:X327),"0")</f>
        <v>10.199999999999999</v>
      </c>
      <c r="Y329" s="37"/>
      <c r="Z329" s="368"/>
      <c r="AA329" s="368"/>
    </row>
    <row r="330" spans="1:54" ht="27.75" hidden="1" customHeight="1" x14ac:dyDescent="0.2">
      <c r="A330" s="411" t="s">
        <v>462</v>
      </c>
      <c r="B330" s="412"/>
      <c r="C330" s="412"/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  <c r="U330" s="412"/>
      <c r="V330" s="412"/>
      <c r="W330" s="412"/>
      <c r="X330" s="412"/>
      <c r="Y330" s="412"/>
      <c r="Z330" s="48"/>
      <c r="AA330" s="48"/>
    </row>
    <row r="331" spans="1:54" ht="16.5" hidden="1" customHeight="1" x14ac:dyDescent="0.25">
      <c r="A331" s="391" t="s">
        <v>463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59"/>
      <c r="AA331" s="359"/>
    </row>
    <row r="332" spans="1:54" ht="14.25" hidden="1" customHeight="1" x14ac:dyDescent="0.25">
      <c r="A332" s="389" t="s">
        <v>104</v>
      </c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150</v>
      </c>
      <c r="X334" s="366">
        <f t="shared" si="17"/>
        <v>150</v>
      </c>
      <c r="Y334" s="36">
        <f>IFERROR(IF(X334=0,"",ROUNDUP(X334/H334,0)*0.02175),"")</f>
        <v>0.21749999999999997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25</v>
      </c>
      <c r="X335" s="366">
        <f t="shared" si="17"/>
        <v>30</v>
      </c>
      <c r="Y335" s="36">
        <f>IFERROR(IF(X335=0,"",ROUNDUP(X335/H335,0)*0.02175),"")</f>
        <v>4.3499999999999997E-2</v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45</v>
      </c>
      <c r="X337" s="366">
        <f t="shared" si="17"/>
        <v>45</v>
      </c>
      <c r="Y337" s="36">
        <f>IFERROR(IF(X337=0,"",ROUNDUP(X337/H337,0)*0.02175),"")</f>
        <v>6.5250000000000002E-2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hidden="1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5</v>
      </c>
      <c r="X340" s="366">
        <f t="shared" si="17"/>
        <v>5</v>
      </c>
      <c r="Y340" s="36">
        <f>IFERROR(IF(X340=0,"",ROUNDUP(X340/H340,0)*0.00937),"")</f>
        <v>9.3699999999999999E-3</v>
      </c>
      <c r="Z340" s="56"/>
      <c r="AA340" s="57"/>
      <c r="AE340" s="58"/>
      <c r="BB340" s="259" t="s">
        <v>1</v>
      </c>
    </row>
    <row r="341" spans="1:54" x14ac:dyDescent="0.2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1"/>
      <c r="O341" s="374" t="s">
        <v>66</v>
      </c>
      <c r="P341" s="375"/>
      <c r="Q341" s="375"/>
      <c r="R341" s="375"/>
      <c r="S341" s="375"/>
      <c r="T341" s="375"/>
      <c r="U341" s="376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15.666666666666666</v>
      </c>
      <c r="X341" s="367">
        <f>IFERROR(X333/H333,"0")+IFERROR(X334/H334,"0")+IFERROR(X335/H335,"0")+IFERROR(X336/H336,"0")+IFERROR(X337/H337,"0")+IFERROR(X338/H338,"0")+IFERROR(X339/H339,"0")+IFERROR(X340/H340,"0")</f>
        <v>16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0.33561999999999992</v>
      </c>
      <c r="Z341" s="368"/>
      <c r="AA341" s="368"/>
    </row>
    <row r="342" spans="1:54" x14ac:dyDescent="0.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374" t="s">
        <v>66</v>
      </c>
      <c r="P342" s="375"/>
      <c r="Q342" s="375"/>
      <c r="R342" s="375"/>
      <c r="S342" s="375"/>
      <c r="T342" s="375"/>
      <c r="U342" s="376"/>
      <c r="V342" s="37" t="s">
        <v>65</v>
      </c>
      <c r="W342" s="367">
        <f>IFERROR(SUM(W333:W340),"0")</f>
        <v>225</v>
      </c>
      <c r="X342" s="367">
        <f>IFERROR(SUM(X333:X340),"0")</f>
        <v>230</v>
      </c>
      <c r="Y342" s="37"/>
      <c r="Z342" s="368"/>
      <c r="AA342" s="368"/>
    </row>
    <row r="343" spans="1:54" ht="14.25" hidden="1" customHeight="1" x14ac:dyDescent="0.25">
      <c r="A343" s="389" t="s">
        <v>96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58"/>
      <c r="AA343" s="358"/>
    </row>
    <row r="344" spans="1:54" ht="27" hidden="1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0</v>
      </c>
      <c r="X344" s="366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hidden="1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374" t="s">
        <v>66</v>
      </c>
      <c r="P347" s="375"/>
      <c r="Q347" s="375"/>
      <c r="R347" s="375"/>
      <c r="S347" s="375"/>
      <c r="T347" s="375"/>
      <c r="U347" s="376"/>
      <c r="V347" s="37" t="s">
        <v>67</v>
      </c>
      <c r="W347" s="367">
        <f>IFERROR(W344/H344,"0")+IFERROR(W345/H345,"0")+IFERROR(W346/H346,"0")</f>
        <v>0</v>
      </c>
      <c r="X347" s="367">
        <f>IFERROR(X344/H344,"0")+IFERROR(X345/H345,"0")+IFERROR(X346/H346,"0")</f>
        <v>0</v>
      </c>
      <c r="Y347" s="367">
        <f>IFERROR(IF(Y344="",0,Y344),"0")+IFERROR(IF(Y345="",0,Y345),"0")+IFERROR(IF(Y346="",0,Y346),"0")</f>
        <v>0</v>
      </c>
      <c r="Z347" s="368"/>
      <c r="AA347" s="368"/>
    </row>
    <row r="348" spans="1:54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374" t="s">
        <v>66</v>
      </c>
      <c r="P348" s="375"/>
      <c r="Q348" s="375"/>
      <c r="R348" s="375"/>
      <c r="S348" s="375"/>
      <c r="T348" s="375"/>
      <c r="U348" s="376"/>
      <c r="V348" s="37" t="s">
        <v>65</v>
      </c>
      <c r="W348" s="367">
        <f>IFERROR(SUM(W344:W346),"0")</f>
        <v>0</v>
      </c>
      <c r="X348" s="367">
        <f>IFERROR(SUM(X344:X346),"0")</f>
        <v>0</v>
      </c>
      <c r="Y348" s="37"/>
      <c r="Z348" s="368"/>
      <c r="AA348" s="368"/>
    </row>
    <row r="349" spans="1:54" ht="14.25" hidden="1" customHeight="1" x14ac:dyDescent="0.25">
      <c r="A349" s="389" t="s">
        <v>68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hidden="1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hidden="1" x14ac:dyDescent="0.2">
      <c r="A352" s="379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374" t="s">
        <v>66</v>
      </c>
      <c r="P352" s="375"/>
      <c r="Q352" s="375"/>
      <c r="R352" s="375"/>
      <c r="S352" s="375"/>
      <c r="T352" s="375"/>
      <c r="U352" s="376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1"/>
      <c r="O353" s="374" t="s">
        <v>66</v>
      </c>
      <c r="P353" s="375"/>
      <c r="Q353" s="375"/>
      <c r="R353" s="375"/>
      <c r="S353" s="375"/>
      <c r="T353" s="375"/>
      <c r="U353" s="376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hidden="1" customHeight="1" x14ac:dyDescent="0.25">
      <c r="A354" s="389" t="s">
        <v>210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58"/>
      <c r="AA354" s="358"/>
    </row>
    <row r="355" spans="1:54" ht="16.5" hidden="1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hidden="1" x14ac:dyDescent="0.2">
      <c r="A356" s="379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1"/>
      <c r="O356" s="374" t="s">
        <v>66</v>
      </c>
      <c r="P356" s="375"/>
      <c r="Q356" s="375"/>
      <c r="R356" s="375"/>
      <c r="S356" s="375"/>
      <c r="T356" s="375"/>
      <c r="U356" s="376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hidden="1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1"/>
      <c r="O357" s="374" t="s">
        <v>66</v>
      </c>
      <c r="P357" s="375"/>
      <c r="Q357" s="375"/>
      <c r="R357" s="375"/>
      <c r="S357" s="375"/>
      <c r="T357" s="375"/>
      <c r="U357" s="376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hidden="1" customHeight="1" x14ac:dyDescent="0.25">
      <c r="A358" s="391" t="s">
        <v>489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59"/>
      <c r="AA358" s="359"/>
    </row>
    <row r="359" spans="1:54" ht="14.25" hidden="1" customHeight="1" x14ac:dyDescent="0.25">
      <c r="A359" s="389" t="s">
        <v>104</v>
      </c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58"/>
      <c r="AA359" s="358"/>
    </row>
    <row r="360" spans="1:54" ht="37.5" hidden="1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8</v>
      </c>
      <c r="X364" s="366">
        <f>IFERROR(IF(W364="",0,CEILING((W364/$H364),1)*$H364),"")</f>
        <v>8</v>
      </c>
      <c r="Y364" s="36">
        <f>IFERROR(IF(X364=0,"",ROUNDUP(X364/H364,0)*0.00937),"")</f>
        <v>1.874E-2</v>
      </c>
      <c r="Z364" s="56"/>
      <c r="AA364" s="57"/>
      <c r="AE364" s="58"/>
      <c r="BB364" s="270" t="s">
        <v>1</v>
      </c>
    </row>
    <row r="365" spans="1:54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374" t="s">
        <v>66</v>
      </c>
      <c r="P365" s="375"/>
      <c r="Q365" s="375"/>
      <c r="R365" s="375"/>
      <c r="S365" s="375"/>
      <c r="T365" s="375"/>
      <c r="U365" s="376"/>
      <c r="V365" s="37" t="s">
        <v>67</v>
      </c>
      <c r="W365" s="367">
        <f>IFERROR(W360/H360,"0")+IFERROR(W361/H361,"0")+IFERROR(W362/H362,"0")+IFERROR(W363/H363,"0")+IFERROR(W364/H364,"0")</f>
        <v>2</v>
      </c>
      <c r="X365" s="367">
        <f>IFERROR(X360/H360,"0")+IFERROR(X361/H361,"0")+IFERROR(X362/H362,"0")+IFERROR(X363/H363,"0")+IFERROR(X364/H364,"0")</f>
        <v>2</v>
      </c>
      <c r="Y365" s="367">
        <f>IFERROR(IF(Y360="",0,Y360),"0")+IFERROR(IF(Y361="",0,Y361),"0")+IFERROR(IF(Y362="",0,Y362),"0")+IFERROR(IF(Y363="",0,Y363),"0")+IFERROR(IF(Y364="",0,Y364),"0")</f>
        <v>1.874E-2</v>
      </c>
      <c r="Z365" s="368"/>
      <c r="AA365" s="368"/>
    </row>
    <row r="366" spans="1:54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374" t="s">
        <v>66</v>
      </c>
      <c r="P366" s="375"/>
      <c r="Q366" s="375"/>
      <c r="R366" s="375"/>
      <c r="S366" s="375"/>
      <c r="T366" s="375"/>
      <c r="U366" s="376"/>
      <c r="V366" s="37" t="s">
        <v>65</v>
      </c>
      <c r="W366" s="367">
        <f>IFERROR(SUM(W360:W364),"0")</f>
        <v>8</v>
      </c>
      <c r="X366" s="367">
        <f>IFERROR(SUM(X360:X364),"0")</f>
        <v>8</v>
      </c>
      <c r="Y366" s="37"/>
      <c r="Z366" s="368"/>
      <c r="AA366" s="368"/>
    </row>
    <row r="367" spans="1:54" ht="14.25" hidden="1" customHeight="1" x14ac:dyDescent="0.25">
      <c r="A367" s="389" t="s">
        <v>60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9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1"/>
      <c r="O370" s="374" t="s">
        <v>66</v>
      </c>
      <c r="P370" s="375"/>
      <c r="Q370" s="375"/>
      <c r="R370" s="375"/>
      <c r="S370" s="375"/>
      <c r="T370" s="375"/>
      <c r="U370" s="376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1"/>
      <c r="O371" s="374" t="s">
        <v>66</v>
      </c>
      <c r="P371" s="375"/>
      <c r="Q371" s="375"/>
      <c r="R371" s="375"/>
      <c r="S371" s="375"/>
      <c r="T371" s="375"/>
      <c r="U371" s="376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9" t="s">
        <v>68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24</v>
      </c>
      <c r="X373" s="366">
        <f>IFERROR(IF(W373="",0,CEILING((W373/$H373),1)*$H373),"")</f>
        <v>31.2</v>
      </c>
      <c r="Y373" s="36">
        <f>IFERROR(IF(X373=0,"",ROUNDUP(X373/H373,0)*0.02175),"")</f>
        <v>8.6999999999999994E-2</v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14</v>
      </c>
      <c r="X375" s="366">
        <f>IFERROR(IF(W375="",0,CEILING((W375/$H375),1)*$H375),"")</f>
        <v>14.399999999999999</v>
      </c>
      <c r="Y375" s="36">
        <f>IFERROR(IF(X375=0,"",ROUNDUP(X375/H375,0)*0.00753),"")</f>
        <v>4.5179999999999998E-2</v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79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374" t="s">
        <v>66</v>
      </c>
      <c r="P377" s="375"/>
      <c r="Q377" s="375"/>
      <c r="R377" s="375"/>
      <c r="S377" s="375"/>
      <c r="T377" s="375"/>
      <c r="U377" s="376"/>
      <c r="V377" s="37" t="s">
        <v>67</v>
      </c>
      <c r="W377" s="367">
        <f>IFERROR(W373/H373,"0")+IFERROR(W374/H374,"0")+IFERROR(W375/H375,"0")+IFERROR(W376/H376,"0")</f>
        <v>8.9102564102564106</v>
      </c>
      <c r="X377" s="367">
        <f>IFERROR(X373/H373,"0")+IFERROR(X374/H374,"0")+IFERROR(X375/H375,"0")+IFERROR(X376/H376,"0")</f>
        <v>10</v>
      </c>
      <c r="Y377" s="367">
        <f>IFERROR(IF(Y373="",0,Y373),"0")+IFERROR(IF(Y374="",0,Y374),"0")+IFERROR(IF(Y375="",0,Y375),"0")+IFERROR(IF(Y376="",0,Y376),"0")</f>
        <v>0.13217999999999999</v>
      </c>
      <c r="Z377" s="368"/>
      <c r="AA377" s="368"/>
    </row>
    <row r="378" spans="1:54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1"/>
      <c r="O378" s="374" t="s">
        <v>66</v>
      </c>
      <c r="P378" s="375"/>
      <c r="Q378" s="375"/>
      <c r="R378" s="375"/>
      <c r="S378" s="375"/>
      <c r="T378" s="375"/>
      <c r="U378" s="376"/>
      <c r="V378" s="37" t="s">
        <v>65</v>
      </c>
      <c r="W378" s="367">
        <f>IFERROR(SUM(W373:W376),"0")</f>
        <v>38</v>
      </c>
      <c r="X378" s="367">
        <f>IFERROR(SUM(X373:X376),"0")</f>
        <v>45.599999999999994</v>
      </c>
      <c r="Y378" s="37"/>
      <c r="Z378" s="368"/>
      <c r="AA378" s="368"/>
    </row>
    <row r="379" spans="1:54" ht="14.25" hidden="1" customHeight="1" x14ac:dyDescent="0.25">
      <c r="A379" s="389" t="s">
        <v>210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9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1"/>
      <c r="O381" s="374" t="s">
        <v>66</v>
      </c>
      <c r="P381" s="375"/>
      <c r="Q381" s="375"/>
      <c r="R381" s="375"/>
      <c r="S381" s="375"/>
      <c r="T381" s="375"/>
      <c r="U381" s="376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1"/>
      <c r="O382" s="374" t="s">
        <v>66</v>
      </c>
      <c r="P382" s="375"/>
      <c r="Q382" s="375"/>
      <c r="R382" s="375"/>
      <c r="S382" s="375"/>
      <c r="T382" s="375"/>
      <c r="U382" s="376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11" t="s">
        <v>514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8"/>
      <c r="AA383" s="48"/>
    </row>
    <row r="384" spans="1:54" ht="16.5" hidden="1" customHeight="1" x14ac:dyDescent="0.25">
      <c r="A384" s="391" t="s">
        <v>515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59"/>
      <c r="AA384" s="359"/>
    </row>
    <row r="385" spans="1:54" ht="14.25" hidden="1" customHeight="1" x14ac:dyDescent="0.25">
      <c r="A385" s="389" t="s">
        <v>104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hidden="1" x14ac:dyDescent="0.2">
      <c r="A388" s="379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1"/>
      <c r="O388" s="374" t="s">
        <v>66</v>
      </c>
      <c r="P388" s="375"/>
      <c r="Q388" s="375"/>
      <c r="R388" s="375"/>
      <c r="S388" s="375"/>
      <c r="T388" s="375"/>
      <c r="U388" s="376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hidden="1" x14ac:dyDescent="0.2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1"/>
      <c r="O389" s="374" t="s">
        <v>66</v>
      </c>
      <c r="P389" s="375"/>
      <c r="Q389" s="375"/>
      <c r="R389" s="375"/>
      <c r="S389" s="375"/>
      <c r="T389" s="375"/>
      <c r="U389" s="376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hidden="1" customHeight="1" x14ac:dyDescent="0.25">
      <c r="A390" s="389" t="s">
        <v>60</v>
      </c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58"/>
      <c r="AA390" s="358"/>
    </row>
    <row r="391" spans="1:54" ht="27" hidden="1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7</v>
      </c>
      <c r="X394" s="366">
        <f t="shared" si="18"/>
        <v>8.4</v>
      </c>
      <c r="Y394" s="36">
        <f>IFERROR(IF(X394=0,"",ROUNDUP(X394/H394,0)*0.00753),"")</f>
        <v>3.7650000000000003E-2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7</v>
      </c>
      <c r="X396" s="366">
        <f t="shared" si="18"/>
        <v>8.4</v>
      </c>
      <c r="Y396" s="36">
        <f t="shared" si="19"/>
        <v>2.0080000000000001E-2</v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7</v>
      </c>
      <c r="X398" s="366">
        <f t="shared" si="18"/>
        <v>8.4</v>
      </c>
      <c r="Y398" s="36">
        <f t="shared" si="19"/>
        <v>2.0080000000000001E-2</v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4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7</v>
      </c>
      <c r="X402" s="366">
        <f t="shared" si="18"/>
        <v>8.4</v>
      </c>
      <c r="Y402" s="36">
        <f t="shared" si="19"/>
        <v>2.0080000000000001E-2</v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9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1"/>
      <c r="O404" s="374" t="s">
        <v>66</v>
      </c>
      <c r="P404" s="375"/>
      <c r="Q404" s="375"/>
      <c r="R404" s="375"/>
      <c r="S404" s="375"/>
      <c r="T404" s="375"/>
      <c r="U404" s="376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14.166666666666664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17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9.7890000000000005E-2</v>
      </c>
      <c r="Z404" s="368"/>
      <c r="AA404" s="368"/>
    </row>
    <row r="405" spans="1:54" x14ac:dyDescent="0.2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374" t="s">
        <v>66</v>
      </c>
      <c r="P405" s="375"/>
      <c r="Q405" s="375"/>
      <c r="R405" s="375"/>
      <c r="S405" s="375"/>
      <c r="T405" s="375"/>
      <c r="U405" s="376"/>
      <c r="V405" s="37" t="s">
        <v>65</v>
      </c>
      <c r="W405" s="367">
        <f>IFERROR(SUM(W391:W403),"0")</f>
        <v>28</v>
      </c>
      <c r="X405" s="367">
        <f>IFERROR(SUM(X391:X403),"0")</f>
        <v>33.6</v>
      </c>
      <c r="Y405" s="37"/>
      <c r="Z405" s="368"/>
      <c r="AA405" s="368"/>
    </row>
    <row r="406" spans="1:54" ht="14.25" hidden="1" customHeight="1" x14ac:dyDescent="0.25">
      <c r="A406" s="389" t="s">
        <v>68</v>
      </c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374" t="s">
        <v>66</v>
      </c>
      <c r="P410" s="375"/>
      <c r="Q410" s="375"/>
      <c r="R410" s="375"/>
      <c r="S410" s="375"/>
      <c r="T410" s="375"/>
      <c r="U410" s="376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1"/>
      <c r="O411" s="374" t="s">
        <v>66</v>
      </c>
      <c r="P411" s="375"/>
      <c r="Q411" s="375"/>
      <c r="R411" s="375"/>
      <c r="S411" s="375"/>
      <c r="T411" s="375"/>
      <c r="U411" s="376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9" t="s">
        <v>210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4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1"/>
      <c r="O414" s="374" t="s">
        <v>66</v>
      </c>
      <c r="P414" s="375"/>
      <c r="Q414" s="375"/>
      <c r="R414" s="375"/>
      <c r="S414" s="375"/>
      <c r="T414" s="375"/>
      <c r="U414" s="376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374" t="s">
        <v>66</v>
      </c>
      <c r="P415" s="375"/>
      <c r="Q415" s="375"/>
      <c r="R415" s="375"/>
      <c r="S415" s="375"/>
      <c r="T415" s="375"/>
      <c r="U415" s="376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9" t="s">
        <v>82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4</v>
      </c>
      <c r="X417" s="366">
        <f>IFERROR(IF(W417="",0,CEILING((W417/$H417),1)*$H417),"")</f>
        <v>4.8</v>
      </c>
      <c r="Y417" s="36">
        <f>IFERROR(IF(X417=0,"",ROUNDUP(X417/H417,0)*0.00627),"")</f>
        <v>2.5080000000000002E-2</v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1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4</v>
      </c>
      <c r="X418" s="366">
        <f>IFERROR(IF(W418="",0,CEILING((W418/$H418),1)*$H418),"")</f>
        <v>4.8</v>
      </c>
      <c r="Y418" s="36">
        <f>IFERROR(IF(X418=0,"",ROUNDUP(X418/H418,0)*0.00627),"")</f>
        <v>2.5080000000000002E-2</v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1"/>
      <c r="O420" s="374" t="s">
        <v>66</v>
      </c>
      <c r="P420" s="375"/>
      <c r="Q420" s="375"/>
      <c r="R420" s="375"/>
      <c r="S420" s="375"/>
      <c r="T420" s="375"/>
      <c r="U420" s="376"/>
      <c r="V420" s="37" t="s">
        <v>67</v>
      </c>
      <c r="W420" s="367">
        <f>IFERROR(W417/H417,"0")+IFERROR(W418/H418,"0")+IFERROR(W419/H419,"0")</f>
        <v>6.666666666666667</v>
      </c>
      <c r="X420" s="367">
        <f>IFERROR(X417/H417,"0")+IFERROR(X418/H418,"0")+IFERROR(X419/H419,"0")</f>
        <v>8</v>
      </c>
      <c r="Y420" s="367">
        <f>IFERROR(IF(Y417="",0,Y417),"0")+IFERROR(IF(Y418="",0,Y418),"0")+IFERROR(IF(Y419="",0,Y419),"0")</f>
        <v>5.0160000000000003E-2</v>
      </c>
      <c r="Z420" s="368"/>
      <c r="AA420" s="368"/>
    </row>
    <row r="421" spans="1:54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374" t="s">
        <v>66</v>
      </c>
      <c r="P421" s="375"/>
      <c r="Q421" s="375"/>
      <c r="R421" s="375"/>
      <c r="S421" s="375"/>
      <c r="T421" s="375"/>
      <c r="U421" s="376"/>
      <c r="V421" s="37" t="s">
        <v>65</v>
      </c>
      <c r="W421" s="367">
        <f>IFERROR(SUM(W417:W419),"0")</f>
        <v>8</v>
      </c>
      <c r="X421" s="367">
        <f>IFERROR(SUM(X417:X419),"0")</f>
        <v>9.6</v>
      </c>
      <c r="Y421" s="37"/>
      <c r="Z421" s="368"/>
      <c r="AA421" s="368"/>
    </row>
    <row r="422" spans="1:54" ht="16.5" hidden="1" customHeight="1" x14ac:dyDescent="0.25">
      <c r="A422" s="391" t="s">
        <v>562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59"/>
      <c r="AA422" s="359"/>
    </row>
    <row r="423" spans="1:54" ht="14.25" hidden="1" customHeight="1" x14ac:dyDescent="0.25">
      <c r="A423" s="389" t="s">
        <v>96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1"/>
      <c r="O426" s="374" t="s">
        <v>66</v>
      </c>
      <c r="P426" s="375"/>
      <c r="Q426" s="375"/>
      <c r="R426" s="375"/>
      <c r="S426" s="375"/>
      <c r="T426" s="375"/>
      <c r="U426" s="376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1"/>
      <c r="O427" s="374" t="s">
        <v>66</v>
      </c>
      <c r="P427" s="375"/>
      <c r="Q427" s="375"/>
      <c r="R427" s="375"/>
      <c r="S427" s="375"/>
      <c r="T427" s="375"/>
      <c r="U427" s="376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9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58"/>
      <c r="AA428" s="358"/>
    </row>
    <row r="429" spans="1:54" ht="27" hidden="1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hidden="1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374" t="s">
        <v>66</v>
      </c>
      <c r="P436" s="375"/>
      <c r="Q436" s="375"/>
      <c r="R436" s="375"/>
      <c r="S436" s="375"/>
      <c r="T436" s="375"/>
      <c r="U436" s="376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374" t="s">
        <v>66</v>
      </c>
      <c r="P437" s="375"/>
      <c r="Q437" s="375"/>
      <c r="R437" s="375"/>
      <c r="S437" s="375"/>
      <c r="T437" s="375"/>
      <c r="U437" s="376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hidden="1" customHeight="1" x14ac:dyDescent="0.25">
      <c r="A438" s="389" t="s">
        <v>82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2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9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374" t="s">
        <v>66</v>
      </c>
      <c r="P441" s="375"/>
      <c r="Q441" s="375"/>
      <c r="R441" s="375"/>
      <c r="S441" s="375"/>
      <c r="T441" s="375"/>
      <c r="U441" s="376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1"/>
      <c r="O442" s="374" t="s">
        <v>66</v>
      </c>
      <c r="P442" s="375"/>
      <c r="Q442" s="375"/>
      <c r="R442" s="375"/>
      <c r="S442" s="375"/>
      <c r="T442" s="375"/>
      <c r="U442" s="376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9" t="s">
        <v>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9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374" t="s">
        <v>66</v>
      </c>
      <c r="P445" s="375"/>
      <c r="Q445" s="375"/>
      <c r="R445" s="375"/>
      <c r="S445" s="375"/>
      <c r="T445" s="375"/>
      <c r="U445" s="376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1"/>
      <c r="O446" s="374" t="s">
        <v>66</v>
      </c>
      <c r="P446" s="375"/>
      <c r="Q446" s="375"/>
      <c r="R446" s="375"/>
      <c r="S446" s="375"/>
      <c r="T446" s="375"/>
      <c r="U446" s="376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9" t="s">
        <v>587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9</v>
      </c>
      <c r="X448" s="366">
        <f>IFERROR(IF(W448="",0,CEILING((W448/$H448),1)*$H448),"")</f>
        <v>9</v>
      </c>
      <c r="Y448" s="36">
        <f>IFERROR(IF(X448=0,"",ROUNDUP(X448/H448,0)*0.00627),"")</f>
        <v>1.881E-2</v>
      </c>
      <c r="Z448" s="56"/>
      <c r="AA448" s="57"/>
      <c r="AE448" s="58"/>
      <c r="BB448" s="312" t="s">
        <v>1</v>
      </c>
    </row>
    <row r="449" spans="1:54" x14ac:dyDescent="0.2">
      <c r="A449" s="379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1"/>
      <c r="O449" s="374" t="s">
        <v>66</v>
      </c>
      <c r="P449" s="375"/>
      <c r="Q449" s="375"/>
      <c r="R449" s="375"/>
      <c r="S449" s="375"/>
      <c r="T449" s="375"/>
      <c r="U449" s="376"/>
      <c r="V449" s="37" t="s">
        <v>67</v>
      </c>
      <c r="W449" s="367">
        <f>IFERROR(W448/H448,"0")</f>
        <v>3</v>
      </c>
      <c r="X449" s="367">
        <f>IFERROR(X448/H448,"0")</f>
        <v>3</v>
      </c>
      <c r="Y449" s="367">
        <f>IFERROR(IF(Y448="",0,Y448),"0")</f>
        <v>1.881E-2</v>
      </c>
      <c r="Z449" s="368"/>
      <c r="AA449" s="368"/>
    </row>
    <row r="450" spans="1:54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1"/>
      <c r="O450" s="374" t="s">
        <v>66</v>
      </c>
      <c r="P450" s="375"/>
      <c r="Q450" s="375"/>
      <c r="R450" s="375"/>
      <c r="S450" s="375"/>
      <c r="T450" s="375"/>
      <c r="U450" s="376"/>
      <c r="V450" s="37" t="s">
        <v>65</v>
      </c>
      <c r="W450" s="367">
        <f>IFERROR(SUM(W448:W448),"0")</f>
        <v>9</v>
      </c>
      <c r="X450" s="367">
        <f>IFERROR(SUM(X448:X448),"0")</f>
        <v>9</v>
      </c>
      <c r="Y450" s="37"/>
      <c r="Z450" s="368"/>
      <c r="AA450" s="368"/>
    </row>
    <row r="451" spans="1:54" ht="27.75" hidden="1" customHeight="1" x14ac:dyDescent="0.2">
      <c r="A451" s="411" t="s">
        <v>590</v>
      </c>
      <c r="B451" s="412"/>
      <c r="C451" s="412"/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  <c r="U451" s="412"/>
      <c r="V451" s="412"/>
      <c r="W451" s="412"/>
      <c r="X451" s="412"/>
      <c r="Y451" s="412"/>
      <c r="Z451" s="48"/>
      <c r="AA451" s="48"/>
    </row>
    <row r="452" spans="1:54" ht="16.5" hidden="1" customHeight="1" x14ac:dyDescent="0.25">
      <c r="A452" s="391" t="s">
        <v>590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59"/>
      <c r="AA452" s="359"/>
    </row>
    <row r="453" spans="1:54" ht="14.25" hidden="1" customHeight="1" x14ac:dyDescent="0.25">
      <c r="A453" s="389" t="s">
        <v>104</v>
      </c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58"/>
      <c r="AA453" s="358"/>
    </row>
    <row r="454" spans="1:54" ht="27" hidden="1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hidden="1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6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6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hidden="1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hidden="1" x14ac:dyDescent="0.2">
      <c r="A465" s="379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1"/>
      <c r="O465" s="374" t="s">
        <v>66</v>
      </c>
      <c r="P465" s="375"/>
      <c r="Q465" s="375"/>
      <c r="R465" s="375"/>
      <c r="S465" s="375"/>
      <c r="T465" s="375"/>
      <c r="U465" s="376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368"/>
      <c r="AA465" s="368"/>
    </row>
    <row r="466" spans="1:54" hidden="1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1"/>
      <c r="O466" s="374" t="s">
        <v>66</v>
      </c>
      <c r="P466" s="375"/>
      <c r="Q466" s="375"/>
      <c r="R466" s="375"/>
      <c r="S466" s="375"/>
      <c r="T466" s="375"/>
      <c r="U466" s="376"/>
      <c r="V466" s="37" t="s">
        <v>65</v>
      </c>
      <c r="W466" s="367">
        <f>IFERROR(SUM(W454:W464),"0")</f>
        <v>0</v>
      </c>
      <c r="X466" s="367">
        <f>IFERROR(SUM(X454:X464),"0")</f>
        <v>0</v>
      </c>
      <c r="Y466" s="37"/>
      <c r="Z466" s="368"/>
      <c r="AA466" s="368"/>
    </row>
    <row r="467" spans="1:54" ht="14.25" hidden="1" customHeight="1" x14ac:dyDescent="0.25">
      <c r="A467" s="389" t="s">
        <v>96</v>
      </c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58"/>
      <c r="AA467" s="358"/>
    </row>
    <row r="468" spans="1:54" ht="16.5" hidden="1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hidden="1" x14ac:dyDescent="0.2">
      <c r="A470" s="379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1"/>
      <c r="O470" s="374" t="s">
        <v>66</v>
      </c>
      <c r="P470" s="375"/>
      <c r="Q470" s="375"/>
      <c r="R470" s="375"/>
      <c r="S470" s="375"/>
      <c r="T470" s="375"/>
      <c r="U470" s="376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hidden="1" x14ac:dyDescent="0.2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1"/>
      <c r="O471" s="374" t="s">
        <v>66</v>
      </c>
      <c r="P471" s="375"/>
      <c r="Q471" s="375"/>
      <c r="R471" s="375"/>
      <c r="S471" s="375"/>
      <c r="T471" s="375"/>
      <c r="U471" s="376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hidden="1" customHeight="1" x14ac:dyDescent="0.25">
      <c r="A472" s="389" t="s">
        <v>60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380"/>
      <c r="Z472" s="358"/>
      <c r="AA472" s="358"/>
    </row>
    <row r="473" spans="1:54" ht="27" hidden="1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0</v>
      </c>
      <c r="X475" s="366">
        <f t="shared" si="23"/>
        <v>0</v>
      </c>
      <c r="Y475" s="36" t="str">
        <f>IFERROR(IF(X475=0,"",ROUNDUP(X475/H475,0)*0.01196),"")</f>
        <v/>
      </c>
      <c r="Z475" s="56"/>
      <c r="AA475" s="57"/>
      <c r="AE475" s="58"/>
      <c r="BB475" s="328" t="s">
        <v>1</v>
      </c>
    </row>
    <row r="476" spans="1:54" ht="27" hidden="1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9</v>
      </c>
      <c r="X477" s="366">
        <f t="shared" si="23"/>
        <v>10.8</v>
      </c>
      <c r="Y477" s="36">
        <f>IFERROR(IF(X477=0,"",ROUNDUP(X477/H477,0)*0.00937),"")</f>
        <v>2.811E-2</v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6</v>
      </c>
      <c r="X478" s="366">
        <f t="shared" si="23"/>
        <v>7.2</v>
      </c>
      <c r="Y478" s="36">
        <f>IFERROR(IF(X478=0,"",ROUNDUP(X478/H478,0)*0.00937),"")</f>
        <v>1.874E-2</v>
      </c>
      <c r="Z478" s="56"/>
      <c r="AA478" s="57"/>
      <c r="AE478" s="58"/>
      <c r="BB478" s="331" t="s">
        <v>1</v>
      </c>
    </row>
    <row r="479" spans="1:54" x14ac:dyDescent="0.2">
      <c r="A479" s="379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1"/>
      <c r="O479" s="374" t="s">
        <v>66</v>
      </c>
      <c r="P479" s="375"/>
      <c r="Q479" s="375"/>
      <c r="R479" s="375"/>
      <c r="S479" s="375"/>
      <c r="T479" s="375"/>
      <c r="U479" s="376"/>
      <c r="V479" s="37" t="s">
        <v>67</v>
      </c>
      <c r="W479" s="367">
        <f>IFERROR(W473/H473,"0")+IFERROR(W474/H474,"0")+IFERROR(W475/H475,"0")+IFERROR(W476/H476,"0")+IFERROR(W477/H477,"0")+IFERROR(W478/H478,"0")</f>
        <v>4.1666666666666661</v>
      </c>
      <c r="X479" s="367">
        <f>IFERROR(X473/H473,"0")+IFERROR(X474/H474,"0")+IFERROR(X475/H475,"0")+IFERROR(X476/H476,"0")+IFERROR(X477/H477,"0")+IFERROR(X478/H478,"0")</f>
        <v>5</v>
      </c>
      <c r="Y479" s="367">
        <f>IFERROR(IF(Y473="",0,Y473),"0")+IFERROR(IF(Y474="",0,Y474),"0")+IFERROR(IF(Y475="",0,Y475),"0")+IFERROR(IF(Y476="",0,Y476),"0")+IFERROR(IF(Y477="",0,Y477),"0")+IFERROR(IF(Y478="",0,Y478),"0")</f>
        <v>4.6850000000000003E-2</v>
      </c>
      <c r="Z479" s="368"/>
      <c r="AA479" s="368"/>
    </row>
    <row r="480" spans="1:54" x14ac:dyDescent="0.2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1"/>
      <c r="O480" s="374" t="s">
        <v>66</v>
      </c>
      <c r="P480" s="375"/>
      <c r="Q480" s="375"/>
      <c r="R480" s="375"/>
      <c r="S480" s="375"/>
      <c r="T480" s="375"/>
      <c r="U480" s="376"/>
      <c r="V480" s="37" t="s">
        <v>65</v>
      </c>
      <c r="W480" s="367">
        <f>IFERROR(SUM(W473:W478),"0")</f>
        <v>15</v>
      </c>
      <c r="X480" s="367">
        <f>IFERROR(SUM(X473:X478),"0")</f>
        <v>18</v>
      </c>
      <c r="Y480" s="37"/>
      <c r="Z480" s="368"/>
      <c r="AA480" s="368"/>
    </row>
    <row r="481" spans="1:54" ht="14.25" hidden="1" customHeight="1" x14ac:dyDescent="0.25">
      <c r="A481" s="389" t="s">
        <v>68</v>
      </c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380"/>
      <c r="S481" s="380"/>
      <c r="T481" s="380"/>
      <c r="U481" s="380"/>
      <c r="V481" s="380"/>
      <c r="W481" s="380"/>
      <c r="X481" s="380"/>
      <c r="Y481" s="380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9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1"/>
      <c r="O485" s="374" t="s">
        <v>66</v>
      </c>
      <c r="P485" s="375"/>
      <c r="Q485" s="375"/>
      <c r="R485" s="375"/>
      <c r="S485" s="375"/>
      <c r="T485" s="375"/>
      <c r="U485" s="376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1"/>
      <c r="O486" s="374" t="s">
        <v>66</v>
      </c>
      <c r="P486" s="375"/>
      <c r="Q486" s="375"/>
      <c r="R486" s="375"/>
      <c r="S486" s="375"/>
      <c r="T486" s="375"/>
      <c r="U486" s="376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9" t="s">
        <v>210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380"/>
      <c r="S487" s="380"/>
      <c r="T487" s="380"/>
      <c r="U487" s="380"/>
      <c r="V487" s="380"/>
      <c r="W487" s="380"/>
      <c r="X487" s="380"/>
      <c r="Y487" s="380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9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374" t="s">
        <v>66</v>
      </c>
      <c r="P489" s="375"/>
      <c r="Q489" s="375"/>
      <c r="R489" s="375"/>
      <c r="S489" s="375"/>
      <c r="T489" s="375"/>
      <c r="U489" s="376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1"/>
      <c r="O490" s="374" t="s">
        <v>66</v>
      </c>
      <c r="P490" s="375"/>
      <c r="Q490" s="375"/>
      <c r="R490" s="375"/>
      <c r="S490" s="375"/>
      <c r="T490" s="375"/>
      <c r="U490" s="376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11" t="s">
        <v>637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8"/>
      <c r="AA491" s="48"/>
    </row>
    <row r="492" spans="1:54" ht="16.5" hidden="1" customHeight="1" x14ac:dyDescent="0.25">
      <c r="A492" s="391" t="s">
        <v>638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80"/>
      <c r="Z492" s="359"/>
      <c r="AA492" s="359"/>
    </row>
    <row r="493" spans="1:54" ht="14.25" hidden="1" customHeight="1" x14ac:dyDescent="0.25">
      <c r="A493" s="389" t="s">
        <v>104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80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5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620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hidden="1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98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88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34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hidden="1" x14ac:dyDescent="0.2">
      <c r="A499" s="379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1"/>
      <c r="O499" s="374" t="s">
        <v>66</v>
      </c>
      <c r="P499" s="375"/>
      <c r="Q499" s="375"/>
      <c r="R499" s="375"/>
      <c r="S499" s="375"/>
      <c r="T499" s="375"/>
      <c r="U499" s="376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hidden="1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1"/>
      <c r="O500" s="374" t="s">
        <v>66</v>
      </c>
      <c r="P500" s="375"/>
      <c r="Q500" s="375"/>
      <c r="R500" s="375"/>
      <c r="S500" s="375"/>
      <c r="T500" s="375"/>
      <c r="U500" s="376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hidden="1" customHeight="1" x14ac:dyDescent="0.25">
      <c r="A501" s="389" t="s">
        <v>96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80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26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621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43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9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374" t="s">
        <v>66</v>
      </c>
      <c r="P505" s="375"/>
      <c r="Q505" s="375"/>
      <c r="R505" s="375"/>
      <c r="S505" s="375"/>
      <c r="T505" s="375"/>
      <c r="U505" s="376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1"/>
      <c r="O506" s="374" t="s">
        <v>66</v>
      </c>
      <c r="P506" s="375"/>
      <c r="Q506" s="375"/>
      <c r="R506" s="375"/>
      <c r="S506" s="375"/>
      <c r="T506" s="375"/>
      <c r="U506" s="376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80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25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79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30</v>
      </c>
      <c r="X510" s="366">
        <f>IFERROR(IF(W510="",0,CEILING((W510/$H510),1)*$H510),"")</f>
        <v>33.6</v>
      </c>
      <c r="Y510" s="36">
        <f>IFERROR(IF(X510=0,"",ROUNDUP(X510/H510,0)*0.00753),"")</f>
        <v>6.0240000000000002E-2</v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2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79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1"/>
      <c r="O513" s="374" t="s">
        <v>66</v>
      </c>
      <c r="P513" s="375"/>
      <c r="Q513" s="375"/>
      <c r="R513" s="375"/>
      <c r="S513" s="375"/>
      <c r="T513" s="375"/>
      <c r="U513" s="376"/>
      <c r="V513" s="37" t="s">
        <v>67</v>
      </c>
      <c r="W513" s="367">
        <f>IFERROR(W508/H508,"0")+IFERROR(W509/H509,"0")+IFERROR(W510/H510,"0")+IFERROR(W511/H511,"0")+IFERROR(W512/H512,"0")</f>
        <v>7.1428571428571423</v>
      </c>
      <c r="X513" s="367">
        <f>IFERROR(X508/H508,"0")+IFERROR(X509/H509,"0")+IFERROR(X510/H510,"0")+IFERROR(X511/H511,"0")+IFERROR(X512/H512,"0")</f>
        <v>8</v>
      </c>
      <c r="Y513" s="367">
        <f>IFERROR(IF(Y508="",0,Y508),"0")+IFERROR(IF(Y509="",0,Y509),"0")+IFERROR(IF(Y510="",0,Y510),"0")+IFERROR(IF(Y511="",0,Y511),"0")+IFERROR(IF(Y512="",0,Y512),"0")</f>
        <v>6.0240000000000002E-2</v>
      </c>
      <c r="Z513" s="368"/>
      <c r="AA513" s="368"/>
    </row>
    <row r="514" spans="1:54" x14ac:dyDescent="0.2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1"/>
      <c r="O514" s="374" t="s">
        <v>66</v>
      </c>
      <c r="P514" s="375"/>
      <c r="Q514" s="375"/>
      <c r="R514" s="375"/>
      <c r="S514" s="375"/>
      <c r="T514" s="375"/>
      <c r="U514" s="376"/>
      <c r="V514" s="37" t="s">
        <v>65</v>
      </c>
      <c r="W514" s="367">
        <f>IFERROR(SUM(W508:W512),"0")</f>
        <v>30</v>
      </c>
      <c r="X514" s="367">
        <f>IFERROR(SUM(X508:X512),"0")</f>
        <v>33.6</v>
      </c>
      <c r="Y514" s="37"/>
      <c r="Z514" s="368"/>
      <c r="AA514" s="368"/>
    </row>
    <row r="515" spans="1:54" ht="14.25" hidden="1" customHeight="1" x14ac:dyDescent="0.25">
      <c r="A515" s="389" t="s">
        <v>68</v>
      </c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380"/>
      <c r="S515" s="380"/>
      <c r="T515" s="380"/>
      <c r="U515" s="380"/>
      <c r="V515" s="380"/>
      <c r="W515" s="380"/>
      <c r="X515" s="380"/>
      <c r="Y515" s="380"/>
      <c r="Z515" s="358"/>
      <c r="AA515" s="358"/>
    </row>
    <row r="516" spans="1:54" ht="27" hidden="1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14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04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28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hidden="1" x14ac:dyDescent="0.2">
      <c r="A521" s="379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374" t="s">
        <v>66</v>
      </c>
      <c r="P521" s="375"/>
      <c r="Q521" s="375"/>
      <c r="R521" s="375"/>
      <c r="S521" s="375"/>
      <c r="T521" s="375"/>
      <c r="U521" s="376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hidden="1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1"/>
      <c r="O522" s="374" t="s">
        <v>66</v>
      </c>
      <c r="P522" s="375"/>
      <c r="Q522" s="375"/>
      <c r="R522" s="375"/>
      <c r="S522" s="375"/>
      <c r="T522" s="375"/>
      <c r="U522" s="376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hidden="1" customHeight="1" x14ac:dyDescent="0.25">
      <c r="A523" s="389" t="s">
        <v>210</v>
      </c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W523" s="380"/>
      <c r="X523" s="380"/>
      <c r="Y523" s="380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75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64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9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1"/>
      <c r="O526" s="374" t="s">
        <v>66</v>
      </c>
      <c r="P526" s="375"/>
      <c r="Q526" s="375"/>
      <c r="R526" s="375"/>
      <c r="S526" s="375"/>
      <c r="T526" s="375"/>
      <c r="U526" s="376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1"/>
      <c r="O527" s="374" t="s">
        <v>66</v>
      </c>
      <c r="P527" s="375"/>
      <c r="Q527" s="375"/>
      <c r="R527" s="375"/>
      <c r="S527" s="375"/>
      <c r="T527" s="375"/>
      <c r="U527" s="376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556"/>
      <c r="O528" s="475" t="s">
        <v>697</v>
      </c>
      <c r="P528" s="476"/>
      <c r="Q528" s="476"/>
      <c r="R528" s="476"/>
      <c r="S528" s="476"/>
      <c r="T528" s="476"/>
      <c r="U528" s="477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3177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3294.16</v>
      </c>
      <c r="Y528" s="37"/>
      <c r="Z528" s="368"/>
      <c r="AA528" s="368"/>
    </row>
    <row r="529" spans="1:30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556"/>
      <c r="O529" s="475" t="s">
        <v>698</v>
      </c>
      <c r="P529" s="476"/>
      <c r="Q529" s="476"/>
      <c r="R529" s="476"/>
      <c r="S529" s="476"/>
      <c r="T529" s="476"/>
      <c r="U529" s="477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3398.0630674379522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3524</v>
      </c>
      <c r="Y529" s="37"/>
      <c r="Z529" s="368"/>
      <c r="AA529" s="368"/>
    </row>
    <row r="530" spans="1:30" x14ac:dyDescent="0.2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556"/>
      <c r="O530" s="475" t="s">
        <v>699</v>
      </c>
      <c r="P530" s="476"/>
      <c r="Q530" s="476"/>
      <c r="R530" s="476"/>
      <c r="S530" s="476"/>
      <c r="T530" s="476"/>
      <c r="U530" s="477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7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7</v>
      </c>
      <c r="Y530" s="37"/>
      <c r="Z530" s="368"/>
      <c r="AA530" s="368"/>
    </row>
    <row r="531" spans="1:30" x14ac:dyDescent="0.2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556"/>
      <c r="O531" s="475" t="s">
        <v>701</v>
      </c>
      <c r="P531" s="476"/>
      <c r="Q531" s="476"/>
      <c r="R531" s="476"/>
      <c r="S531" s="476"/>
      <c r="T531" s="476"/>
      <c r="U531" s="477"/>
      <c r="V531" s="37" t="s">
        <v>65</v>
      </c>
      <c r="W531" s="367">
        <f>GrossWeightTotal+PalletQtyTotal*25</f>
        <v>3573.0630674379522</v>
      </c>
      <c r="X531" s="367">
        <f>GrossWeightTotalR+PalletQtyTotalR*25</f>
        <v>3699</v>
      </c>
      <c r="Y531" s="37"/>
      <c r="Z531" s="368"/>
      <c r="AA531" s="368"/>
    </row>
    <row r="532" spans="1:30" x14ac:dyDescent="0.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556"/>
      <c r="O532" s="475" t="s">
        <v>702</v>
      </c>
      <c r="P532" s="476"/>
      <c r="Q532" s="476"/>
      <c r="R532" s="476"/>
      <c r="S532" s="476"/>
      <c r="T532" s="476"/>
      <c r="U532" s="477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730.2533066105434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756</v>
      </c>
      <c r="Y532" s="37"/>
      <c r="Z532" s="368"/>
      <c r="AA532" s="368"/>
    </row>
    <row r="533" spans="1:30" ht="14.25" hidden="1" customHeight="1" x14ac:dyDescent="0.2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556"/>
      <c r="O533" s="475" t="s">
        <v>703</v>
      </c>
      <c r="P533" s="476"/>
      <c r="Q533" s="476"/>
      <c r="R533" s="476"/>
      <c r="S533" s="476"/>
      <c r="T533" s="476"/>
      <c r="U533" s="477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8.0499099999999988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93" t="s">
        <v>94</v>
      </c>
      <c r="D535" s="582"/>
      <c r="E535" s="582"/>
      <c r="F535" s="583"/>
      <c r="G535" s="393" t="s">
        <v>233</v>
      </c>
      <c r="H535" s="582"/>
      <c r="I535" s="582"/>
      <c r="J535" s="582"/>
      <c r="K535" s="582"/>
      <c r="L535" s="582"/>
      <c r="M535" s="582"/>
      <c r="N535" s="582"/>
      <c r="O535" s="582"/>
      <c r="P535" s="583"/>
      <c r="Q535" s="393" t="s">
        <v>462</v>
      </c>
      <c r="R535" s="583"/>
      <c r="S535" s="393" t="s">
        <v>514</v>
      </c>
      <c r="T535" s="583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2" t="s">
        <v>706</v>
      </c>
      <c r="B536" s="393" t="s">
        <v>59</v>
      </c>
      <c r="C536" s="393" t="s">
        <v>95</v>
      </c>
      <c r="D536" s="393" t="s">
        <v>103</v>
      </c>
      <c r="E536" s="393" t="s">
        <v>94</v>
      </c>
      <c r="F536" s="393" t="s">
        <v>223</v>
      </c>
      <c r="G536" s="393" t="s">
        <v>234</v>
      </c>
      <c r="H536" s="393" t="s">
        <v>241</v>
      </c>
      <c r="I536" s="393" t="s">
        <v>260</v>
      </c>
      <c r="J536" s="393" t="s">
        <v>319</v>
      </c>
      <c r="K536" s="357"/>
      <c r="L536" s="393" t="s">
        <v>349</v>
      </c>
      <c r="M536" s="357"/>
      <c r="N536" s="393" t="s">
        <v>349</v>
      </c>
      <c r="O536" s="393" t="s">
        <v>431</v>
      </c>
      <c r="P536" s="393" t="s">
        <v>449</v>
      </c>
      <c r="Q536" s="393" t="s">
        <v>463</v>
      </c>
      <c r="R536" s="393" t="s">
        <v>489</v>
      </c>
      <c r="S536" s="393" t="s">
        <v>515</v>
      </c>
      <c r="T536" s="393" t="s">
        <v>562</v>
      </c>
      <c r="U536" s="393" t="s">
        <v>590</v>
      </c>
      <c r="V536" s="393" t="s">
        <v>638</v>
      </c>
      <c r="AA536" s="52"/>
      <c r="AD536" s="357"/>
    </row>
    <row r="537" spans="1:30" ht="13.5" customHeight="1" thickBot="1" x14ac:dyDescent="0.25">
      <c r="A537" s="573"/>
      <c r="B537" s="394"/>
      <c r="C537" s="394"/>
      <c r="D537" s="394"/>
      <c r="E537" s="394"/>
      <c r="F537" s="394"/>
      <c r="G537" s="394"/>
      <c r="H537" s="394"/>
      <c r="I537" s="394"/>
      <c r="J537" s="394"/>
      <c r="K537" s="357"/>
      <c r="L537" s="394"/>
      <c r="M537" s="357"/>
      <c r="N537" s="394"/>
      <c r="O537" s="394"/>
      <c r="P537" s="394"/>
      <c r="Q537" s="394"/>
      <c r="R537" s="394"/>
      <c r="S537" s="394"/>
      <c r="T537" s="394"/>
      <c r="U537" s="394"/>
      <c r="V537" s="394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440.1</v>
      </c>
      <c r="D538" s="46">
        <f>IFERROR(X56*1,"0")+IFERROR(X57*1,"0")+IFERROR(X58*1,"0")+IFERROR(X59*1,"0")</f>
        <v>248.4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530.9</v>
      </c>
      <c r="F538" s="46">
        <f>IFERROR(X135*1,"0")+IFERROR(X136*1,"0")+IFERROR(X137*1,"0")+IFERROR(X138*1,"0")+IFERROR(X139*1,"0")</f>
        <v>70.2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42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369.59999999999997</v>
      </c>
      <c r="J538" s="46">
        <f>IFERROR(X210*1,"0")+IFERROR(X211*1,"0")+IFERROR(X212*1,"0")+IFERROR(X213*1,"0")+IFERROR(X214*1,"0")+IFERROR(X215*1,"0")+IFERROR(X219*1,"0")+IFERROR(X220*1,"0")</f>
        <v>97.6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1059.3600000000001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1059.3600000000001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48.600000000000009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230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53.6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43.199999999999996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9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18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33.6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60"/>
        <filter val="10,00"/>
        <filter val="10,71"/>
        <filter val="11,11"/>
        <filter val="114,36"/>
        <filter val="120,00"/>
        <filter val="123,33"/>
        <filter val="13,00"/>
        <filter val="13,33"/>
        <filter val="14,00"/>
        <filter val="14,17"/>
        <filter val="15,00"/>
        <filter val="15,24"/>
        <filter val="15,67"/>
        <filter val="15,75"/>
        <filter val="150,00"/>
        <filter val="158,00"/>
        <filter val="16,00"/>
        <filter val="176,00"/>
        <filter val="18,00"/>
        <filter val="2,00"/>
        <filter val="2,05"/>
        <filter val="2,08"/>
        <filter val="20,00"/>
        <filter val="200,00"/>
        <filter val="21,00"/>
        <filter val="225,00"/>
        <filter val="230,00"/>
        <filter val="235,00"/>
        <filter val="24,00"/>
        <filter val="24,67"/>
        <filter val="25,00"/>
        <filter val="25,19"/>
        <filter val="28,00"/>
        <filter val="296,00"/>
        <filter val="3 177,00"/>
        <filter val="3 398,06"/>
        <filter val="3 573,06"/>
        <filter val="3,00"/>
        <filter val="3,53"/>
        <filter val="30,00"/>
        <filter val="32,00"/>
        <filter val="38,00"/>
        <filter val="395,00"/>
        <filter val="4,00"/>
        <filter val="4,17"/>
        <filter val="42,00"/>
        <filter val="42,24"/>
        <filter val="430,00"/>
        <filter val="45,00"/>
        <filter val="46,90"/>
        <filter val="48,00"/>
        <filter val="5,00"/>
        <filter val="6,00"/>
        <filter val="6,43"/>
        <filter val="6,67"/>
        <filter val="60,00"/>
        <filter val="63,00"/>
        <filter val="68,00"/>
        <filter val="7"/>
        <filter val="7,00"/>
        <filter val="7,14"/>
        <filter val="72,00"/>
        <filter val="730,25"/>
        <filter val="736,00"/>
        <filter val="77,00"/>
        <filter val="78,00"/>
        <filter val="8,00"/>
        <filter val="8,91"/>
        <filter val="80,00"/>
        <filter val="808,00"/>
        <filter val="84,00"/>
        <filter val="84,64"/>
        <filter val="9,00"/>
        <filter val="90,00"/>
        <filter val="95,37"/>
      </filters>
    </filterColumn>
  </autoFilter>
  <mergeCells count="961"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D440:E440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A358:Y358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O318:S318"/>
    <mergeCell ref="D290:E290"/>
    <mergeCell ref="D361:E361"/>
    <mergeCell ref="D417:E417"/>
    <mergeCell ref="D69:E69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305:U305"/>
    <mergeCell ref="D189:E189"/>
    <mergeCell ref="O80:S80"/>
    <mergeCell ref="D187:E187"/>
    <mergeCell ref="O270:S270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O78:S78"/>
    <mergeCell ref="D498:E498"/>
    <mergeCell ref="O376:S376"/>
    <mergeCell ref="O170:S170"/>
    <mergeCell ref="A150:Y150"/>
    <mergeCell ref="O468:S468"/>
    <mergeCell ref="A144:Y14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2024-04-30T11:59:47Z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