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615E6E4-C2F2-41FC-8B76-5FF6FAE0F0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W526" i="1"/>
  <c r="X525" i="1"/>
  <c r="Y525" i="1" s="1"/>
  <c r="X524" i="1"/>
  <c r="X527" i="1" s="1"/>
  <c r="W522" i="1"/>
  <c r="X521" i="1"/>
  <c r="W521" i="1"/>
  <c r="Y520" i="1"/>
  <c r="X520" i="1"/>
  <c r="Y519" i="1"/>
  <c r="X519" i="1"/>
  <c r="Y518" i="1"/>
  <c r="X518" i="1"/>
  <c r="Y517" i="1"/>
  <c r="X517" i="1"/>
  <c r="Y516" i="1"/>
  <c r="Y521" i="1" s="1"/>
  <c r="X516" i="1"/>
  <c r="X522" i="1" s="1"/>
  <c r="O516" i="1"/>
  <c r="W514" i="1"/>
  <c r="W513" i="1"/>
  <c r="X512" i="1"/>
  <c r="Y512" i="1" s="1"/>
  <c r="X511" i="1"/>
  <c r="Y511" i="1" s="1"/>
  <c r="X510" i="1"/>
  <c r="Y510" i="1" s="1"/>
  <c r="X509" i="1"/>
  <c r="Y509" i="1" s="1"/>
  <c r="O509" i="1"/>
  <c r="X508" i="1"/>
  <c r="X513" i="1" s="1"/>
  <c r="W506" i="1"/>
  <c r="X505" i="1"/>
  <c r="W505" i="1"/>
  <c r="Y504" i="1"/>
  <c r="X504" i="1"/>
  <c r="Y503" i="1"/>
  <c r="X503" i="1"/>
  <c r="Y502" i="1"/>
  <c r="Y505" i="1" s="1"/>
  <c r="X502" i="1"/>
  <c r="X506" i="1" s="1"/>
  <c r="W500" i="1"/>
  <c r="W499" i="1"/>
  <c r="X498" i="1"/>
  <c r="Y498" i="1" s="1"/>
  <c r="X497" i="1"/>
  <c r="Y497" i="1" s="1"/>
  <c r="X496" i="1"/>
  <c r="Y496" i="1" s="1"/>
  <c r="X495" i="1"/>
  <c r="Y495" i="1" s="1"/>
  <c r="X494" i="1"/>
  <c r="V538" i="1" s="1"/>
  <c r="W490" i="1"/>
  <c r="X489" i="1"/>
  <c r="W489" i="1"/>
  <c r="Y488" i="1"/>
  <c r="Y489" i="1" s="1"/>
  <c r="X488" i="1"/>
  <c r="X490" i="1" s="1"/>
  <c r="O488" i="1"/>
  <c r="W486" i="1"/>
  <c r="W485" i="1"/>
  <c r="X484" i="1"/>
  <c r="Y484" i="1" s="1"/>
  <c r="O484" i="1"/>
  <c r="X483" i="1"/>
  <c r="Y483" i="1" s="1"/>
  <c r="O483" i="1"/>
  <c r="X482" i="1"/>
  <c r="X485" i="1" s="1"/>
  <c r="O482" i="1"/>
  <c r="W480" i="1"/>
  <c r="W479" i="1"/>
  <c r="X478" i="1"/>
  <c r="Y478" i="1" s="1"/>
  <c r="O478" i="1"/>
  <c r="X477" i="1"/>
  <c r="Y477" i="1" s="1"/>
  <c r="O477" i="1"/>
  <c r="X476" i="1"/>
  <c r="Y476" i="1" s="1"/>
  <c r="O476" i="1"/>
  <c r="X475" i="1"/>
  <c r="Y475" i="1" s="1"/>
  <c r="O475" i="1"/>
  <c r="X474" i="1"/>
  <c r="Y474" i="1" s="1"/>
  <c r="O474" i="1"/>
  <c r="Y473" i="1"/>
  <c r="X473" i="1"/>
  <c r="O473" i="1"/>
  <c r="W471" i="1"/>
  <c r="W470" i="1"/>
  <c r="X469" i="1"/>
  <c r="Y469" i="1" s="1"/>
  <c r="O469" i="1"/>
  <c r="X468" i="1"/>
  <c r="X471" i="1" s="1"/>
  <c r="O468" i="1"/>
  <c r="W466" i="1"/>
  <c r="W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Y459" i="1"/>
  <c r="X459" i="1"/>
  <c r="O459" i="1"/>
  <c r="X458" i="1"/>
  <c r="Y458" i="1" s="1"/>
  <c r="O458" i="1"/>
  <c r="X457" i="1"/>
  <c r="Y457" i="1" s="1"/>
  <c r="O457" i="1"/>
  <c r="X456" i="1"/>
  <c r="Y456" i="1" s="1"/>
  <c r="O456" i="1"/>
  <c r="X455" i="1"/>
  <c r="Y455" i="1" s="1"/>
  <c r="O455" i="1"/>
  <c r="X454" i="1"/>
  <c r="O454" i="1"/>
  <c r="W450" i="1"/>
  <c r="W449" i="1"/>
  <c r="X448" i="1"/>
  <c r="X449" i="1" s="1"/>
  <c r="O448" i="1"/>
  <c r="W446" i="1"/>
  <c r="W445" i="1"/>
  <c r="X444" i="1"/>
  <c r="X445" i="1" s="1"/>
  <c r="O444" i="1"/>
  <c r="W442" i="1"/>
  <c r="W441" i="1"/>
  <c r="X440" i="1"/>
  <c r="Y440" i="1" s="1"/>
  <c r="O440" i="1"/>
  <c r="X439" i="1"/>
  <c r="O439" i="1"/>
  <c r="W437" i="1"/>
  <c r="W436" i="1"/>
  <c r="Y435" i="1"/>
  <c r="X435" i="1"/>
  <c r="O435" i="1"/>
  <c r="X434" i="1"/>
  <c r="Y434" i="1" s="1"/>
  <c r="O434" i="1"/>
  <c r="X433" i="1"/>
  <c r="Y433" i="1" s="1"/>
  <c r="O433" i="1"/>
  <c r="X432" i="1"/>
  <c r="Y432" i="1" s="1"/>
  <c r="O432" i="1"/>
  <c r="X431" i="1"/>
  <c r="Y431" i="1" s="1"/>
  <c r="O431" i="1"/>
  <c r="X430" i="1"/>
  <c r="Y430" i="1" s="1"/>
  <c r="O430" i="1"/>
  <c r="X429" i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X418" i="1"/>
  <c r="Y418" i="1" s="1"/>
  <c r="O418" i="1"/>
  <c r="X417" i="1"/>
  <c r="X420" i="1" s="1"/>
  <c r="O417" i="1"/>
  <c r="W415" i="1"/>
  <c r="W414" i="1"/>
  <c r="X413" i="1"/>
  <c r="X414" i="1" s="1"/>
  <c r="O413" i="1"/>
  <c r="W411" i="1"/>
  <c r="W410" i="1"/>
  <c r="X409" i="1"/>
  <c r="Y409" i="1" s="1"/>
  <c r="O409" i="1"/>
  <c r="X408" i="1"/>
  <c r="Y408" i="1" s="1"/>
  <c r="O408" i="1"/>
  <c r="X407" i="1"/>
  <c r="O407" i="1"/>
  <c r="W405" i="1"/>
  <c r="W404" i="1"/>
  <c r="X403" i="1"/>
  <c r="Y403" i="1" s="1"/>
  <c r="O403" i="1"/>
  <c r="X402" i="1"/>
  <c r="Y402" i="1" s="1"/>
  <c r="O402" i="1"/>
  <c r="X401" i="1"/>
  <c r="Y401" i="1" s="1"/>
  <c r="O401" i="1"/>
  <c r="Y400" i="1"/>
  <c r="X400" i="1"/>
  <c r="O400" i="1"/>
  <c r="X399" i="1"/>
  <c r="Y399" i="1" s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X386" i="1"/>
  <c r="O386" i="1"/>
  <c r="W382" i="1"/>
  <c r="W381" i="1"/>
  <c r="X380" i="1"/>
  <c r="O380" i="1"/>
  <c r="W378" i="1"/>
  <c r="W377" i="1"/>
  <c r="X376" i="1"/>
  <c r="Y376" i="1" s="1"/>
  <c r="O376" i="1"/>
  <c r="X375" i="1"/>
  <c r="Y375" i="1" s="1"/>
  <c r="O375" i="1"/>
  <c r="X374" i="1"/>
  <c r="Y374" i="1" s="1"/>
  <c r="O374" i="1"/>
  <c r="X373" i="1"/>
  <c r="X378" i="1" s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X364" i="1"/>
  <c r="Y364" i="1" s="1"/>
  <c r="O364" i="1"/>
  <c r="X363" i="1"/>
  <c r="Y363" i="1" s="1"/>
  <c r="O363" i="1"/>
  <c r="X362" i="1"/>
  <c r="Y362" i="1" s="1"/>
  <c r="O362" i="1"/>
  <c r="X361" i="1"/>
  <c r="O361" i="1"/>
  <c r="X360" i="1"/>
  <c r="Y360" i="1" s="1"/>
  <c r="O360" i="1"/>
  <c r="W357" i="1"/>
  <c r="W356" i="1"/>
  <c r="X355" i="1"/>
  <c r="O355" i="1"/>
  <c r="W353" i="1"/>
  <c r="W352" i="1"/>
  <c r="X351" i="1"/>
  <c r="Y351" i="1" s="1"/>
  <c r="O351" i="1"/>
  <c r="X350" i="1"/>
  <c r="X352" i="1" s="1"/>
  <c r="O350" i="1"/>
  <c r="W348" i="1"/>
  <c r="W347" i="1"/>
  <c r="Y346" i="1"/>
  <c r="X346" i="1"/>
  <c r="O346" i="1"/>
  <c r="X345" i="1"/>
  <c r="O345" i="1"/>
  <c r="X344" i="1"/>
  <c r="O344" i="1"/>
  <c r="W342" i="1"/>
  <c r="W341" i="1"/>
  <c r="X340" i="1"/>
  <c r="Y340" i="1" s="1"/>
  <c r="O340" i="1"/>
  <c r="X339" i="1"/>
  <c r="Y339" i="1" s="1"/>
  <c r="O339" i="1"/>
  <c r="X338" i="1"/>
  <c r="Y338" i="1" s="1"/>
  <c r="O338" i="1"/>
  <c r="X337" i="1"/>
  <c r="Y337" i="1" s="1"/>
  <c r="O337" i="1"/>
  <c r="Y336" i="1"/>
  <c r="X336" i="1"/>
  <c r="O336" i="1"/>
  <c r="X335" i="1"/>
  <c r="Y335" i="1" s="1"/>
  <c r="O335" i="1"/>
  <c r="X334" i="1"/>
  <c r="Y334" i="1" s="1"/>
  <c r="O334" i="1"/>
  <c r="X333" i="1"/>
  <c r="O333" i="1"/>
  <c r="W329" i="1"/>
  <c r="W328" i="1"/>
  <c r="X327" i="1"/>
  <c r="X329" i="1" s="1"/>
  <c r="O327" i="1"/>
  <c r="W325" i="1"/>
  <c r="W324" i="1"/>
  <c r="X323" i="1"/>
  <c r="X325" i="1" s="1"/>
  <c r="O323" i="1"/>
  <c r="W321" i="1"/>
  <c r="W320" i="1"/>
  <c r="X319" i="1"/>
  <c r="Y319" i="1" s="1"/>
  <c r="O319" i="1"/>
  <c r="X318" i="1"/>
  <c r="Y318" i="1" s="1"/>
  <c r="O318" i="1"/>
  <c r="X317" i="1"/>
  <c r="O317" i="1"/>
  <c r="W315" i="1"/>
  <c r="W314" i="1"/>
  <c r="X313" i="1"/>
  <c r="O313" i="1"/>
  <c r="W310" i="1"/>
  <c r="W309" i="1"/>
  <c r="X308" i="1"/>
  <c r="O308" i="1"/>
  <c r="X307" i="1"/>
  <c r="O307" i="1"/>
  <c r="W305" i="1"/>
  <c r="W304" i="1"/>
  <c r="Y303" i="1"/>
  <c r="X303" i="1"/>
  <c r="O303" i="1"/>
  <c r="X302" i="1"/>
  <c r="Y302" i="1" s="1"/>
  <c r="O302" i="1"/>
  <c r="X301" i="1"/>
  <c r="Y301" i="1" s="1"/>
  <c r="O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O538" i="1" s="1"/>
  <c r="O296" i="1"/>
  <c r="W293" i="1"/>
  <c r="W292" i="1"/>
  <c r="X291" i="1"/>
  <c r="Y291" i="1" s="1"/>
  <c r="O291" i="1"/>
  <c r="Y290" i="1"/>
  <c r="X290" i="1"/>
  <c r="O290" i="1"/>
  <c r="X289" i="1"/>
  <c r="O289" i="1"/>
  <c r="W287" i="1"/>
  <c r="W286" i="1"/>
  <c r="X285" i="1"/>
  <c r="O285" i="1"/>
  <c r="X284" i="1"/>
  <c r="Y284" i="1" s="1"/>
  <c r="X283" i="1"/>
  <c r="W281" i="1"/>
  <c r="W280" i="1"/>
  <c r="X279" i="1"/>
  <c r="Y279" i="1" s="1"/>
  <c r="O279" i="1"/>
  <c r="X278" i="1"/>
  <c r="Y278" i="1" s="1"/>
  <c r="O278" i="1"/>
  <c r="X277" i="1"/>
  <c r="X281" i="1" s="1"/>
  <c r="O277" i="1"/>
  <c r="W275" i="1"/>
  <c r="W274" i="1"/>
  <c r="X273" i="1"/>
  <c r="Y273" i="1" s="1"/>
  <c r="O273" i="1"/>
  <c r="X272" i="1"/>
  <c r="Y272" i="1" s="1"/>
  <c r="O272" i="1"/>
  <c r="X271" i="1"/>
  <c r="Y271" i="1" s="1"/>
  <c r="O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O265" i="1"/>
  <c r="W263" i="1"/>
  <c r="W262" i="1"/>
  <c r="X261" i="1"/>
  <c r="Y261" i="1" s="1"/>
  <c r="O261" i="1"/>
  <c r="X260" i="1"/>
  <c r="Y260" i="1" s="1"/>
  <c r="O260" i="1"/>
  <c r="X259" i="1"/>
  <c r="O259" i="1"/>
  <c r="X258" i="1"/>
  <c r="O258" i="1"/>
  <c r="W256" i="1"/>
  <c r="W255" i="1"/>
  <c r="X254" i="1"/>
  <c r="O254" i="1"/>
  <c r="W252" i="1"/>
  <c r="W251" i="1"/>
  <c r="Y250" i="1"/>
  <c r="X250" i="1"/>
  <c r="O250" i="1"/>
  <c r="X249" i="1"/>
  <c r="Y249" i="1" s="1"/>
  <c r="O249" i="1"/>
  <c r="X248" i="1"/>
  <c r="Y248" i="1" s="1"/>
  <c r="O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Y242" i="1"/>
  <c r="X242" i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X252" i="1" s="1"/>
  <c r="O235" i="1"/>
  <c r="W232" i="1"/>
  <c r="W231" i="1"/>
  <c r="X230" i="1"/>
  <c r="Y230" i="1" s="1"/>
  <c r="O230" i="1"/>
  <c r="Y229" i="1"/>
  <c r="X229" i="1"/>
  <c r="O229" i="1"/>
  <c r="X228" i="1"/>
  <c r="Y228" i="1" s="1"/>
  <c r="O228" i="1"/>
  <c r="X227" i="1"/>
  <c r="Y227" i="1" s="1"/>
  <c r="O227" i="1"/>
  <c r="X226" i="1"/>
  <c r="O226" i="1"/>
  <c r="X225" i="1"/>
  <c r="Y225" i="1" s="1"/>
  <c r="O225" i="1"/>
  <c r="W222" i="1"/>
  <c r="W221" i="1"/>
  <c r="X220" i="1"/>
  <c r="Y220" i="1" s="1"/>
  <c r="O220" i="1"/>
  <c r="X219" i="1"/>
  <c r="X221" i="1" s="1"/>
  <c r="O219" i="1"/>
  <c r="W217" i="1"/>
  <c r="W216" i="1"/>
  <c r="X215" i="1"/>
  <c r="Y215" i="1" s="1"/>
  <c r="O215" i="1"/>
  <c r="Y214" i="1"/>
  <c r="X214" i="1"/>
  <c r="O214" i="1"/>
  <c r="X213" i="1"/>
  <c r="Y213" i="1" s="1"/>
  <c r="O213" i="1"/>
  <c r="X212" i="1"/>
  <c r="Y212" i="1" s="1"/>
  <c r="O212" i="1"/>
  <c r="X211" i="1"/>
  <c r="O211" i="1"/>
  <c r="X210" i="1"/>
  <c r="Y210" i="1" s="1"/>
  <c r="O210" i="1"/>
  <c r="W207" i="1"/>
  <c r="W206" i="1"/>
  <c r="X205" i="1"/>
  <c r="Y205" i="1" s="1"/>
  <c r="O205" i="1"/>
  <c r="X204" i="1"/>
  <c r="Y204" i="1" s="1"/>
  <c r="O204" i="1"/>
  <c r="Y203" i="1"/>
  <c r="X203" i="1"/>
  <c r="O203" i="1"/>
  <c r="X202" i="1"/>
  <c r="O202" i="1"/>
  <c r="W200" i="1"/>
  <c r="W199" i="1"/>
  <c r="X198" i="1"/>
  <c r="Y198" i="1" s="1"/>
  <c r="O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Y191" i="1"/>
  <c r="X191" i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Y183" i="1"/>
  <c r="X183" i="1"/>
  <c r="O183" i="1"/>
  <c r="X182" i="1"/>
  <c r="O182" i="1"/>
  <c r="W180" i="1"/>
  <c r="W179" i="1"/>
  <c r="X178" i="1"/>
  <c r="Y178" i="1" s="1"/>
  <c r="O178" i="1"/>
  <c r="X177" i="1"/>
  <c r="Y177" i="1" s="1"/>
  <c r="O177" i="1"/>
  <c r="X176" i="1"/>
  <c r="Y176" i="1" s="1"/>
  <c r="O176" i="1"/>
  <c r="X175" i="1"/>
  <c r="X179" i="1" s="1"/>
  <c r="O175" i="1"/>
  <c r="W173" i="1"/>
  <c r="W172" i="1"/>
  <c r="X171" i="1"/>
  <c r="Y171" i="1" s="1"/>
  <c r="O171" i="1"/>
  <c r="X170" i="1"/>
  <c r="Y170" i="1" s="1"/>
  <c r="Y172" i="1" s="1"/>
  <c r="O170" i="1"/>
  <c r="W168" i="1"/>
  <c r="W167" i="1"/>
  <c r="X166" i="1"/>
  <c r="Y166" i="1" s="1"/>
  <c r="O166" i="1"/>
  <c r="X165" i="1"/>
  <c r="I538" i="1" s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H538" i="1" s="1"/>
  <c r="O152" i="1"/>
  <c r="W149" i="1"/>
  <c r="W148" i="1"/>
  <c r="X147" i="1"/>
  <c r="Y147" i="1" s="1"/>
  <c r="O147" i="1"/>
  <c r="Y146" i="1"/>
  <c r="X146" i="1"/>
  <c r="O146" i="1"/>
  <c r="X145" i="1"/>
  <c r="O145" i="1"/>
  <c r="W141" i="1"/>
  <c r="W140" i="1"/>
  <c r="X139" i="1"/>
  <c r="Y139" i="1" s="1"/>
  <c r="O139" i="1"/>
  <c r="X138" i="1"/>
  <c r="Y138" i="1" s="1"/>
  <c r="O138" i="1"/>
  <c r="X137" i="1"/>
  <c r="Y137" i="1" s="1"/>
  <c r="O137" i="1"/>
  <c r="X136" i="1"/>
  <c r="Y136" i="1" s="1"/>
  <c r="O136" i="1"/>
  <c r="X135" i="1"/>
  <c r="O135" i="1"/>
  <c r="W132" i="1"/>
  <c r="W131" i="1"/>
  <c r="X130" i="1"/>
  <c r="Y130" i="1" s="1"/>
  <c r="O130" i="1"/>
  <c r="X129" i="1"/>
  <c r="Y129" i="1" s="1"/>
  <c r="O129" i="1"/>
  <c r="X128" i="1"/>
  <c r="Y128" i="1" s="1"/>
  <c r="O128" i="1"/>
  <c r="Y127" i="1"/>
  <c r="X127" i="1"/>
  <c r="O127" i="1"/>
  <c r="X126" i="1"/>
  <c r="Y126" i="1" s="1"/>
  <c r="O126" i="1"/>
  <c r="X125" i="1"/>
  <c r="Y125" i="1" s="1"/>
  <c r="O125" i="1"/>
  <c r="X124" i="1"/>
  <c r="O124" i="1"/>
  <c r="W122" i="1"/>
  <c r="W121" i="1"/>
  <c r="X120" i="1"/>
  <c r="Y120" i="1" s="1"/>
  <c r="O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Y115" i="1"/>
  <c r="X115" i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X107" i="1"/>
  <c r="W105" i="1"/>
  <c r="W104" i="1"/>
  <c r="Y103" i="1"/>
  <c r="X103" i="1"/>
  <c r="O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X104" i="1" s="1"/>
  <c r="O96" i="1"/>
  <c r="W94" i="1"/>
  <c r="W93" i="1"/>
  <c r="X92" i="1"/>
  <c r="Y92" i="1" s="1"/>
  <c r="O92" i="1"/>
  <c r="Y91" i="1"/>
  <c r="X91" i="1"/>
  <c r="O91" i="1"/>
  <c r="X90" i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Y79" i="1"/>
  <c r="X79" i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Y71" i="1"/>
  <c r="X71" i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E538" i="1" s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O51" i="1"/>
  <c r="X50" i="1"/>
  <c r="Y50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X32" i="1"/>
  <c r="Y32" i="1" s="1"/>
  <c r="O32" i="1"/>
  <c r="X31" i="1"/>
  <c r="Y31" i="1" s="1"/>
  <c r="O31" i="1"/>
  <c r="Y30" i="1"/>
  <c r="X30" i="1"/>
  <c r="O30" i="1"/>
  <c r="X29" i="1"/>
  <c r="Y29" i="1" s="1"/>
  <c r="O29" i="1"/>
  <c r="X28" i="1"/>
  <c r="Y28" i="1" s="1"/>
  <c r="O28" i="1"/>
  <c r="X27" i="1"/>
  <c r="O27" i="1"/>
  <c r="X26" i="1"/>
  <c r="Y26" i="1" s="1"/>
  <c r="O26" i="1"/>
  <c r="W24" i="1"/>
  <c r="W23" i="1"/>
  <c r="X22" i="1"/>
  <c r="X23" i="1" s="1"/>
  <c r="O22" i="1"/>
  <c r="H10" i="1"/>
  <c r="A9" i="1"/>
  <c r="F10" i="1" s="1"/>
  <c r="D7" i="1"/>
  <c r="P6" i="1"/>
  <c r="O2" i="1"/>
  <c r="Y479" i="1" l="1"/>
  <c r="Y22" i="1"/>
  <c r="Y23" i="1" s="1"/>
  <c r="X33" i="1"/>
  <c r="Y36" i="1"/>
  <c r="Y37" i="1" s="1"/>
  <c r="X37" i="1"/>
  <c r="Y40" i="1"/>
  <c r="Y41" i="1" s="1"/>
  <c r="X41" i="1"/>
  <c r="Y44" i="1"/>
  <c r="Y45" i="1" s="1"/>
  <c r="X45" i="1"/>
  <c r="X53" i="1"/>
  <c r="D538" i="1"/>
  <c r="X256" i="1"/>
  <c r="X255" i="1"/>
  <c r="Y254" i="1"/>
  <c r="Y255" i="1" s="1"/>
  <c r="X262" i="1"/>
  <c r="Y258" i="1"/>
  <c r="X286" i="1"/>
  <c r="Y283" i="1"/>
  <c r="X437" i="1"/>
  <c r="Y429" i="1"/>
  <c r="Y436" i="1" s="1"/>
  <c r="X441" i="1"/>
  <c r="Y439" i="1"/>
  <c r="Y441" i="1" s="1"/>
  <c r="X309" i="1"/>
  <c r="Y307" i="1"/>
  <c r="X357" i="1"/>
  <c r="X356" i="1"/>
  <c r="Y355" i="1"/>
  <c r="Y356" i="1" s="1"/>
  <c r="W528" i="1"/>
  <c r="X34" i="1"/>
  <c r="X93" i="1"/>
  <c r="Y89" i="1"/>
  <c r="X132" i="1"/>
  <c r="X217" i="1"/>
  <c r="X232" i="1"/>
  <c r="X275" i="1"/>
  <c r="Q538" i="1"/>
  <c r="X348" i="1"/>
  <c r="Y344" i="1"/>
  <c r="X382" i="1"/>
  <c r="X381" i="1"/>
  <c r="Y380" i="1"/>
  <c r="Y381" i="1" s="1"/>
  <c r="X388" i="1"/>
  <c r="Y386" i="1"/>
  <c r="Y388" i="1" s="1"/>
  <c r="X94" i="1"/>
  <c r="X122" i="1"/>
  <c r="F538" i="1"/>
  <c r="G538" i="1"/>
  <c r="X173" i="1"/>
  <c r="X206" i="1"/>
  <c r="X231" i="1"/>
  <c r="X263" i="1"/>
  <c r="X287" i="1"/>
  <c r="X293" i="1"/>
  <c r="X310" i="1"/>
  <c r="P538" i="1"/>
  <c r="X321" i="1"/>
  <c r="X347" i="1"/>
  <c r="X370" i="1"/>
  <c r="X404" i="1"/>
  <c r="X410" i="1"/>
  <c r="T538" i="1"/>
  <c r="X465" i="1"/>
  <c r="X479" i="1"/>
  <c r="H9" i="1"/>
  <c r="A10" i="1"/>
  <c r="B538" i="1"/>
  <c r="X530" i="1"/>
  <c r="X529" i="1"/>
  <c r="W532" i="1"/>
  <c r="X24" i="1"/>
  <c r="Y27" i="1"/>
  <c r="Y33" i="1" s="1"/>
  <c r="C538" i="1"/>
  <c r="Y51" i="1"/>
  <c r="Y52" i="1" s="1"/>
  <c r="X52" i="1"/>
  <c r="Y56" i="1"/>
  <c r="Y60" i="1" s="1"/>
  <c r="X60" i="1"/>
  <c r="Y64" i="1"/>
  <c r="Y86" i="1" s="1"/>
  <c r="X87" i="1"/>
  <c r="Y90" i="1"/>
  <c r="Y93" i="1" s="1"/>
  <c r="Y96" i="1"/>
  <c r="Y104" i="1" s="1"/>
  <c r="X105" i="1"/>
  <c r="Y107" i="1"/>
  <c r="Y121" i="1" s="1"/>
  <c r="X121" i="1"/>
  <c r="Y124" i="1"/>
  <c r="Y131" i="1" s="1"/>
  <c r="X131" i="1"/>
  <c r="Y135" i="1"/>
  <c r="Y140" i="1" s="1"/>
  <c r="X140" i="1"/>
  <c r="Y145" i="1"/>
  <c r="Y148" i="1" s="1"/>
  <c r="X148" i="1"/>
  <c r="Y152" i="1"/>
  <c r="Y161" i="1" s="1"/>
  <c r="X161" i="1"/>
  <c r="Y165" i="1"/>
  <c r="Y167" i="1" s="1"/>
  <c r="X168" i="1"/>
  <c r="X172" i="1"/>
  <c r="Y175" i="1"/>
  <c r="Y179" i="1" s="1"/>
  <c r="F9" i="1"/>
  <c r="J9" i="1"/>
  <c r="X61" i="1"/>
  <c r="X86" i="1"/>
  <c r="X141" i="1"/>
  <c r="X149" i="1"/>
  <c r="X162" i="1"/>
  <c r="X167" i="1"/>
  <c r="X180" i="1"/>
  <c r="X200" i="1"/>
  <c r="X199" i="1"/>
  <c r="Y182" i="1"/>
  <c r="Y199" i="1" s="1"/>
  <c r="Y202" i="1"/>
  <c r="Y206" i="1" s="1"/>
  <c r="X207" i="1"/>
  <c r="J538" i="1"/>
  <c r="Y211" i="1"/>
  <c r="Y216" i="1" s="1"/>
  <c r="X216" i="1"/>
  <c r="Y219" i="1"/>
  <c r="Y221" i="1" s="1"/>
  <c r="X222" i="1"/>
  <c r="Y226" i="1"/>
  <c r="Y231" i="1" s="1"/>
  <c r="Y235" i="1"/>
  <c r="Y251" i="1" s="1"/>
  <c r="Y259" i="1"/>
  <c r="Y262" i="1" s="1"/>
  <c r="Y265" i="1"/>
  <c r="Y274" i="1" s="1"/>
  <c r="X274" i="1"/>
  <c r="Y277" i="1"/>
  <c r="Y280" i="1" s="1"/>
  <c r="X280" i="1"/>
  <c r="Y285" i="1"/>
  <c r="Y289" i="1"/>
  <c r="Y292" i="1" s="1"/>
  <c r="X292" i="1"/>
  <c r="Y296" i="1"/>
  <c r="Y304" i="1" s="1"/>
  <c r="X305" i="1"/>
  <c r="Y308" i="1"/>
  <c r="Y309" i="1" s="1"/>
  <c r="Y313" i="1"/>
  <c r="Y314" i="1" s="1"/>
  <c r="X314" i="1"/>
  <c r="Y317" i="1"/>
  <c r="Y320" i="1" s="1"/>
  <c r="X320" i="1"/>
  <c r="Y323" i="1"/>
  <c r="Y324" i="1" s="1"/>
  <c r="X324" i="1"/>
  <c r="Y327" i="1"/>
  <c r="Y328" i="1" s="1"/>
  <c r="X328" i="1"/>
  <c r="Y333" i="1"/>
  <c r="Y341" i="1" s="1"/>
  <c r="X342" i="1"/>
  <c r="Y345" i="1"/>
  <c r="X353" i="1"/>
  <c r="Y350" i="1"/>
  <c r="Y352" i="1" s="1"/>
  <c r="R538" i="1"/>
  <c r="N538" i="1"/>
  <c r="L538" i="1"/>
  <c r="X251" i="1"/>
  <c r="X304" i="1"/>
  <c r="X315" i="1"/>
  <c r="X341" i="1"/>
  <c r="Y361" i="1"/>
  <c r="Y365" i="1" s="1"/>
  <c r="X365" i="1"/>
  <c r="X371" i="1"/>
  <c r="X377" i="1"/>
  <c r="X389" i="1"/>
  <c r="X405" i="1"/>
  <c r="X411" i="1"/>
  <c r="X415" i="1"/>
  <c r="X421" i="1"/>
  <c r="X426" i="1"/>
  <c r="X436" i="1"/>
  <c r="X442" i="1"/>
  <c r="X446" i="1"/>
  <c r="X450" i="1"/>
  <c r="X466" i="1"/>
  <c r="X470" i="1"/>
  <c r="X480" i="1"/>
  <c r="X486" i="1"/>
  <c r="Y494" i="1"/>
  <c r="Y499" i="1" s="1"/>
  <c r="X499" i="1"/>
  <c r="Y508" i="1"/>
  <c r="Y513" i="1" s="1"/>
  <c r="X514" i="1"/>
  <c r="Y524" i="1"/>
  <c r="Y526" i="1" s="1"/>
  <c r="X526" i="1"/>
  <c r="S538" i="1"/>
  <c r="U538" i="1"/>
  <c r="X366" i="1"/>
  <c r="Y373" i="1"/>
  <c r="Y377" i="1" s="1"/>
  <c r="Y391" i="1"/>
  <c r="Y404" i="1" s="1"/>
  <c r="Y407" i="1"/>
  <c r="Y410" i="1" s="1"/>
  <c r="Y413" i="1"/>
  <c r="Y414" i="1" s="1"/>
  <c r="Y417" i="1"/>
  <c r="Y420" i="1" s="1"/>
  <c r="Y424" i="1"/>
  <c r="Y426" i="1" s="1"/>
  <c r="X427" i="1"/>
  <c r="Y444" i="1"/>
  <c r="Y445" i="1" s="1"/>
  <c r="Y448" i="1"/>
  <c r="Y449" i="1" s="1"/>
  <c r="Y454" i="1"/>
  <c r="Y465" i="1" s="1"/>
  <c r="Y468" i="1"/>
  <c r="Y470" i="1" s="1"/>
  <c r="Y482" i="1"/>
  <c r="Y485" i="1" s="1"/>
  <c r="X500" i="1"/>
  <c r="Y347" i="1" l="1"/>
  <c r="Y286" i="1"/>
  <c r="X532" i="1"/>
  <c r="Y533" i="1"/>
  <c r="X528" i="1"/>
  <c r="X531" i="1"/>
</calcChain>
</file>

<file path=xl/sharedStrings.xml><?xml version="1.0" encoding="utf-8"?>
<sst xmlns="http://schemas.openxmlformats.org/spreadsheetml/2006/main" count="2246" uniqueCount="727">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</sst>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0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0" t="s">
        <v>0</v>
      </c>
      <c r="E1" s="481"/>
      <c r="F1" s="481"/>
      <c r="G1" s="12" t="s">
        <v>1</v>
      </c>
      <c r="H1" s="480" t="s">
        <v>2</v>
      </c>
      <c r="I1" s="481"/>
      <c r="J1" s="481"/>
      <c r="K1" s="481"/>
      <c r="L1" s="481"/>
      <c r="M1" s="481"/>
      <c r="N1" s="481"/>
      <c r="O1" s="481"/>
      <c r="P1" s="481"/>
      <c r="Q1" s="724" t="s">
        <v>3</v>
      </c>
      <c r="R1" s="481"/>
      <c r="S1" s="4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0"/>
      <c r="Q2" s="380"/>
      <c r="R2" s="380"/>
      <c r="S2" s="380"/>
      <c r="T2" s="380"/>
      <c r="U2" s="380"/>
      <c r="V2" s="380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80"/>
      <c r="P3" s="380"/>
      <c r="Q3" s="380"/>
      <c r="R3" s="380"/>
      <c r="S3" s="380"/>
      <c r="T3" s="380"/>
      <c r="U3" s="380"/>
      <c r="V3" s="380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15" t="s">
        <v>7</v>
      </c>
      <c r="B5" s="476"/>
      <c r="C5" s="477"/>
      <c r="D5" s="547"/>
      <c r="E5" s="548"/>
      <c r="F5" s="697" t="s">
        <v>8</v>
      </c>
      <c r="G5" s="477"/>
      <c r="H5" s="547"/>
      <c r="I5" s="554"/>
      <c r="J5" s="554"/>
      <c r="K5" s="554"/>
      <c r="L5" s="548"/>
      <c r="M5" s="59"/>
      <c r="O5" s="24" t="s">
        <v>9</v>
      </c>
      <c r="P5" s="727">
        <v>45415</v>
      </c>
      <c r="Q5" s="543"/>
      <c r="S5" s="600" t="s">
        <v>10</v>
      </c>
      <c r="T5" s="556"/>
      <c r="U5" s="602" t="s">
        <v>11</v>
      </c>
      <c r="V5" s="543"/>
      <c r="AA5" s="51"/>
      <c r="AB5" s="51"/>
      <c r="AC5" s="51"/>
    </row>
    <row r="6" spans="1:30" s="362" customFormat="1" ht="24" customHeight="1" x14ac:dyDescent="0.2">
      <c r="A6" s="515" t="s">
        <v>12</v>
      </c>
      <c r="B6" s="476"/>
      <c r="C6" s="477"/>
      <c r="D6" s="655" t="s">
        <v>712</v>
      </c>
      <c r="E6" s="656"/>
      <c r="F6" s="656"/>
      <c r="G6" s="656"/>
      <c r="H6" s="656"/>
      <c r="I6" s="656"/>
      <c r="J6" s="656"/>
      <c r="K6" s="656"/>
      <c r="L6" s="543"/>
      <c r="M6" s="60"/>
      <c r="O6" s="24" t="s">
        <v>14</v>
      </c>
      <c r="P6" s="558" t="str">
        <f>IF(P5=0," ",CHOOSE(WEEKDAY(P5,2),"Понедельник","Вторник","Среда","Четверг","Пятница","Суббота","Воскресенье"))</f>
        <v>Пятница</v>
      </c>
      <c r="Q6" s="370"/>
      <c r="S6" s="555" t="s">
        <v>15</v>
      </c>
      <c r="T6" s="556"/>
      <c r="U6" s="648" t="s">
        <v>16</v>
      </c>
      <c r="V6" s="553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85" t="str">
        <f>IFERROR(VLOOKUP(DeliveryAddress,Table,3,0),1)</f>
        <v>2</v>
      </c>
      <c r="E7" s="586"/>
      <c r="F7" s="586"/>
      <c r="G7" s="586"/>
      <c r="H7" s="586"/>
      <c r="I7" s="586"/>
      <c r="J7" s="586"/>
      <c r="K7" s="586"/>
      <c r="L7" s="575"/>
      <c r="M7" s="61"/>
      <c r="O7" s="24"/>
      <c r="P7" s="42"/>
      <c r="Q7" s="42"/>
      <c r="S7" s="380"/>
      <c r="T7" s="556"/>
      <c r="U7" s="649"/>
      <c r="V7" s="650"/>
      <c r="AA7" s="51"/>
      <c r="AB7" s="51"/>
      <c r="AC7" s="51"/>
    </row>
    <row r="8" spans="1:30" s="362" customFormat="1" ht="25.5" customHeight="1" x14ac:dyDescent="0.2">
      <c r="A8" s="730" t="s">
        <v>17</v>
      </c>
      <c r="B8" s="375"/>
      <c r="C8" s="376"/>
      <c r="D8" s="549"/>
      <c r="E8" s="550"/>
      <c r="F8" s="550"/>
      <c r="G8" s="550"/>
      <c r="H8" s="550"/>
      <c r="I8" s="550"/>
      <c r="J8" s="550"/>
      <c r="K8" s="550"/>
      <c r="L8" s="551"/>
      <c r="M8" s="62"/>
      <c r="O8" s="24" t="s">
        <v>18</v>
      </c>
      <c r="P8" s="574">
        <v>0.33333333333333331</v>
      </c>
      <c r="Q8" s="575"/>
      <c r="S8" s="380"/>
      <c r="T8" s="556"/>
      <c r="U8" s="649"/>
      <c r="V8" s="650"/>
      <c r="AA8" s="51"/>
      <c r="AB8" s="51"/>
      <c r="AC8" s="51"/>
    </row>
    <row r="9" spans="1:30" s="362" customFormat="1" ht="39.950000000000003" customHeight="1" x14ac:dyDescent="0.2">
      <c r="A9" s="5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519"/>
      <c r="E9" s="520"/>
      <c r="F9" s="5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557" t="str">
        <f>IF(AND($A$9="Тип доверенности/получателя при получении в адресе перегруза:",$D$9="Разовая доверенность"),"Введите ФИО","")</f>
        <v/>
      </c>
      <c r="I9" s="520"/>
      <c r="J9" s="55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0"/>
      <c r="L9" s="520"/>
      <c r="M9" s="363"/>
      <c r="O9" s="26" t="s">
        <v>19</v>
      </c>
      <c r="P9" s="516"/>
      <c r="Q9" s="517"/>
      <c r="S9" s="380"/>
      <c r="T9" s="556"/>
      <c r="U9" s="651"/>
      <c r="V9" s="652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519"/>
      <c r="E10" s="520"/>
      <c r="F10" s="5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637" t="str">
        <f>IFERROR(VLOOKUP($D$10,Proxy,2,FALSE),"")</f>
        <v/>
      </c>
      <c r="I10" s="380"/>
      <c r="J10" s="380"/>
      <c r="K10" s="380"/>
      <c r="L10" s="380"/>
      <c r="M10" s="361"/>
      <c r="O10" s="26" t="s">
        <v>20</v>
      </c>
      <c r="P10" s="606"/>
      <c r="Q10" s="607"/>
      <c r="T10" s="24" t="s">
        <v>21</v>
      </c>
      <c r="U10" s="552" t="s">
        <v>22</v>
      </c>
      <c r="V10" s="553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42"/>
      <c r="Q11" s="543"/>
      <c r="T11" s="24" t="s">
        <v>25</v>
      </c>
      <c r="U11" s="593" t="s">
        <v>26</v>
      </c>
      <c r="V11" s="517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2" t="s">
        <v>27</v>
      </c>
      <c r="B12" s="476"/>
      <c r="C12" s="476"/>
      <c r="D12" s="476"/>
      <c r="E12" s="476"/>
      <c r="F12" s="476"/>
      <c r="G12" s="476"/>
      <c r="H12" s="476"/>
      <c r="I12" s="476"/>
      <c r="J12" s="476"/>
      <c r="K12" s="476"/>
      <c r="L12" s="477"/>
      <c r="M12" s="63"/>
      <c r="O12" s="24" t="s">
        <v>28</v>
      </c>
      <c r="P12" s="574"/>
      <c r="Q12" s="575"/>
      <c r="R12" s="23"/>
      <c r="T12" s="24"/>
      <c r="U12" s="481"/>
      <c r="V12" s="380"/>
      <c r="AA12" s="51"/>
      <c r="AB12" s="51"/>
      <c r="AC12" s="51"/>
    </row>
    <row r="13" spans="1:30" s="362" customFormat="1" ht="23.25" customHeight="1" x14ac:dyDescent="0.2">
      <c r="A13" s="692" t="s">
        <v>29</v>
      </c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7"/>
      <c r="M13" s="63"/>
      <c r="N13" s="26"/>
      <c r="O13" s="26" t="s">
        <v>30</v>
      </c>
      <c r="P13" s="593"/>
      <c r="Q13" s="517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2" t="s">
        <v>31</v>
      </c>
      <c r="B14" s="476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28" t="s">
        <v>32</v>
      </c>
      <c r="B15" s="476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64"/>
      <c r="O15" s="507" t="s">
        <v>33</v>
      </c>
      <c r="P15" s="481"/>
      <c r="Q15" s="481"/>
      <c r="R15" s="481"/>
      <c r="S15" s="4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08"/>
      <c r="P16" s="508"/>
      <c r="Q16" s="508"/>
      <c r="R16" s="508"/>
      <c r="S16" s="50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6" t="s">
        <v>34</v>
      </c>
      <c r="B17" s="406" t="s">
        <v>35</v>
      </c>
      <c r="C17" s="535" t="s">
        <v>36</v>
      </c>
      <c r="D17" s="406" t="s">
        <v>37</v>
      </c>
      <c r="E17" s="434"/>
      <c r="F17" s="406" t="s">
        <v>38</v>
      </c>
      <c r="G17" s="406" t="s">
        <v>39</v>
      </c>
      <c r="H17" s="406" t="s">
        <v>40</v>
      </c>
      <c r="I17" s="406" t="s">
        <v>41</v>
      </c>
      <c r="J17" s="406" t="s">
        <v>42</v>
      </c>
      <c r="K17" s="406" t="s">
        <v>43</v>
      </c>
      <c r="L17" s="406" t="s">
        <v>44</v>
      </c>
      <c r="M17" s="406" t="s">
        <v>45</v>
      </c>
      <c r="N17" s="406" t="s">
        <v>46</v>
      </c>
      <c r="O17" s="406" t="s">
        <v>47</v>
      </c>
      <c r="P17" s="433"/>
      <c r="Q17" s="433"/>
      <c r="R17" s="433"/>
      <c r="S17" s="434"/>
      <c r="T17" s="718" t="s">
        <v>48</v>
      </c>
      <c r="U17" s="477"/>
      <c r="V17" s="406" t="s">
        <v>49</v>
      </c>
      <c r="W17" s="406" t="s">
        <v>50</v>
      </c>
      <c r="X17" s="740" t="s">
        <v>51</v>
      </c>
      <c r="Y17" s="406" t="s">
        <v>52</v>
      </c>
      <c r="Z17" s="450" t="s">
        <v>53</v>
      </c>
      <c r="AA17" s="450" t="s">
        <v>54</v>
      </c>
      <c r="AB17" s="450" t="s">
        <v>55</v>
      </c>
      <c r="AC17" s="451"/>
      <c r="AD17" s="452"/>
      <c r="AE17" s="471"/>
      <c r="BB17" s="715" t="s">
        <v>56</v>
      </c>
    </row>
    <row r="18" spans="1:54" ht="14.25" customHeight="1" x14ac:dyDescent="0.2">
      <c r="A18" s="407"/>
      <c r="B18" s="407"/>
      <c r="C18" s="407"/>
      <c r="D18" s="435"/>
      <c r="E18" s="437"/>
      <c r="F18" s="407"/>
      <c r="G18" s="407"/>
      <c r="H18" s="407"/>
      <c r="I18" s="407"/>
      <c r="J18" s="407"/>
      <c r="K18" s="407"/>
      <c r="L18" s="407"/>
      <c r="M18" s="407"/>
      <c r="N18" s="407"/>
      <c r="O18" s="435"/>
      <c r="P18" s="436"/>
      <c r="Q18" s="436"/>
      <c r="R18" s="436"/>
      <c r="S18" s="437"/>
      <c r="T18" s="360" t="s">
        <v>57</v>
      </c>
      <c r="U18" s="360" t="s">
        <v>58</v>
      </c>
      <c r="V18" s="407"/>
      <c r="W18" s="407"/>
      <c r="X18" s="741"/>
      <c r="Y18" s="407"/>
      <c r="Z18" s="626"/>
      <c r="AA18" s="626"/>
      <c r="AB18" s="453"/>
      <c r="AC18" s="454"/>
      <c r="AD18" s="455"/>
      <c r="AE18" s="472"/>
      <c r="BB18" s="380"/>
    </row>
    <row r="19" spans="1:54" ht="27.75" hidden="1" customHeight="1" x14ac:dyDescent="0.2">
      <c r="A19" s="411" t="s">
        <v>59</v>
      </c>
      <c r="B19" s="412"/>
      <c r="C19" s="412"/>
      <c r="D19" s="412"/>
      <c r="E19" s="412"/>
      <c r="F19" s="412"/>
      <c r="G19" s="412"/>
      <c r="H19" s="412"/>
      <c r="I19" s="412"/>
      <c r="J19" s="412"/>
      <c r="K19" s="412"/>
      <c r="L19" s="412"/>
      <c r="M19" s="412"/>
      <c r="N19" s="412"/>
      <c r="O19" s="412"/>
      <c r="P19" s="412"/>
      <c r="Q19" s="412"/>
      <c r="R19" s="412"/>
      <c r="S19" s="412"/>
      <c r="T19" s="412"/>
      <c r="U19" s="412"/>
      <c r="V19" s="412"/>
      <c r="W19" s="412"/>
      <c r="X19" s="412"/>
      <c r="Y19" s="412"/>
      <c r="Z19" s="48"/>
      <c r="AA19" s="48"/>
    </row>
    <row r="20" spans="1:54" ht="16.5" hidden="1" customHeight="1" x14ac:dyDescent="0.25">
      <c r="A20" s="391" t="s">
        <v>59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59"/>
      <c r="AA20" s="359"/>
    </row>
    <row r="21" spans="1:54" ht="14.25" hidden="1" customHeight="1" x14ac:dyDescent="0.25">
      <c r="A21" s="389" t="s">
        <v>60</v>
      </c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9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1"/>
      <c r="O23" s="374" t="s">
        <v>66</v>
      </c>
      <c r="P23" s="375"/>
      <c r="Q23" s="375"/>
      <c r="R23" s="375"/>
      <c r="S23" s="375"/>
      <c r="T23" s="375"/>
      <c r="U23" s="376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hidden="1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1"/>
      <c r="O24" s="374" t="s">
        <v>66</v>
      </c>
      <c r="P24" s="375"/>
      <c r="Q24" s="375"/>
      <c r="R24" s="375"/>
      <c r="S24" s="375"/>
      <c r="T24" s="375"/>
      <c r="U24" s="376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hidden="1" customHeight="1" x14ac:dyDescent="0.25">
      <c r="A25" s="389" t="s">
        <v>68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4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3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9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1"/>
      <c r="O33" s="374" t="s">
        <v>66</v>
      </c>
      <c r="P33" s="375"/>
      <c r="Q33" s="375"/>
      <c r="R33" s="375"/>
      <c r="S33" s="375"/>
      <c r="T33" s="375"/>
      <c r="U33" s="376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hidden="1" x14ac:dyDescent="0.2">
      <c r="A34" s="380"/>
      <c r="B34" s="380"/>
      <c r="C34" s="380"/>
      <c r="D34" s="380"/>
      <c r="E34" s="380"/>
      <c r="F34" s="380"/>
      <c r="G34" s="380"/>
      <c r="H34" s="380"/>
      <c r="I34" s="380"/>
      <c r="J34" s="380"/>
      <c r="K34" s="380"/>
      <c r="L34" s="380"/>
      <c r="M34" s="380"/>
      <c r="N34" s="381"/>
      <c r="O34" s="374" t="s">
        <v>66</v>
      </c>
      <c r="P34" s="375"/>
      <c r="Q34" s="375"/>
      <c r="R34" s="375"/>
      <c r="S34" s="375"/>
      <c r="T34" s="375"/>
      <c r="U34" s="376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hidden="1" customHeight="1" x14ac:dyDescent="0.25">
      <c r="A35" s="389" t="s">
        <v>82</v>
      </c>
      <c r="B35" s="380"/>
      <c r="C35" s="380"/>
      <c r="D35" s="380"/>
      <c r="E35" s="380"/>
      <c r="F35" s="380"/>
      <c r="G35" s="380"/>
      <c r="H35" s="380"/>
      <c r="I35" s="380"/>
      <c r="J35" s="380"/>
      <c r="K35" s="380"/>
      <c r="L35" s="380"/>
      <c r="M35" s="380"/>
      <c r="N35" s="380"/>
      <c r="O35" s="380"/>
      <c r="P35" s="380"/>
      <c r="Q35" s="380"/>
      <c r="R35" s="380"/>
      <c r="S35" s="380"/>
      <c r="T35" s="380"/>
      <c r="U35" s="380"/>
      <c r="V35" s="380"/>
      <c r="W35" s="380"/>
      <c r="X35" s="380"/>
      <c r="Y35" s="38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9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0"/>
      <c r="M37" s="380"/>
      <c r="N37" s="381"/>
      <c r="O37" s="374" t="s">
        <v>66</v>
      </c>
      <c r="P37" s="375"/>
      <c r="Q37" s="375"/>
      <c r="R37" s="375"/>
      <c r="S37" s="375"/>
      <c r="T37" s="375"/>
      <c r="U37" s="376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hidden="1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1"/>
      <c r="O38" s="374" t="s">
        <v>66</v>
      </c>
      <c r="P38" s="375"/>
      <c r="Q38" s="375"/>
      <c r="R38" s="375"/>
      <c r="S38" s="375"/>
      <c r="T38" s="375"/>
      <c r="U38" s="376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hidden="1" customHeight="1" x14ac:dyDescent="0.25">
      <c r="A39" s="389" t="s">
        <v>87</v>
      </c>
      <c r="B39" s="380"/>
      <c r="C39" s="380"/>
      <c r="D39" s="380"/>
      <c r="E39" s="380"/>
      <c r="F39" s="380"/>
      <c r="G39" s="380"/>
      <c r="H39" s="380"/>
      <c r="I39" s="380"/>
      <c r="J39" s="380"/>
      <c r="K39" s="380"/>
      <c r="L39" s="380"/>
      <c r="M39" s="380"/>
      <c r="N39" s="380"/>
      <c r="O39" s="380"/>
      <c r="P39" s="380"/>
      <c r="Q39" s="380"/>
      <c r="R39" s="380"/>
      <c r="S39" s="380"/>
      <c r="T39" s="380"/>
      <c r="U39" s="380"/>
      <c r="V39" s="380"/>
      <c r="W39" s="380"/>
      <c r="X39" s="380"/>
      <c r="Y39" s="38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1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9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0"/>
      <c r="M41" s="380"/>
      <c r="N41" s="381"/>
      <c r="O41" s="374" t="s">
        <v>66</v>
      </c>
      <c r="P41" s="375"/>
      <c r="Q41" s="375"/>
      <c r="R41" s="375"/>
      <c r="S41" s="375"/>
      <c r="T41" s="375"/>
      <c r="U41" s="376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hidden="1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0"/>
      <c r="M42" s="380"/>
      <c r="N42" s="381"/>
      <c r="O42" s="374" t="s">
        <v>66</v>
      </c>
      <c r="P42" s="375"/>
      <c r="Q42" s="375"/>
      <c r="R42" s="375"/>
      <c r="S42" s="375"/>
      <c r="T42" s="375"/>
      <c r="U42" s="376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hidden="1" customHeight="1" x14ac:dyDescent="0.25">
      <c r="A43" s="389" t="s">
        <v>91</v>
      </c>
      <c r="B43" s="380"/>
      <c r="C43" s="380"/>
      <c r="D43" s="380"/>
      <c r="E43" s="380"/>
      <c r="F43" s="380"/>
      <c r="G43" s="380"/>
      <c r="H43" s="380"/>
      <c r="I43" s="380"/>
      <c r="J43" s="380"/>
      <c r="K43" s="380"/>
      <c r="L43" s="380"/>
      <c r="M43" s="380"/>
      <c r="N43" s="380"/>
      <c r="O43" s="380"/>
      <c r="P43" s="380"/>
      <c r="Q43" s="380"/>
      <c r="R43" s="380"/>
      <c r="S43" s="380"/>
      <c r="T43" s="380"/>
      <c r="U43" s="380"/>
      <c r="V43" s="380"/>
      <c r="W43" s="380"/>
      <c r="X43" s="380"/>
      <c r="Y43" s="38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9"/>
      <c r="B45" s="380"/>
      <c r="C45" s="380"/>
      <c r="D45" s="380"/>
      <c r="E45" s="380"/>
      <c r="F45" s="380"/>
      <c r="G45" s="380"/>
      <c r="H45" s="380"/>
      <c r="I45" s="380"/>
      <c r="J45" s="380"/>
      <c r="K45" s="380"/>
      <c r="L45" s="380"/>
      <c r="M45" s="380"/>
      <c r="N45" s="381"/>
      <c r="O45" s="374" t="s">
        <v>66</v>
      </c>
      <c r="P45" s="375"/>
      <c r="Q45" s="375"/>
      <c r="R45" s="375"/>
      <c r="S45" s="375"/>
      <c r="T45" s="375"/>
      <c r="U45" s="376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hidden="1" x14ac:dyDescent="0.2">
      <c r="A46" s="380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1"/>
      <c r="O46" s="374" t="s">
        <v>66</v>
      </c>
      <c r="P46" s="375"/>
      <c r="Q46" s="375"/>
      <c r="R46" s="375"/>
      <c r="S46" s="375"/>
      <c r="T46" s="375"/>
      <c r="U46" s="376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hidden="1" customHeight="1" x14ac:dyDescent="0.2">
      <c r="A47" s="411" t="s">
        <v>94</v>
      </c>
      <c r="B47" s="412"/>
      <c r="C47" s="412"/>
      <c r="D47" s="412"/>
      <c r="E47" s="412"/>
      <c r="F47" s="412"/>
      <c r="G47" s="412"/>
      <c r="H47" s="412"/>
      <c r="I47" s="412"/>
      <c r="J47" s="412"/>
      <c r="K47" s="412"/>
      <c r="L47" s="412"/>
      <c r="M47" s="412"/>
      <c r="N47" s="412"/>
      <c r="O47" s="412"/>
      <c r="P47" s="412"/>
      <c r="Q47" s="412"/>
      <c r="R47" s="412"/>
      <c r="S47" s="412"/>
      <c r="T47" s="412"/>
      <c r="U47" s="412"/>
      <c r="V47" s="412"/>
      <c r="W47" s="412"/>
      <c r="X47" s="412"/>
      <c r="Y47" s="412"/>
      <c r="Z47" s="48"/>
      <c r="AA47" s="48"/>
    </row>
    <row r="48" spans="1:54" ht="16.5" hidden="1" customHeight="1" x14ac:dyDescent="0.25">
      <c r="A48" s="391" t="s">
        <v>95</v>
      </c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0"/>
      <c r="M48" s="380"/>
      <c r="N48" s="380"/>
      <c r="O48" s="380"/>
      <c r="P48" s="380"/>
      <c r="Q48" s="380"/>
      <c r="R48" s="380"/>
      <c r="S48" s="380"/>
      <c r="T48" s="380"/>
      <c r="U48" s="380"/>
      <c r="V48" s="380"/>
      <c r="W48" s="380"/>
      <c r="X48" s="380"/>
      <c r="Y48" s="380"/>
      <c r="Z48" s="359"/>
      <c r="AA48" s="359"/>
    </row>
    <row r="49" spans="1:54" ht="14.25" hidden="1" customHeight="1" x14ac:dyDescent="0.25">
      <c r="A49" s="389" t="s">
        <v>96</v>
      </c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0"/>
      <c r="M49" s="380"/>
      <c r="N49" s="380"/>
      <c r="O49" s="380"/>
      <c r="P49" s="380"/>
      <c r="Q49" s="380"/>
      <c r="R49" s="380"/>
      <c r="S49" s="380"/>
      <c r="T49" s="380"/>
      <c r="U49" s="380"/>
      <c r="V49" s="380"/>
      <c r="W49" s="380"/>
      <c r="X49" s="380"/>
      <c r="Y49" s="38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80</v>
      </c>
      <c r="X50" s="366">
        <f>IFERROR(IF(W50="",0,CEILING((W50/$H50),1)*$H50),"")</f>
        <v>86.4</v>
      </c>
      <c r="Y50" s="36">
        <f>IFERROR(IF(X50=0,"",ROUNDUP(X50/H50,0)*0.02175),"")</f>
        <v>0.17399999999999999</v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54</v>
      </c>
      <c r="X51" s="366">
        <f>IFERROR(IF(W51="",0,CEILING((W51/$H51),1)*$H51),"")</f>
        <v>54</v>
      </c>
      <c r="Y51" s="36">
        <f>IFERROR(IF(X51=0,"",ROUNDUP(X51/H51,0)*0.00753),"")</f>
        <v>0.15060000000000001</v>
      </c>
      <c r="Z51" s="56"/>
      <c r="AA51" s="57"/>
      <c r="AE51" s="58"/>
      <c r="BB51" s="77" t="s">
        <v>1</v>
      </c>
    </row>
    <row r="52" spans="1:54" x14ac:dyDescent="0.2">
      <c r="A52" s="379"/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0"/>
      <c r="M52" s="380"/>
      <c r="N52" s="381"/>
      <c r="O52" s="374" t="s">
        <v>66</v>
      </c>
      <c r="P52" s="375"/>
      <c r="Q52" s="375"/>
      <c r="R52" s="375"/>
      <c r="S52" s="375"/>
      <c r="T52" s="375"/>
      <c r="U52" s="376"/>
      <c r="V52" s="37" t="s">
        <v>67</v>
      </c>
      <c r="W52" s="367">
        <f>IFERROR(W50/H50,"0")+IFERROR(W51/H51,"0")</f>
        <v>27.407407407407405</v>
      </c>
      <c r="X52" s="367">
        <f>IFERROR(X50/H50,"0")+IFERROR(X51/H51,"0")</f>
        <v>28</v>
      </c>
      <c r="Y52" s="367">
        <f>IFERROR(IF(Y50="",0,Y50),"0")+IFERROR(IF(Y51="",0,Y51),"0")</f>
        <v>0.3246</v>
      </c>
      <c r="Z52" s="368"/>
      <c r="AA52" s="368"/>
    </row>
    <row r="53" spans="1:54" x14ac:dyDescent="0.2">
      <c r="A53" s="380"/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1"/>
      <c r="O53" s="374" t="s">
        <v>66</v>
      </c>
      <c r="P53" s="375"/>
      <c r="Q53" s="375"/>
      <c r="R53" s="375"/>
      <c r="S53" s="375"/>
      <c r="T53" s="375"/>
      <c r="U53" s="376"/>
      <c r="V53" s="37" t="s">
        <v>65</v>
      </c>
      <c r="W53" s="367">
        <f>IFERROR(SUM(W50:W51),"0")</f>
        <v>134</v>
      </c>
      <c r="X53" s="367">
        <f>IFERROR(SUM(X50:X51),"0")</f>
        <v>140.4</v>
      </c>
      <c r="Y53" s="37"/>
      <c r="Z53" s="368"/>
      <c r="AA53" s="368"/>
    </row>
    <row r="54" spans="1:54" ht="16.5" hidden="1" customHeight="1" x14ac:dyDescent="0.25">
      <c r="A54" s="391" t="s">
        <v>103</v>
      </c>
      <c r="B54" s="380"/>
      <c r="C54" s="380"/>
      <c r="D54" s="380"/>
      <c r="E54" s="380"/>
      <c r="F54" s="380"/>
      <c r="G54" s="380"/>
      <c r="H54" s="380"/>
      <c r="I54" s="380"/>
      <c r="J54" s="380"/>
      <c r="K54" s="380"/>
      <c r="L54" s="380"/>
      <c r="M54" s="380"/>
      <c r="N54" s="380"/>
      <c r="O54" s="380"/>
      <c r="P54" s="380"/>
      <c r="Q54" s="380"/>
      <c r="R54" s="380"/>
      <c r="S54" s="380"/>
      <c r="T54" s="380"/>
      <c r="U54" s="380"/>
      <c r="V54" s="380"/>
      <c r="W54" s="380"/>
      <c r="X54" s="380"/>
      <c r="Y54" s="380"/>
      <c r="Z54" s="359"/>
      <c r="AA54" s="359"/>
    </row>
    <row r="55" spans="1:54" ht="14.25" hidden="1" customHeight="1" x14ac:dyDescent="0.25">
      <c r="A55" s="389" t="s">
        <v>104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400</v>
      </c>
      <c r="X56" s="366">
        <f>IFERROR(IF(W56="",0,CEILING((W56/$H56),1)*$H56),"")</f>
        <v>410.40000000000003</v>
      </c>
      <c r="Y56" s="36">
        <f>IFERROR(IF(X56=0,"",ROUNDUP(X56/H56,0)*0.02175),"")</f>
        <v>0.8264999999999999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1003.5</v>
      </c>
      <c r="X58" s="366">
        <f>IFERROR(IF(W58="",0,CEILING((W58/$H58),1)*$H58),"")</f>
        <v>1003.5</v>
      </c>
      <c r="Y58" s="36">
        <f>IFERROR(IF(X58=0,"",ROUNDUP(X58/H58,0)*0.00937),"")</f>
        <v>2.0895099999999998</v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58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79"/>
      <c r="B60" s="380"/>
      <c r="C60" s="380"/>
      <c r="D60" s="380"/>
      <c r="E60" s="380"/>
      <c r="F60" s="380"/>
      <c r="G60" s="380"/>
      <c r="H60" s="380"/>
      <c r="I60" s="380"/>
      <c r="J60" s="380"/>
      <c r="K60" s="380"/>
      <c r="L60" s="380"/>
      <c r="M60" s="380"/>
      <c r="N60" s="381"/>
      <c r="O60" s="374" t="s">
        <v>66</v>
      </c>
      <c r="P60" s="375"/>
      <c r="Q60" s="375"/>
      <c r="R60" s="375"/>
      <c r="S60" s="375"/>
      <c r="T60" s="375"/>
      <c r="U60" s="376"/>
      <c r="V60" s="37" t="s">
        <v>67</v>
      </c>
      <c r="W60" s="367">
        <f>IFERROR(W56/H56,"0")+IFERROR(W57/H57,"0")+IFERROR(W58/H58,"0")+IFERROR(W59/H59,"0")</f>
        <v>260.03703703703707</v>
      </c>
      <c r="X60" s="367">
        <f>IFERROR(X56/H56,"0")+IFERROR(X57/H57,"0")+IFERROR(X58/H58,"0")+IFERROR(X59/H59,"0")</f>
        <v>261</v>
      </c>
      <c r="Y60" s="367">
        <f>IFERROR(IF(Y56="",0,Y56),"0")+IFERROR(IF(Y57="",0,Y57),"0")+IFERROR(IF(Y58="",0,Y58),"0")+IFERROR(IF(Y59="",0,Y59),"0")</f>
        <v>2.9160099999999995</v>
      </c>
      <c r="Z60" s="368"/>
      <c r="AA60" s="368"/>
    </row>
    <row r="61" spans="1:54" x14ac:dyDescent="0.2">
      <c r="A61" s="380"/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1"/>
      <c r="O61" s="374" t="s">
        <v>66</v>
      </c>
      <c r="P61" s="375"/>
      <c r="Q61" s="375"/>
      <c r="R61" s="375"/>
      <c r="S61" s="375"/>
      <c r="T61" s="375"/>
      <c r="U61" s="376"/>
      <c r="V61" s="37" t="s">
        <v>65</v>
      </c>
      <c r="W61" s="367">
        <f>IFERROR(SUM(W56:W59),"0")</f>
        <v>1403.5</v>
      </c>
      <c r="X61" s="367">
        <f>IFERROR(SUM(X56:X59),"0")</f>
        <v>1413.9</v>
      </c>
      <c r="Y61" s="37"/>
      <c r="Z61" s="368"/>
      <c r="AA61" s="368"/>
    </row>
    <row r="62" spans="1:54" ht="16.5" hidden="1" customHeight="1" x14ac:dyDescent="0.25">
      <c r="A62" s="391" t="s">
        <v>94</v>
      </c>
      <c r="B62" s="380"/>
      <c r="C62" s="380"/>
      <c r="D62" s="380"/>
      <c r="E62" s="380"/>
      <c r="F62" s="380"/>
      <c r="G62" s="380"/>
      <c r="H62" s="380"/>
      <c r="I62" s="380"/>
      <c r="J62" s="380"/>
      <c r="K62" s="380"/>
      <c r="L62" s="380"/>
      <c r="M62" s="380"/>
      <c r="N62" s="380"/>
      <c r="O62" s="380"/>
      <c r="P62" s="380"/>
      <c r="Q62" s="380"/>
      <c r="R62" s="380"/>
      <c r="S62" s="380"/>
      <c r="T62" s="380"/>
      <c r="U62" s="380"/>
      <c r="V62" s="380"/>
      <c r="W62" s="380"/>
      <c r="X62" s="380"/>
      <c r="Y62" s="380"/>
      <c r="Z62" s="359"/>
      <c r="AA62" s="359"/>
    </row>
    <row r="63" spans="1:54" ht="14.25" hidden="1" customHeight="1" x14ac:dyDescent="0.25">
      <c r="A63" s="389" t="s">
        <v>104</v>
      </c>
      <c r="B63" s="380"/>
      <c r="C63" s="380"/>
      <c r="D63" s="380"/>
      <c r="E63" s="380"/>
      <c r="F63" s="380"/>
      <c r="G63" s="380"/>
      <c r="H63" s="380"/>
      <c r="I63" s="380"/>
      <c r="J63" s="380"/>
      <c r="K63" s="380"/>
      <c r="L63" s="380"/>
      <c r="M63" s="380"/>
      <c r="N63" s="380"/>
      <c r="O63" s="380"/>
      <c r="P63" s="380"/>
      <c r="Q63" s="380"/>
      <c r="R63" s="380"/>
      <c r="S63" s="380"/>
      <c r="T63" s="380"/>
      <c r="U63" s="380"/>
      <c r="V63" s="380"/>
      <c r="W63" s="380"/>
      <c r="X63" s="380"/>
      <c r="Y63" s="38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7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8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200</v>
      </c>
      <c r="X66" s="366">
        <f t="shared" si="2"/>
        <v>201.6</v>
      </c>
      <c r="Y66" s="36">
        <f t="shared" si="3"/>
        <v>0.39149999999999996</v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49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250</v>
      </c>
      <c r="X68" s="366">
        <f t="shared" si="2"/>
        <v>259.20000000000005</v>
      </c>
      <c r="Y68" s="36">
        <f t="shared" si="3"/>
        <v>0.52200000000000002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70"/>
      <c r="F69" s="364">
        <v>1.35</v>
      </c>
      <c r="G69" s="32">
        <v>8</v>
      </c>
      <c r="H69" s="364">
        <v>10.8</v>
      </c>
      <c r="I69" s="364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70"/>
      <c r="F70" s="364">
        <v>1.4</v>
      </c>
      <c r="G70" s="32">
        <v>8</v>
      </c>
      <c r="H70" s="364">
        <v>11.2</v>
      </c>
      <c r="I70" s="364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25</v>
      </c>
      <c r="X71" s="366">
        <f t="shared" si="2"/>
        <v>27</v>
      </c>
      <c r="Y71" s="36">
        <f>IFERROR(IF(X71=0,"",ROUNDUP(X71/H71,0)*0.00753),"")</f>
        <v>6.7769999999999997E-2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448</v>
      </c>
      <c r="X72" s="366">
        <f t="shared" si="2"/>
        <v>448</v>
      </c>
      <c r="Y72" s="36">
        <f t="shared" ref="Y72:Y79" si="4">IFERROR(IF(X72=0,"",ROUNDUP(X72/H72,0)*0.00937),"")</f>
        <v>1.0494399999999999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8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6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1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0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1080</v>
      </c>
      <c r="X79" s="366">
        <f t="shared" si="2"/>
        <v>1080</v>
      </c>
      <c r="Y79" s="36">
        <f t="shared" si="4"/>
        <v>2.2488000000000001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3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48</v>
      </c>
      <c r="X80" s="366">
        <f t="shared" si="2"/>
        <v>48</v>
      </c>
      <c r="Y80" s="36">
        <f>IFERROR(IF(X80=0,"",ROUNDUP(X80/H80,0)*0.00753),"")</f>
        <v>0.11295000000000001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2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5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1057.5</v>
      </c>
      <c r="X84" s="366">
        <f t="shared" si="2"/>
        <v>1057.5</v>
      </c>
      <c r="Y84" s="36">
        <f>IFERROR(IF(X84=0,"",ROUNDUP(X84/H84,0)*0.00937),"")</f>
        <v>2.2019500000000001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79"/>
      <c r="B86" s="380"/>
      <c r="C86" s="380"/>
      <c r="D86" s="380"/>
      <c r="E86" s="380"/>
      <c r="F86" s="380"/>
      <c r="G86" s="380"/>
      <c r="H86" s="380"/>
      <c r="I86" s="380"/>
      <c r="J86" s="380"/>
      <c r="K86" s="380"/>
      <c r="L86" s="380"/>
      <c r="M86" s="380"/>
      <c r="N86" s="381"/>
      <c r="O86" s="374" t="s">
        <v>66</v>
      </c>
      <c r="P86" s="375"/>
      <c r="Q86" s="375"/>
      <c r="R86" s="375"/>
      <c r="S86" s="375"/>
      <c r="T86" s="375"/>
      <c r="U86" s="376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651.3386243386243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653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6.5944099999999999</v>
      </c>
      <c r="Z86" s="368"/>
      <c r="AA86" s="368"/>
    </row>
    <row r="87" spans="1:54" x14ac:dyDescent="0.2">
      <c r="A87" s="380"/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1"/>
      <c r="O87" s="374" t="s">
        <v>66</v>
      </c>
      <c r="P87" s="375"/>
      <c r="Q87" s="375"/>
      <c r="R87" s="375"/>
      <c r="S87" s="375"/>
      <c r="T87" s="375"/>
      <c r="U87" s="376"/>
      <c r="V87" s="37" t="s">
        <v>65</v>
      </c>
      <c r="W87" s="367">
        <f>IFERROR(SUM(W64:W85),"0")</f>
        <v>3108.5</v>
      </c>
      <c r="X87" s="367">
        <f>IFERROR(SUM(X64:X85),"0")</f>
        <v>3121.3</v>
      </c>
      <c r="Y87" s="37"/>
      <c r="Z87" s="368"/>
      <c r="AA87" s="368"/>
    </row>
    <row r="88" spans="1:54" ht="14.25" hidden="1" customHeight="1" x14ac:dyDescent="0.25">
      <c r="A88" s="389" t="s">
        <v>96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0"/>
      <c r="Q88" s="380"/>
      <c r="R88" s="380"/>
      <c r="S88" s="380"/>
      <c r="T88" s="380"/>
      <c r="U88" s="380"/>
      <c r="V88" s="380"/>
      <c r="W88" s="380"/>
      <c r="X88" s="380"/>
      <c r="Y88" s="380"/>
      <c r="Z88" s="358"/>
      <c r="AA88" s="358"/>
    </row>
    <row r="89" spans="1:54" ht="16.5" hidden="1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2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39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4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79"/>
      <c r="B93" s="380"/>
      <c r="C93" s="380"/>
      <c r="D93" s="380"/>
      <c r="E93" s="380"/>
      <c r="F93" s="380"/>
      <c r="G93" s="380"/>
      <c r="H93" s="380"/>
      <c r="I93" s="380"/>
      <c r="J93" s="380"/>
      <c r="K93" s="380"/>
      <c r="L93" s="380"/>
      <c r="M93" s="380"/>
      <c r="N93" s="381"/>
      <c r="O93" s="374" t="s">
        <v>66</v>
      </c>
      <c r="P93" s="375"/>
      <c r="Q93" s="375"/>
      <c r="R93" s="375"/>
      <c r="S93" s="375"/>
      <c r="T93" s="375"/>
      <c r="U93" s="376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hidden="1" x14ac:dyDescent="0.2">
      <c r="A94" s="380"/>
      <c r="B94" s="380"/>
      <c r="C94" s="380"/>
      <c r="D94" s="380"/>
      <c r="E94" s="380"/>
      <c r="F94" s="380"/>
      <c r="G94" s="380"/>
      <c r="H94" s="380"/>
      <c r="I94" s="380"/>
      <c r="J94" s="380"/>
      <c r="K94" s="380"/>
      <c r="L94" s="380"/>
      <c r="M94" s="380"/>
      <c r="N94" s="381"/>
      <c r="O94" s="374" t="s">
        <v>66</v>
      </c>
      <c r="P94" s="375"/>
      <c r="Q94" s="375"/>
      <c r="R94" s="375"/>
      <c r="S94" s="375"/>
      <c r="T94" s="375"/>
      <c r="U94" s="376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hidden="1" customHeight="1" x14ac:dyDescent="0.25">
      <c r="A95" s="389" t="s">
        <v>60</v>
      </c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0"/>
      <c r="M95" s="380"/>
      <c r="N95" s="380"/>
      <c r="O95" s="380"/>
      <c r="P95" s="380"/>
      <c r="Q95" s="380"/>
      <c r="R95" s="380"/>
      <c r="S95" s="380"/>
      <c r="T95" s="380"/>
      <c r="U95" s="380"/>
      <c r="V95" s="380"/>
      <c r="W95" s="380"/>
      <c r="X95" s="380"/>
      <c r="Y95" s="380"/>
      <c r="Z95" s="358"/>
      <c r="AA95" s="358"/>
    </row>
    <row r="96" spans="1:54" ht="16.5" hidden="1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49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4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35</v>
      </c>
      <c r="X103" s="366">
        <f t="shared" si="5"/>
        <v>36.4</v>
      </c>
      <c r="Y103" s="36">
        <f>IFERROR(IF(X103=0,"",ROUNDUP(X103/H103,0)*0.00753),"")</f>
        <v>9.7890000000000005E-2</v>
      </c>
      <c r="Z103" s="56"/>
      <c r="AA103" s="57"/>
      <c r="AE103" s="58"/>
      <c r="BB103" s="115" t="s">
        <v>1</v>
      </c>
    </row>
    <row r="104" spans="1:54" x14ac:dyDescent="0.2">
      <c r="A104" s="379"/>
      <c r="B104" s="380"/>
      <c r="C104" s="380"/>
      <c r="D104" s="380"/>
      <c r="E104" s="380"/>
      <c r="F104" s="380"/>
      <c r="G104" s="380"/>
      <c r="H104" s="380"/>
      <c r="I104" s="380"/>
      <c r="J104" s="380"/>
      <c r="K104" s="380"/>
      <c r="L104" s="380"/>
      <c r="M104" s="380"/>
      <c r="N104" s="381"/>
      <c r="O104" s="374" t="s">
        <v>66</v>
      </c>
      <c r="P104" s="375"/>
      <c r="Q104" s="375"/>
      <c r="R104" s="375"/>
      <c r="S104" s="375"/>
      <c r="T104" s="375"/>
      <c r="U104" s="376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12.5</v>
      </c>
      <c r="X104" s="367">
        <f>IFERROR(X96/H96,"0")+IFERROR(X97/H97,"0")+IFERROR(X98/H98,"0")+IFERROR(X99/H99,"0")+IFERROR(X100/H100,"0")+IFERROR(X101/H101,"0")+IFERROR(X102/H102,"0")+IFERROR(X103/H103,"0")</f>
        <v>13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9.7890000000000005E-2</v>
      </c>
      <c r="Z104" s="368"/>
      <c r="AA104" s="368"/>
    </row>
    <row r="105" spans="1:54" x14ac:dyDescent="0.2">
      <c r="A105" s="380"/>
      <c r="B105" s="380"/>
      <c r="C105" s="380"/>
      <c r="D105" s="380"/>
      <c r="E105" s="380"/>
      <c r="F105" s="380"/>
      <c r="G105" s="380"/>
      <c r="H105" s="380"/>
      <c r="I105" s="380"/>
      <c r="J105" s="380"/>
      <c r="K105" s="380"/>
      <c r="L105" s="380"/>
      <c r="M105" s="380"/>
      <c r="N105" s="381"/>
      <c r="O105" s="374" t="s">
        <v>66</v>
      </c>
      <c r="P105" s="375"/>
      <c r="Q105" s="375"/>
      <c r="R105" s="375"/>
      <c r="S105" s="375"/>
      <c r="T105" s="375"/>
      <c r="U105" s="376"/>
      <c r="V105" s="37" t="s">
        <v>65</v>
      </c>
      <c r="W105" s="367">
        <f>IFERROR(SUM(W96:W103),"0")</f>
        <v>35</v>
      </c>
      <c r="X105" s="367">
        <f>IFERROR(SUM(X96:X103),"0")</f>
        <v>36.4</v>
      </c>
      <c r="Y105" s="37"/>
      <c r="Z105" s="368"/>
      <c r="AA105" s="368"/>
    </row>
    <row r="106" spans="1:54" ht="14.25" hidden="1" customHeight="1" x14ac:dyDescent="0.25">
      <c r="A106" s="389" t="s">
        <v>68</v>
      </c>
      <c r="B106" s="380"/>
      <c r="C106" s="380"/>
      <c r="D106" s="380"/>
      <c r="E106" s="380"/>
      <c r="F106" s="380"/>
      <c r="G106" s="380"/>
      <c r="H106" s="380"/>
      <c r="I106" s="380"/>
      <c r="J106" s="380"/>
      <c r="K106" s="380"/>
      <c r="L106" s="380"/>
      <c r="M106" s="380"/>
      <c r="N106" s="380"/>
      <c r="O106" s="380"/>
      <c r="P106" s="380"/>
      <c r="Q106" s="380"/>
      <c r="R106" s="380"/>
      <c r="S106" s="380"/>
      <c r="T106" s="380"/>
      <c r="U106" s="380"/>
      <c r="V106" s="380"/>
      <c r="W106" s="380"/>
      <c r="X106" s="380"/>
      <c r="Y106" s="380"/>
      <c r="Z106" s="358"/>
      <c r="AA106" s="358"/>
    </row>
    <row r="107" spans="1:54" ht="16.5" hidden="1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7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hidden="1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5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hidden="1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hidden="1" customHeight="1" x14ac:dyDescent="0.25">
      <c r="A110" s="54" t="s">
        <v>190</v>
      </c>
      <c r="B110" s="54" t="s">
        <v>191</v>
      </c>
      <c r="C110" s="31">
        <v>4301051437</v>
      </c>
      <c r="D110" s="369">
        <v>4607091386967</v>
      </c>
      <c r="E110" s="370"/>
      <c r="F110" s="364">
        <v>1.35</v>
      </c>
      <c r="G110" s="32">
        <v>6</v>
      </c>
      <c r="H110" s="364">
        <v>8.1</v>
      </c>
      <c r="I110" s="364">
        <v>8.6639999999999997</v>
      </c>
      <c r="J110" s="32">
        <v>56</v>
      </c>
      <c r="K110" s="32" t="s">
        <v>99</v>
      </c>
      <c r="L110" s="33" t="s">
        <v>119</v>
      </c>
      <c r="M110" s="33"/>
      <c r="N110" s="32">
        <v>45</v>
      </c>
      <c r="O110" s="73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4301051543</v>
      </c>
      <c r="D111" s="369">
        <v>4607091386967</v>
      </c>
      <c r="E111" s="370"/>
      <c r="F111" s="364">
        <v>1.4</v>
      </c>
      <c r="G111" s="32">
        <v>6</v>
      </c>
      <c r="H111" s="364">
        <v>8.4</v>
      </c>
      <c r="I111" s="364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45</v>
      </c>
      <c r="O111" s="67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200</v>
      </c>
      <c r="X111" s="366">
        <f t="shared" si="6"/>
        <v>201.60000000000002</v>
      </c>
      <c r="Y111" s="36">
        <f>IFERROR(IF(X111=0,"",ROUNDUP(X111/H111,0)*0.02175),"")</f>
        <v>0.52200000000000002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hidden="1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8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66</v>
      </c>
      <c r="X115" s="366">
        <f t="shared" si="6"/>
        <v>66</v>
      </c>
      <c r="Y115" s="36">
        <f>IFERROR(IF(X115=0,"",ROUNDUP(X115/H115,0)*0.00753),"")</f>
        <v>0.18825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855</v>
      </c>
      <c r="X116" s="366">
        <f t="shared" si="6"/>
        <v>855.90000000000009</v>
      </c>
      <c r="Y116" s="36">
        <f>IFERROR(IF(X116=0,"",ROUNDUP(X116/H116,0)*0.00753),"")</f>
        <v>2.3870100000000001</v>
      </c>
      <c r="Z116" s="56"/>
      <c r="AA116" s="57"/>
      <c r="AE116" s="58"/>
      <c r="BB116" s="125" t="s">
        <v>1</v>
      </c>
    </row>
    <row r="117" spans="1:54" ht="27" hidden="1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hidden="1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15</v>
      </c>
      <c r="X119" s="366">
        <f t="shared" si="6"/>
        <v>15</v>
      </c>
      <c r="Y119" s="36">
        <f>IFERROR(IF(X119=0,"",ROUNDUP(X119/H119,0)*0.00753),"")</f>
        <v>3.7650000000000003E-2</v>
      </c>
      <c r="Z119" s="56"/>
      <c r="AA119" s="57"/>
      <c r="AE119" s="58"/>
      <c r="BB119" s="128" t="s">
        <v>1</v>
      </c>
    </row>
    <row r="120" spans="1:54" ht="16.5" hidden="1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6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79"/>
      <c r="B121" s="380"/>
      <c r="C121" s="380"/>
      <c r="D121" s="380"/>
      <c r="E121" s="380"/>
      <c r="F121" s="380"/>
      <c r="G121" s="380"/>
      <c r="H121" s="380"/>
      <c r="I121" s="380"/>
      <c r="J121" s="380"/>
      <c r="K121" s="380"/>
      <c r="L121" s="380"/>
      <c r="M121" s="380"/>
      <c r="N121" s="381"/>
      <c r="O121" s="374" t="s">
        <v>66</v>
      </c>
      <c r="P121" s="375"/>
      <c r="Q121" s="375"/>
      <c r="R121" s="375"/>
      <c r="S121" s="375"/>
      <c r="T121" s="375"/>
      <c r="U121" s="376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370.47619047619042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371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3.1349100000000005</v>
      </c>
      <c r="Z121" s="368"/>
      <c r="AA121" s="368"/>
    </row>
    <row r="122" spans="1:54" x14ac:dyDescent="0.2">
      <c r="A122" s="380"/>
      <c r="B122" s="380"/>
      <c r="C122" s="380"/>
      <c r="D122" s="380"/>
      <c r="E122" s="380"/>
      <c r="F122" s="380"/>
      <c r="G122" s="380"/>
      <c r="H122" s="380"/>
      <c r="I122" s="380"/>
      <c r="J122" s="380"/>
      <c r="K122" s="380"/>
      <c r="L122" s="380"/>
      <c r="M122" s="380"/>
      <c r="N122" s="381"/>
      <c r="O122" s="374" t="s">
        <v>66</v>
      </c>
      <c r="P122" s="375"/>
      <c r="Q122" s="375"/>
      <c r="R122" s="375"/>
      <c r="S122" s="375"/>
      <c r="T122" s="375"/>
      <c r="U122" s="376"/>
      <c r="V122" s="37" t="s">
        <v>65</v>
      </c>
      <c r="W122" s="367">
        <f>IFERROR(SUM(W107:W120),"0")</f>
        <v>1136</v>
      </c>
      <c r="X122" s="367">
        <f>IFERROR(SUM(X107:X120),"0")</f>
        <v>1138.5</v>
      </c>
      <c r="Y122" s="37"/>
      <c r="Z122" s="368"/>
      <c r="AA122" s="368"/>
    </row>
    <row r="123" spans="1:54" ht="14.25" hidden="1" customHeight="1" x14ac:dyDescent="0.25">
      <c r="A123" s="389" t="s">
        <v>210</v>
      </c>
      <c r="B123" s="380"/>
      <c r="C123" s="380"/>
      <c r="D123" s="380"/>
      <c r="E123" s="380"/>
      <c r="F123" s="380"/>
      <c r="G123" s="380"/>
      <c r="H123" s="380"/>
      <c r="I123" s="380"/>
      <c r="J123" s="380"/>
      <c r="K123" s="380"/>
      <c r="L123" s="380"/>
      <c r="M123" s="380"/>
      <c r="N123" s="380"/>
      <c r="O123" s="380"/>
      <c r="P123" s="380"/>
      <c r="Q123" s="380"/>
      <c r="R123" s="380"/>
      <c r="S123" s="380"/>
      <c r="T123" s="380"/>
      <c r="U123" s="380"/>
      <c r="V123" s="380"/>
      <c r="W123" s="380"/>
      <c r="X123" s="380"/>
      <c r="Y123" s="380"/>
      <c r="Z123" s="358"/>
      <c r="AA123" s="358"/>
    </row>
    <row r="124" spans="1:54" ht="27" hidden="1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0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69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80</v>
      </c>
      <c r="X126" s="366">
        <f t="shared" si="7"/>
        <v>84</v>
      </c>
      <c r="Y126" s="36">
        <f>IFERROR(IF(X126=0,"",ROUNDUP(X126/H126,0)*0.02175),"")</f>
        <v>0.21749999999999997</v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hidden="1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4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2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26.4</v>
      </c>
      <c r="X129" s="366">
        <f t="shared" si="7"/>
        <v>27.72</v>
      </c>
      <c r="Y129" s="36">
        <f>IFERROR(IF(X129=0,"",ROUNDUP(X129/H129,0)*0.00753),"")</f>
        <v>0.10542</v>
      </c>
      <c r="Z129" s="56"/>
      <c r="AA129" s="57"/>
      <c r="AE129" s="58"/>
      <c r="BB129" s="135" t="s">
        <v>1</v>
      </c>
    </row>
    <row r="130" spans="1:54" ht="27" hidden="1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8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79"/>
      <c r="B131" s="380"/>
      <c r="C131" s="380"/>
      <c r="D131" s="380"/>
      <c r="E131" s="380"/>
      <c r="F131" s="380"/>
      <c r="G131" s="380"/>
      <c r="H131" s="380"/>
      <c r="I131" s="380"/>
      <c r="J131" s="380"/>
      <c r="K131" s="380"/>
      <c r="L131" s="380"/>
      <c r="M131" s="380"/>
      <c r="N131" s="381"/>
      <c r="O131" s="374" t="s">
        <v>66</v>
      </c>
      <c r="P131" s="375"/>
      <c r="Q131" s="375"/>
      <c r="R131" s="375"/>
      <c r="S131" s="375"/>
      <c r="T131" s="375"/>
      <c r="U131" s="376"/>
      <c r="V131" s="37" t="s">
        <v>67</v>
      </c>
      <c r="W131" s="367">
        <f>IFERROR(W124/H124,"0")+IFERROR(W125/H125,"0")+IFERROR(W126/H126,"0")+IFERROR(W127/H127,"0")+IFERROR(W128/H128,"0")+IFERROR(W129/H129,"0")+IFERROR(W130/H130,"0")</f>
        <v>22.857142857142854</v>
      </c>
      <c r="X131" s="367">
        <f>IFERROR(X124/H124,"0")+IFERROR(X125/H125,"0")+IFERROR(X126/H126,"0")+IFERROR(X127/H127,"0")+IFERROR(X128/H128,"0")+IFERROR(X129/H129,"0")+IFERROR(X130/H130,"0")</f>
        <v>24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0.32291999999999998</v>
      </c>
      <c r="Z131" s="368"/>
      <c r="AA131" s="368"/>
    </row>
    <row r="132" spans="1:54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0"/>
      <c r="M132" s="380"/>
      <c r="N132" s="381"/>
      <c r="O132" s="374" t="s">
        <v>66</v>
      </c>
      <c r="P132" s="375"/>
      <c r="Q132" s="375"/>
      <c r="R132" s="375"/>
      <c r="S132" s="375"/>
      <c r="T132" s="375"/>
      <c r="U132" s="376"/>
      <c r="V132" s="37" t="s">
        <v>65</v>
      </c>
      <c r="W132" s="367">
        <f>IFERROR(SUM(W124:W130),"0")</f>
        <v>106.4</v>
      </c>
      <c r="X132" s="367">
        <f>IFERROR(SUM(X124:X130),"0")</f>
        <v>111.72</v>
      </c>
      <c r="Y132" s="37"/>
      <c r="Z132" s="368"/>
      <c r="AA132" s="368"/>
    </row>
    <row r="133" spans="1:54" ht="16.5" hidden="1" customHeight="1" x14ac:dyDescent="0.25">
      <c r="A133" s="391" t="s">
        <v>223</v>
      </c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0"/>
      <c r="M133" s="380"/>
      <c r="N133" s="380"/>
      <c r="O133" s="380"/>
      <c r="P133" s="380"/>
      <c r="Q133" s="380"/>
      <c r="R133" s="380"/>
      <c r="S133" s="380"/>
      <c r="T133" s="380"/>
      <c r="U133" s="380"/>
      <c r="V133" s="380"/>
      <c r="W133" s="380"/>
      <c r="X133" s="380"/>
      <c r="Y133" s="380"/>
      <c r="Z133" s="359"/>
      <c r="AA133" s="359"/>
    </row>
    <row r="134" spans="1:54" ht="14.25" hidden="1" customHeight="1" x14ac:dyDescent="0.25">
      <c r="A134" s="389" t="s">
        <v>68</v>
      </c>
      <c r="B134" s="380"/>
      <c r="C134" s="380"/>
      <c r="D134" s="380"/>
      <c r="E134" s="380"/>
      <c r="F134" s="380"/>
      <c r="G134" s="380"/>
      <c r="H134" s="380"/>
      <c r="I134" s="380"/>
      <c r="J134" s="380"/>
      <c r="K134" s="380"/>
      <c r="L134" s="380"/>
      <c r="M134" s="380"/>
      <c r="N134" s="380"/>
      <c r="O134" s="380"/>
      <c r="P134" s="380"/>
      <c r="Q134" s="380"/>
      <c r="R134" s="380"/>
      <c r="S134" s="380"/>
      <c r="T134" s="380"/>
      <c r="U134" s="380"/>
      <c r="V134" s="380"/>
      <c r="W134" s="380"/>
      <c r="X134" s="380"/>
      <c r="Y134" s="380"/>
      <c r="Z134" s="358"/>
      <c r="AA134" s="358"/>
    </row>
    <row r="135" spans="1:54" ht="27" hidden="1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2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9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400</v>
      </c>
      <c r="X136" s="366">
        <f>IFERROR(IF(W136="",0,CEILING((W136/$H136),1)*$H136),"")</f>
        <v>403.20000000000005</v>
      </c>
      <c r="Y136" s="36">
        <f>IFERROR(IF(X136=0,"",ROUNDUP(X136/H136,0)*0.02175),"")</f>
        <v>1.044</v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827.1</v>
      </c>
      <c r="X138" s="366">
        <f>IFERROR(IF(W138="",0,CEILING((W138/$H138),1)*$H138),"")</f>
        <v>828.90000000000009</v>
      </c>
      <c r="Y138" s="36">
        <f>IFERROR(IF(X138=0,"",ROUNDUP(X138/H138,0)*0.00753),"")</f>
        <v>2.3117100000000002</v>
      </c>
      <c r="Z138" s="56"/>
      <c r="AA138" s="57"/>
      <c r="AE138" s="58"/>
      <c r="BB138" s="140" t="s">
        <v>1</v>
      </c>
    </row>
    <row r="139" spans="1:54" ht="16.5" hidden="1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61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79"/>
      <c r="B140" s="380"/>
      <c r="C140" s="380"/>
      <c r="D140" s="380"/>
      <c r="E140" s="380"/>
      <c r="F140" s="380"/>
      <c r="G140" s="380"/>
      <c r="H140" s="380"/>
      <c r="I140" s="380"/>
      <c r="J140" s="380"/>
      <c r="K140" s="380"/>
      <c r="L140" s="380"/>
      <c r="M140" s="380"/>
      <c r="N140" s="381"/>
      <c r="O140" s="374" t="s">
        <v>66</v>
      </c>
      <c r="P140" s="375"/>
      <c r="Q140" s="375"/>
      <c r="R140" s="375"/>
      <c r="S140" s="375"/>
      <c r="T140" s="375"/>
      <c r="U140" s="376"/>
      <c r="V140" s="37" t="s">
        <v>67</v>
      </c>
      <c r="W140" s="367">
        <f>IFERROR(W135/H135,"0")+IFERROR(W136/H136,"0")+IFERROR(W137/H137,"0")+IFERROR(W138/H138,"0")+IFERROR(W139/H139,"0")</f>
        <v>353.95238095238096</v>
      </c>
      <c r="X140" s="367">
        <f>IFERROR(X135/H135,"0")+IFERROR(X136/H136,"0")+IFERROR(X137/H137,"0")+IFERROR(X138/H138,"0")+IFERROR(X139/H139,"0")</f>
        <v>355</v>
      </c>
      <c r="Y140" s="367">
        <f>IFERROR(IF(Y135="",0,Y135),"0")+IFERROR(IF(Y136="",0,Y136),"0")+IFERROR(IF(Y137="",0,Y137),"0")+IFERROR(IF(Y138="",0,Y138),"0")+IFERROR(IF(Y139="",0,Y139),"0")</f>
        <v>3.3557100000000002</v>
      </c>
      <c r="Z140" s="368"/>
      <c r="AA140" s="368"/>
    </row>
    <row r="141" spans="1:54" x14ac:dyDescent="0.2">
      <c r="A141" s="380"/>
      <c r="B141" s="380"/>
      <c r="C141" s="380"/>
      <c r="D141" s="380"/>
      <c r="E141" s="380"/>
      <c r="F141" s="380"/>
      <c r="G141" s="380"/>
      <c r="H141" s="380"/>
      <c r="I141" s="380"/>
      <c r="J141" s="380"/>
      <c r="K141" s="380"/>
      <c r="L141" s="380"/>
      <c r="M141" s="380"/>
      <c r="N141" s="381"/>
      <c r="O141" s="374" t="s">
        <v>66</v>
      </c>
      <c r="P141" s="375"/>
      <c r="Q141" s="375"/>
      <c r="R141" s="375"/>
      <c r="S141" s="375"/>
      <c r="T141" s="375"/>
      <c r="U141" s="376"/>
      <c r="V141" s="37" t="s">
        <v>65</v>
      </c>
      <c r="W141" s="367">
        <f>IFERROR(SUM(W135:W139),"0")</f>
        <v>1227.0999999999999</v>
      </c>
      <c r="X141" s="367">
        <f>IFERROR(SUM(X135:X139),"0")</f>
        <v>1232.1000000000001</v>
      </c>
      <c r="Y141" s="37"/>
      <c r="Z141" s="368"/>
      <c r="AA141" s="368"/>
    </row>
    <row r="142" spans="1:54" ht="27.75" hidden="1" customHeight="1" x14ac:dyDescent="0.2">
      <c r="A142" s="411" t="s">
        <v>233</v>
      </c>
      <c r="B142" s="412"/>
      <c r="C142" s="412"/>
      <c r="D142" s="412"/>
      <c r="E142" s="412"/>
      <c r="F142" s="412"/>
      <c r="G142" s="412"/>
      <c r="H142" s="412"/>
      <c r="I142" s="412"/>
      <c r="J142" s="412"/>
      <c r="K142" s="412"/>
      <c r="L142" s="412"/>
      <c r="M142" s="412"/>
      <c r="N142" s="412"/>
      <c r="O142" s="412"/>
      <c r="P142" s="412"/>
      <c r="Q142" s="412"/>
      <c r="R142" s="412"/>
      <c r="S142" s="412"/>
      <c r="T142" s="412"/>
      <c r="U142" s="412"/>
      <c r="V142" s="412"/>
      <c r="W142" s="412"/>
      <c r="X142" s="412"/>
      <c r="Y142" s="412"/>
      <c r="Z142" s="48"/>
      <c r="AA142" s="48"/>
    </row>
    <row r="143" spans="1:54" ht="16.5" hidden="1" customHeight="1" x14ac:dyDescent="0.25">
      <c r="A143" s="391" t="s">
        <v>234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380"/>
      <c r="Z143" s="359"/>
      <c r="AA143" s="359"/>
    </row>
    <row r="144" spans="1:54" ht="14.25" hidden="1" customHeight="1" x14ac:dyDescent="0.25">
      <c r="A144" s="389" t="s">
        <v>104</v>
      </c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0"/>
      <c r="M144" s="380"/>
      <c r="N144" s="380"/>
      <c r="O144" s="380"/>
      <c r="P144" s="380"/>
      <c r="Q144" s="380"/>
      <c r="R144" s="380"/>
      <c r="S144" s="380"/>
      <c r="T144" s="380"/>
      <c r="U144" s="380"/>
      <c r="V144" s="380"/>
      <c r="W144" s="380"/>
      <c r="X144" s="380"/>
      <c r="Y144" s="380"/>
      <c r="Z144" s="358"/>
      <c r="AA144" s="358"/>
    </row>
    <row r="145" spans="1:54" ht="27" hidden="1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6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hidden="1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hidden="1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hidden="1" x14ac:dyDescent="0.2">
      <c r="A148" s="379"/>
      <c r="B148" s="380"/>
      <c r="C148" s="380"/>
      <c r="D148" s="380"/>
      <c r="E148" s="380"/>
      <c r="F148" s="380"/>
      <c r="G148" s="380"/>
      <c r="H148" s="380"/>
      <c r="I148" s="380"/>
      <c r="J148" s="380"/>
      <c r="K148" s="380"/>
      <c r="L148" s="380"/>
      <c r="M148" s="380"/>
      <c r="N148" s="381"/>
      <c r="O148" s="374" t="s">
        <v>66</v>
      </c>
      <c r="P148" s="375"/>
      <c r="Q148" s="375"/>
      <c r="R148" s="375"/>
      <c r="S148" s="375"/>
      <c r="T148" s="375"/>
      <c r="U148" s="376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hidden="1" x14ac:dyDescent="0.2">
      <c r="A149" s="380"/>
      <c r="B149" s="380"/>
      <c r="C149" s="380"/>
      <c r="D149" s="380"/>
      <c r="E149" s="380"/>
      <c r="F149" s="380"/>
      <c r="G149" s="380"/>
      <c r="H149" s="380"/>
      <c r="I149" s="380"/>
      <c r="J149" s="380"/>
      <c r="K149" s="380"/>
      <c r="L149" s="380"/>
      <c r="M149" s="380"/>
      <c r="N149" s="381"/>
      <c r="O149" s="374" t="s">
        <v>66</v>
      </c>
      <c r="P149" s="375"/>
      <c r="Q149" s="375"/>
      <c r="R149" s="375"/>
      <c r="S149" s="375"/>
      <c r="T149" s="375"/>
      <c r="U149" s="376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hidden="1" customHeight="1" x14ac:dyDescent="0.25">
      <c r="A150" s="391" t="s">
        <v>241</v>
      </c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0"/>
      <c r="M150" s="380"/>
      <c r="N150" s="380"/>
      <c r="O150" s="380"/>
      <c r="P150" s="380"/>
      <c r="Q150" s="380"/>
      <c r="R150" s="380"/>
      <c r="S150" s="380"/>
      <c r="T150" s="380"/>
      <c r="U150" s="380"/>
      <c r="V150" s="380"/>
      <c r="W150" s="380"/>
      <c r="X150" s="380"/>
      <c r="Y150" s="380"/>
      <c r="Z150" s="359"/>
      <c r="AA150" s="359"/>
    </row>
    <row r="151" spans="1:54" ht="14.25" hidden="1" customHeight="1" x14ac:dyDescent="0.25">
      <c r="A151" s="389" t="s">
        <v>60</v>
      </c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0"/>
      <c r="M151" s="380"/>
      <c r="N151" s="380"/>
      <c r="O151" s="380"/>
      <c r="P151" s="380"/>
      <c r="Q151" s="380"/>
      <c r="R151" s="380"/>
      <c r="S151" s="380"/>
      <c r="T151" s="380"/>
      <c r="U151" s="380"/>
      <c r="V151" s="380"/>
      <c r="W151" s="380"/>
      <c r="X151" s="380"/>
      <c r="Y151" s="380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120</v>
      </c>
      <c r="X152" s="366">
        <f t="shared" ref="X152:X160" si="8">IFERROR(IF(W152="",0,CEILING((W152/$H152),1)*$H152),"")</f>
        <v>121.80000000000001</v>
      </c>
      <c r="Y152" s="36">
        <f>IFERROR(IF(X152=0,"",ROUNDUP(X152/H152,0)*0.00753),"")</f>
        <v>0.21837000000000001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3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150</v>
      </c>
      <c r="X154" s="366">
        <f t="shared" si="8"/>
        <v>151.20000000000002</v>
      </c>
      <c r="Y154" s="36">
        <f>IFERROR(IF(X154=0,"",ROUNDUP(X154/H154,0)*0.00753),"")</f>
        <v>0.27107999999999999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54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105</v>
      </c>
      <c r="X155" s="366">
        <f t="shared" si="8"/>
        <v>105</v>
      </c>
      <c r="Y155" s="36">
        <f>IFERROR(IF(X155=0,"",ROUNDUP(X155/H155,0)*0.00502),"")</f>
        <v>0.251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122.5</v>
      </c>
      <c r="X157" s="366">
        <f t="shared" si="8"/>
        <v>123.9</v>
      </c>
      <c r="Y157" s="36">
        <f>IFERROR(IF(X157=0,"",ROUNDUP(X157/H157,0)*0.00502),"")</f>
        <v>0.29618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192.5</v>
      </c>
      <c r="X158" s="366">
        <f t="shared" si="8"/>
        <v>193.20000000000002</v>
      </c>
      <c r="Y158" s="36">
        <f>IFERROR(IF(X158=0,"",ROUNDUP(X158/H158,0)*0.00502),"")</f>
        <v>0.46184000000000003</v>
      </c>
      <c r="Z158" s="56"/>
      <c r="AA158" s="57"/>
      <c r="AE158" s="58"/>
      <c r="BB158" s="151" t="s">
        <v>1</v>
      </c>
    </row>
    <row r="159" spans="1:54" ht="27" hidden="1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hidden="1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4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79"/>
      <c r="B161" s="380"/>
      <c r="C161" s="380"/>
      <c r="D161" s="380"/>
      <c r="E161" s="380"/>
      <c r="F161" s="380"/>
      <c r="G161" s="380"/>
      <c r="H161" s="380"/>
      <c r="I161" s="380"/>
      <c r="J161" s="380"/>
      <c r="K161" s="380"/>
      <c r="L161" s="380"/>
      <c r="M161" s="380"/>
      <c r="N161" s="381"/>
      <c r="O161" s="374" t="s">
        <v>66</v>
      </c>
      <c r="P161" s="375"/>
      <c r="Q161" s="375"/>
      <c r="R161" s="375"/>
      <c r="S161" s="375"/>
      <c r="T161" s="375"/>
      <c r="U161" s="376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269.04761904761904</v>
      </c>
      <c r="X161" s="367">
        <f>IFERROR(X152/H152,"0")+IFERROR(X153/H153,"0")+IFERROR(X154/H154,"0")+IFERROR(X155/H155,"0")+IFERROR(X156/H156,"0")+IFERROR(X157/H157,"0")+IFERROR(X158/H158,"0")+IFERROR(X159/H159,"0")+IFERROR(X160/H160,"0")</f>
        <v>271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1.5361199999999999</v>
      </c>
      <c r="Z161" s="368"/>
      <c r="AA161" s="368"/>
    </row>
    <row r="162" spans="1:54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0"/>
      <c r="M162" s="380"/>
      <c r="N162" s="381"/>
      <c r="O162" s="374" t="s">
        <v>66</v>
      </c>
      <c r="P162" s="375"/>
      <c r="Q162" s="375"/>
      <c r="R162" s="375"/>
      <c r="S162" s="375"/>
      <c r="T162" s="375"/>
      <c r="U162" s="376"/>
      <c r="V162" s="37" t="s">
        <v>65</v>
      </c>
      <c r="W162" s="367">
        <f>IFERROR(SUM(W152:W160),"0")</f>
        <v>710</v>
      </c>
      <c r="X162" s="367">
        <f>IFERROR(SUM(X152:X160),"0")</f>
        <v>716.1</v>
      </c>
      <c r="Y162" s="37"/>
      <c r="Z162" s="368"/>
      <c r="AA162" s="368"/>
    </row>
    <row r="163" spans="1:54" ht="16.5" hidden="1" customHeight="1" x14ac:dyDescent="0.25">
      <c r="A163" s="391" t="s">
        <v>260</v>
      </c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0"/>
      <c r="M163" s="380"/>
      <c r="N163" s="380"/>
      <c r="O163" s="380"/>
      <c r="P163" s="380"/>
      <c r="Q163" s="380"/>
      <c r="R163" s="380"/>
      <c r="S163" s="380"/>
      <c r="T163" s="380"/>
      <c r="U163" s="380"/>
      <c r="V163" s="380"/>
      <c r="W163" s="380"/>
      <c r="X163" s="380"/>
      <c r="Y163" s="380"/>
      <c r="Z163" s="359"/>
      <c r="AA163" s="359"/>
    </row>
    <row r="164" spans="1:54" ht="14.25" hidden="1" customHeight="1" x14ac:dyDescent="0.25">
      <c r="A164" s="389" t="s">
        <v>104</v>
      </c>
      <c r="B164" s="380"/>
      <c r="C164" s="380"/>
      <c r="D164" s="380"/>
      <c r="E164" s="380"/>
      <c r="F164" s="380"/>
      <c r="G164" s="380"/>
      <c r="H164" s="380"/>
      <c r="I164" s="380"/>
      <c r="J164" s="380"/>
      <c r="K164" s="380"/>
      <c r="L164" s="380"/>
      <c r="M164" s="380"/>
      <c r="N164" s="380"/>
      <c r="O164" s="380"/>
      <c r="P164" s="380"/>
      <c r="Q164" s="380"/>
      <c r="R164" s="380"/>
      <c r="S164" s="380"/>
      <c r="T164" s="380"/>
      <c r="U164" s="380"/>
      <c r="V164" s="380"/>
      <c r="W164" s="380"/>
      <c r="X164" s="380"/>
      <c r="Y164" s="380"/>
      <c r="Z164" s="358"/>
      <c r="AA164" s="358"/>
    </row>
    <row r="165" spans="1:54" ht="16.5" hidden="1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hidden="1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hidden="1" x14ac:dyDescent="0.2">
      <c r="A167" s="379"/>
      <c r="B167" s="380"/>
      <c r="C167" s="380"/>
      <c r="D167" s="380"/>
      <c r="E167" s="380"/>
      <c r="F167" s="380"/>
      <c r="G167" s="380"/>
      <c r="H167" s="380"/>
      <c r="I167" s="380"/>
      <c r="J167" s="380"/>
      <c r="K167" s="380"/>
      <c r="L167" s="380"/>
      <c r="M167" s="380"/>
      <c r="N167" s="381"/>
      <c r="O167" s="374" t="s">
        <v>66</v>
      </c>
      <c r="P167" s="375"/>
      <c r="Q167" s="375"/>
      <c r="R167" s="375"/>
      <c r="S167" s="375"/>
      <c r="T167" s="375"/>
      <c r="U167" s="376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hidden="1" x14ac:dyDescent="0.2">
      <c r="A168" s="380"/>
      <c r="B168" s="380"/>
      <c r="C168" s="380"/>
      <c r="D168" s="380"/>
      <c r="E168" s="380"/>
      <c r="F168" s="380"/>
      <c r="G168" s="380"/>
      <c r="H168" s="380"/>
      <c r="I168" s="380"/>
      <c r="J168" s="380"/>
      <c r="K168" s="380"/>
      <c r="L168" s="380"/>
      <c r="M168" s="380"/>
      <c r="N168" s="381"/>
      <c r="O168" s="374" t="s">
        <v>66</v>
      </c>
      <c r="P168" s="375"/>
      <c r="Q168" s="375"/>
      <c r="R168" s="375"/>
      <c r="S168" s="375"/>
      <c r="T168" s="375"/>
      <c r="U168" s="376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hidden="1" customHeight="1" x14ac:dyDescent="0.25">
      <c r="A169" s="389" t="s">
        <v>96</v>
      </c>
      <c r="B169" s="380"/>
      <c r="C169" s="380"/>
      <c r="D169" s="380"/>
      <c r="E169" s="380"/>
      <c r="F169" s="380"/>
      <c r="G169" s="380"/>
      <c r="H169" s="380"/>
      <c r="I169" s="380"/>
      <c r="J169" s="380"/>
      <c r="K169" s="380"/>
      <c r="L169" s="380"/>
      <c r="M169" s="380"/>
      <c r="N169" s="380"/>
      <c r="O169" s="380"/>
      <c r="P169" s="380"/>
      <c r="Q169" s="380"/>
      <c r="R169" s="380"/>
      <c r="S169" s="380"/>
      <c r="T169" s="380"/>
      <c r="U169" s="380"/>
      <c r="V169" s="380"/>
      <c r="W169" s="380"/>
      <c r="X169" s="380"/>
      <c r="Y169" s="380"/>
      <c r="Z169" s="358"/>
      <c r="AA169" s="358"/>
    </row>
    <row r="170" spans="1:54" ht="16.5" hidden="1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hidden="1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hidden="1" x14ac:dyDescent="0.2">
      <c r="A172" s="379"/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0"/>
      <c r="M172" s="380"/>
      <c r="N172" s="381"/>
      <c r="O172" s="374" t="s">
        <v>66</v>
      </c>
      <c r="P172" s="375"/>
      <c r="Q172" s="375"/>
      <c r="R172" s="375"/>
      <c r="S172" s="375"/>
      <c r="T172" s="375"/>
      <c r="U172" s="376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hidden="1" x14ac:dyDescent="0.2">
      <c r="A173" s="380"/>
      <c r="B173" s="380"/>
      <c r="C173" s="380"/>
      <c r="D173" s="380"/>
      <c r="E173" s="380"/>
      <c r="F173" s="380"/>
      <c r="G173" s="380"/>
      <c r="H173" s="380"/>
      <c r="I173" s="380"/>
      <c r="J173" s="380"/>
      <c r="K173" s="380"/>
      <c r="L173" s="380"/>
      <c r="M173" s="380"/>
      <c r="N173" s="381"/>
      <c r="O173" s="374" t="s">
        <v>66</v>
      </c>
      <c r="P173" s="375"/>
      <c r="Q173" s="375"/>
      <c r="R173" s="375"/>
      <c r="S173" s="375"/>
      <c r="T173" s="375"/>
      <c r="U173" s="376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hidden="1" customHeight="1" x14ac:dyDescent="0.25">
      <c r="A174" s="389" t="s">
        <v>60</v>
      </c>
      <c r="B174" s="380"/>
      <c r="C174" s="380"/>
      <c r="D174" s="380"/>
      <c r="E174" s="380"/>
      <c r="F174" s="380"/>
      <c r="G174" s="380"/>
      <c r="H174" s="380"/>
      <c r="I174" s="380"/>
      <c r="J174" s="380"/>
      <c r="K174" s="380"/>
      <c r="L174" s="380"/>
      <c r="M174" s="380"/>
      <c r="N174" s="380"/>
      <c r="O174" s="380"/>
      <c r="P174" s="380"/>
      <c r="Q174" s="380"/>
      <c r="R174" s="380"/>
      <c r="S174" s="380"/>
      <c r="T174" s="380"/>
      <c r="U174" s="380"/>
      <c r="V174" s="380"/>
      <c r="W174" s="380"/>
      <c r="X174" s="380"/>
      <c r="Y174" s="380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150</v>
      </c>
      <c r="X175" s="366">
        <f>IFERROR(IF(W175="",0,CEILING((W175/$H175),1)*$H175),"")</f>
        <v>151.20000000000002</v>
      </c>
      <c r="Y175" s="36">
        <f>IFERROR(IF(X175=0,"",ROUNDUP(X175/H175,0)*0.00937),"")</f>
        <v>0.26235999999999998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4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120</v>
      </c>
      <c r="X176" s="366">
        <f>IFERROR(IF(W176="",0,CEILING((W176/$H176),1)*$H176),"")</f>
        <v>124.2</v>
      </c>
      <c r="Y176" s="36">
        <f>IFERROR(IF(X176=0,"",ROUNDUP(X176/H176,0)*0.00937),"")</f>
        <v>0.21551000000000001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200</v>
      </c>
      <c r="X177" s="366">
        <f>IFERROR(IF(W177="",0,CEILING((W177/$H177),1)*$H177),"")</f>
        <v>205.20000000000002</v>
      </c>
      <c r="Y177" s="36">
        <f>IFERROR(IF(X177=0,"",ROUNDUP(X177/H177,0)*0.00937),"")</f>
        <v>0.35605999999999999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120</v>
      </c>
      <c r="X178" s="366">
        <f>IFERROR(IF(W178="",0,CEILING((W178/$H178),1)*$H178),"")</f>
        <v>124.2</v>
      </c>
      <c r="Y178" s="36">
        <f>IFERROR(IF(X178=0,"",ROUNDUP(X178/H178,0)*0.00937),"")</f>
        <v>0.21551000000000001</v>
      </c>
      <c r="Z178" s="56"/>
      <c r="AA178" s="57"/>
      <c r="AE178" s="58"/>
      <c r="BB178" s="161" t="s">
        <v>1</v>
      </c>
    </row>
    <row r="179" spans="1:54" x14ac:dyDescent="0.2">
      <c r="A179" s="379"/>
      <c r="B179" s="380"/>
      <c r="C179" s="380"/>
      <c r="D179" s="380"/>
      <c r="E179" s="380"/>
      <c r="F179" s="380"/>
      <c r="G179" s="380"/>
      <c r="H179" s="380"/>
      <c r="I179" s="380"/>
      <c r="J179" s="380"/>
      <c r="K179" s="380"/>
      <c r="L179" s="380"/>
      <c r="M179" s="380"/>
      <c r="N179" s="381"/>
      <c r="O179" s="374" t="s">
        <v>66</v>
      </c>
      <c r="P179" s="375"/>
      <c r="Q179" s="375"/>
      <c r="R179" s="375"/>
      <c r="S179" s="375"/>
      <c r="T179" s="375"/>
      <c r="U179" s="376"/>
      <c r="V179" s="37" t="s">
        <v>67</v>
      </c>
      <c r="W179" s="367">
        <f>IFERROR(W175/H175,"0")+IFERROR(W176/H176,"0")+IFERROR(W177/H177,"0")+IFERROR(W178/H178,"0")</f>
        <v>109.25925925925927</v>
      </c>
      <c r="X179" s="367">
        <f>IFERROR(X175/H175,"0")+IFERROR(X176/H176,"0")+IFERROR(X177/H177,"0")+IFERROR(X178/H178,"0")</f>
        <v>112</v>
      </c>
      <c r="Y179" s="367">
        <f>IFERROR(IF(Y175="",0,Y175),"0")+IFERROR(IF(Y176="",0,Y176),"0")+IFERROR(IF(Y177="",0,Y177),"0")+IFERROR(IF(Y178="",0,Y178),"0")</f>
        <v>1.0494400000000002</v>
      </c>
      <c r="Z179" s="368"/>
      <c r="AA179" s="368"/>
    </row>
    <row r="180" spans="1:54" x14ac:dyDescent="0.2">
      <c r="A180" s="380"/>
      <c r="B180" s="380"/>
      <c r="C180" s="380"/>
      <c r="D180" s="380"/>
      <c r="E180" s="380"/>
      <c r="F180" s="380"/>
      <c r="G180" s="380"/>
      <c r="H180" s="380"/>
      <c r="I180" s="380"/>
      <c r="J180" s="380"/>
      <c r="K180" s="380"/>
      <c r="L180" s="380"/>
      <c r="M180" s="380"/>
      <c r="N180" s="381"/>
      <c r="O180" s="374" t="s">
        <v>66</v>
      </c>
      <c r="P180" s="375"/>
      <c r="Q180" s="375"/>
      <c r="R180" s="375"/>
      <c r="S180" s="375"/>
      <c r="T180" s="375"/>
      <c r="U180" s="376"/>
      <c r="V180" s="37" t="s">
        <v>65</v>
      </c>
      <c r="W180" s="367">
        <f>IFERROR(SUM(W175:W178),"0")</f>
        <v>590</v>
      </c>
      <c r="X180" s="367">
        <f>IFERROR(SUM(X175:X178),"0")</f>
        <v>604.80000000000007</v>
      </c>
      <c r="Y180" s="37"/>
      <c r="Z180" s="368"/>
      <c r="AA180" s="368"/>
    </row>
    <row r="181" spans="1:54" ht="14.25" hidden="1" customHeight="1" x14ac:dyDescent="0.25">
      <c r="A181" s="389" t="s">
        <v>68</v>
      </c>
      <c r="B181" s="380"/>
      <c r="C181" s="380"/>
      <c r="D181" s="380"/>
      <c r="E181" s="380"/>
      <c r="F181" s="380"/>
      <c r="G181" s="380"/>
      <c r="H181" s="380"/>
      <c r="I181" s="380"/>
      <c r="J181" s="380"/>
      <c r="K181" s="380"/>
      <c r="L181" s="380"/>
      <c r="M181" s="380"/>
      <c r="N181" s="380"/>
      <c r="O181" s="380"/>
      <c r="P181" s="380"/>
      <c r="Q181" s="380"/>
      <c r="R181" s="380"/>
      <c r="S181" s="380"/>
      <c r="T181" s="380"/>
      <c r="U181" s="380"/>
      <c r="V181" s="380"/>
      <c r="W181" s="380"/>
      <c r="X181" s="380"/>
      <c r="Y181" s="380"/>
      <c r="Z181" s="358"/>
      <c r="AA181" s="358"/>
    </row>
    <row r="182" spans="1:54" ht="27" hidden="1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68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200</v>
      </c>
      <c r="X183" s="366">
        <f t="shared" si="9"/>
        <v>200.1</v>
      </c>
      <c r="Y183" s="36">
        <f>IFERROR(IF(X183=0,"",ROUNDUP(X183/H183,0)*0.02175),"")</f>
        <v>0.50024999999999997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4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0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6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120</v>
      </c>
      <c r="X188" s="366">
        <f t="shared" si="9"/>
        <v>120</v>
      </c>
      <c r="Y188" s="36">
        <f>IFERROR(IF(X188=0,"",ROUNDUP(X188/H188,0)*0.00753),"")</f>
        <v>0.3765</v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4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240</v>
      </c>
      <c r="X190" s="366">
        <f t="shared" si="9"/>
        <v>240</v>
      </c>
      <c r="Y190" s="36">
        <f>IFERROR(IF(X190=0,"",ROUNDUP(X190/H190,0)*0.00753),"")</f>
        <v>0.753</v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37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851.2</v>
      </c>
      <c r="X192" s="366">
        <f t="shared" si="9"/>
        <v>852</v>
      </c>
      <c r="Y192" s="36">
        <f t="shared" ref="Y192:Y198" si="10">IFERROR(IF(X192=0,"",ROUNDUP(X192/H192,0)*0.00753),"")</f>
        <v>2.6731500000000001</v>
      </c>
      <c r="Z192" s="56"/>
      <c r="AA192" s="57"/>
      <c r="AE192" s="58"/>
      <c r="BB192" s="172" t="s">
        <v>1</v>
      </c>
    </row>
    <row r="193" spans="1:54" ht="27" hidden="1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2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864</v>
      </c>
      <c r="X194" s="366">
        <f t="shared" si="9"/>
        <v>864</v>
      </c>
      <c r="Y194" s="36">
        <f t="shared" si="10"/>
        <v>2.7107999999999999</v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0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hidden="1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0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88</v>
      </c>
      <c r="X197" s="366">
        <f t="shared" si="9"/>
        <v>88.8</v>
      </c>
      <c r="Y197" s="36">
        <f t="shared" si="10"/>
        <v>0.27861000000000002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120</v>
      </c>
      <c r="X198" s="366">
        <f t="shared" si="9"/>
        <v>120</v>
      </c>
      <c r="Y198" s="36">
        <f t="shared" si="10"/>
        <v>0.3765</v>
      </c>
      <c r="Z198" s="56"/>
      <c r="AA198" s="57"/>
      <c r="AE198" s="58"/>
      <c r="BB198" s="178" t="s">
        <v>1</v>
      </c>
    </row>
    <row r="199" spans="1:54" x14ac:dyDescent="0.2">
      <c r="A199" s="379"/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1"/>
      <c r="O199" s="374" t="s">
        <v>66</v>
      </c>
      <c r="P199" s="375"/>
      <c r="Q199" s="375"/>
      <c r="R199" s="375"/>
      <c r="S199" s="375"/>
      <c r="T199" s="375"/>
      <c r="U199" s="376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974.32183908045977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975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7.6688100000000006</v>
      </c>
      <c r="Z199" s="368"/>
      <c r="AA199" s="368"/>
    </row>
    <row r="200" spans="1:54" x14ac:dyDescent="0.2">
      <c r="A200" s="380"/>
      <c r="B200" s="380"/>
      <c r="C200" s="380"/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1"/>
      <c r="O200" s="374" t="s">
        <v>66</v>
      </c>
      <c r="P200" s="375"/>
      <c r="Q200" s="375"/>
      <c r="R200" s="375"/>
      <c r="S200" s="375"/>
      <c r="T200" s="375"/>
      <c r="U200" s="376"/>
      <c r="V200" s="37" t="s">
        <v>65</v>
      </c>
      <c r="W200" s="367">
        <f>IFERROR(SUM(W182:W198),"0")</f>
        <v>2483.1999999999998</v>
      </c>
      <c r="X200" s="367">
        <f>IFERROR(SUM(X182:X198),"0")</f>
        <v>2484.9</v>
      </c>
      <c r="Y200" s="37"/>
      <c r="Z200" s="368"/>
      <c r="AA200" s="368"/>
    </row>
    <row r="201" spans="1:54" ht="14.25" hidden="1" customHeight="1" x14ac:dyDescent="0.25">
      <c r="A201" s="389" t="s">
        <v>210</v>
      </c>
      <c r="B201" s="380"/>
      <c r="C201" s="380"/>
      <c r="D201" s="380"/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58"/>
      <c r="AA201" s="358"/>
    </row>
    <row r="202" spans="1:54" ht="16.5" hidden="1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38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hidden="1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0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hidden="1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6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hidden="1" x14ac:dyDescent="0.2">
      <c r="A206" s="379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0"/>
      <c r="M206" s="380"/>
      <c r="N206" s="381"/>
      <c r="O206" s="374" t="s">
        <v>66</v>
      </c>
      <c r="P206" s="375"/>
      <c r="Q206" s="375"/>
      <c r="R206" s="375"/>
      <c r="S206" s="375"/>
      <c r="T206" s="375"/>
      <c r="U206" s="376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hidden="1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0"/>
      <c r="M207" s="380"/>
      <c r="N207" s="381"/>
      <c r="O207" s="374" t="s">
        <v>66</v>
      </c>
      <c r="P207" s="375"/>
      <c r="Q207" s="375"/>
      <c r="R207" s="375"/>
      <c r="S207" s="375"/>
      <c r="T207" s="375"/>
      <c r="U207" s="376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hidden="1" customHeight="1" x14ac:dyDescent="0.25">
      <c r="A208" s="391" t="s">
        <v>319</v>
      </c>
      <c r="B208" s="380"/>
      <c r="C208" s="380"/>
      <c r="D208" s="380"/>
      <c r="E208" s="380"/>
      <c r="F208" s="380"/>
      <c r="G208" s="380"/>
      <c r="H208" s="380"/>
      <c r="I208" s="380"/>
      <c r="J208" s="380"/>
      <c r="K208" s="380"/>
      <c r="L208" s="380"/>
      <c r="M208" s="380"/>
      <c r="N208" s="380"/>
      <c r="O208" s="380"/>
      <c r="P208" s="380"/>
      <c r="Q208" s="380"/>
      <c r="R208" s="380"/>
      <c r="S208" s="380"/>
      <c r="T208" s="380"/>
      <c r="U208" s="380"/>
      <c r="V208" s="380"/>
      <c r="W208" s="380"/>
      <c r="X208" s="380"/>
      <c r="Y208" s="380"/>
      <c r="Z208" s="359"/>
      <c r="AA208" s="359"/>
    </row>
    <row r="209" spans="1:54" ht="14.25" hidden="1" customHeight="1" x14ac:dyDescent="0.25">
      <c r="A209" s="389" t="s">
        <v>104</v>
      </c>
      <c r="B209" s="380"/>
      <c r="C209" s="380"/>
      <c r="D209" s="380"/>
      <c r="E209" s="380"/>
      <c r="F209" s="380"/>
      <c r="G209" s="380"/>
      <c r="H209" s="380"/>
      <c r="I209" s="380"/>
      <c r="J209" s="380"/>
      <c r="K209" s="380"/>
      <c r="L209" s="380"/>
      <c r="M209" s="380"/>
      <c r="N209" s="380"/>
      <c r="O209" s="380"/>
      <c r="P209" s="380"/>
      <c r="Q209" s="380"/>
      <c r="R209" s="380"/>
      <c r="S209" s="380"/>
      <c r="T209" s="380"/>
      <c r="U209" s="380"/>
      <c r="V209" s="380"/>
      <c r="W209" s="380"/>
      <c r="X209" s="380"/>
      <c r="Y209" s="380"/>
      <c r="Z209" s="358"/>
      <c r="AA209" s="358"/>
    </row>
    <row r="210" spans="1:54" ht="27" hidden="1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6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hidden="1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hidden="1" x14ac:dyDescent="0.2">
      <c r="A216" s="379"/>
      <c r="B216" s="380"/>
      <c r="C216" s="380"/>
      <c r="D216" s="380"/>
      <c r="E216" s="380"/>
      <c r="F216" s="380"/>
      <c r="G216" s="380"/>
      <c r="H216" s="380"/>
      <c r="I216" s="380"/>
      <c r="J216" s="380"/>
      <c r="K216" s="380"/>
      <c r="L216" s="380"/>
      <c r="M216" s="380"/>
      <c r="N216" s="381"/>
      <c r="O216" s="374" t="s">
        <v>66</v>
      </c>
      <c r="P216" s="375"/>
      <c r="Q216" s="375"/>
      <c r="R216" s="375"/>
      <c r="S216" s="375"/>
      <c r="T216" s="375"/>
      <c r="U216" s="376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hidden="1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0"/>
      <c r="M217" s="380"/>
      <c r="N217" s="381"/>
      <c r="O217" s="374" t="s">
        <v>66</v>
      </c>
      <c r="P217" s="375"/>
      <c r="Q217" s="375"/>
      <c r="R217" s="375"/>
      <c r="S217" s="375"/>
      <c r="T217" s="375"/>
      <c r="U217" s="376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hidden="1" customHeight="1" x14ac:dyDescent="0.25">
      <c r="A218" s="389" t="s">
        <v>60</v>
      </c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0"/>
      <c r="M218" s="380"/>
      <c r="N218" s="380"/>
      <c r="O218" s="380"/>
      <c r="P218" s="380"/>
      <c r="Q218" s="380"/>
      <c r="R218" s="380"/>
      <c r="S218" s="380"/>
      <c r="T218" s="380"/>
      <c r="U218" s="380"/>
      <c r="V218" s="380"/>
      <c r="W218" s="380"/>
      <c r="X218" s="380"/>
      <c r="Y218" s="380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105</v>
      </c>
      <c r="X219" s="366">
        <f>IFERROR(IF(W219="",0,CEILING((W219/$H219),1)*$H219),"")</f>
        <v>105</v>
      </c>
      <c r="Y219" s="36">
        <f>IFERROR(IF(X219=0,"",ROUNDUP(X219/H219,0)*0.00502),"")</f>
        <v>0.251</v>
      </c>
      <c r="Z219" s="56"/>
      <c r="AA219" s="57"/>
      <c r="AE219" s="58"/>
      <c r="BB219" s="189" t="s">
        <v>1</v>
      </c>
    </row>
    <row r="220" spans="1:54" ht="27" hidden="1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0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79"/>
      <c r="B221" s="380"/>
      <c r="C221" s="380"/>
      <c r="D221" s="380"/>
      <c r="E221" s="380"/>
      <c r="F221" s="380"/>
      <c r="G221" s="380"/>
      <c r="H221" s="380"/>
      <c r="I221" s="380"/>
      <c r="J221" s="380"/>
      <c r="K221" s="380"/>
      <c r="L221" s="380"/>
      <c r="M221" s="380"/>
      <c r="N221" s="381"/>
      <c r="O221" s="374" t="s">
        <v>66</v>
      </c>
      <c r="P221" s="375"/>
      <c r="Q221" s="375"/>
      <c r="R221" s="375"/>
      <c r="S221" s="375"/>
      <c r="T221" s="375"/>
      <c r="U221" s="376"/>
      <c r="V221" s="37" t="s">
        <v>67</v>
      </c>
      <c r="W221" s="367">
        <f>IFERROR(W219/H219,"0")+IFERROR(W220/H220,"0")</f>
        <v>50</v>
      </c>
      <c r="X221" s="367">
        <f>IFERROR(X219/H219,"0")+IFERROR(X220/H220,"0")</f>
        <v>50</v>
      </c>
      <c r="Y221" s="367">
        <f>IFERROR(IF(Y219="",0,Y219),"0")+IFERROR(IF(Y220="",0,Y220),"0")</f>
        <v>0.251</v>
      </c>
      <c r="Z221" s="368"/>
      <c r="AA221" s="368"/>
    </row>
    <row r="222" spans="1:54" x14ac:dyDescent="0.2">
      <c r="A222" s="380"/>
      <c r="B222" s="380"/>
      <c r="C222" s="380"/>
      <c r="D222" s="380"/>
      <c r="E222" s="380"/>
      <c r="F222" s="380"/>
      <c r="G222" s="380"/>
      <c r="H222" s="380"/>
      <c r="I222" s="380"/>
      <c r="J222" s="380"/>
      <c r="K222" s="380"/>
      <c r="L222" s="380"/>
      <c r="M222" s="380"/>
      <c r="N222" s="381"/>
      <c r="O222" s="374" t="s">
        <v>66</v>
      </c>
      <c r="P222" s="375"/>
      <c r="Q222" s="375"/>
      <c r="R222" s="375"/>
      <c r="S222" s="375"/>
      <c r="T222" s="375"/>
      <c r="U222" s="376"/>
      <c r="V222" s="37" t="s">
        <v>65</v>
      </c>
      <c r="W222" s="367">
        <f>IFERROR(SUM(W219:W220),"0")</f>
        <v>105</v>
      </c>
      <c r="X222" s="367">
        <f>IFERROR(SUM(X219:X220),"0")</f>
        <v>105</v>
      </c>
      <c r="Y222" s="37"/>
      <c r="Z222" s="368"/>
      <c r="AA222" s="368"/>
    </row>
    <row r="223" spans="1:54" ht="16.5" hidden="1" customHeight="1" x14ac:dyDescent="0.25">
      <c r="A223" s="391" t="s">
        <v>336</v>
      </c>
      <c r="B223" s="380"/>
      <c r="C223" s="380"/>
      <c r="D223" s="380"/>
      <c r="E223" s="380"/>
      <c r="F223" s="380"/>
      <c r="G223" s="380"/>
      <c r="H223" s="380"/>
      <c r="I223" s="380"/>
      <c r="J223" s="380"/>
      <c r="K223" s="380"/>
      <c r="L223" s="380"/>
      <c r="M223" s="380"/>
      <c r="N223" s="380"/>
      <c r="O223" s="380"/>
      <c r="P223" s="380"/>
      <c r="Q223" s="380"/>
      <c r="R223" s="380"/>
      <c r="S223" s="380"/>
      <c r="T223" s="380"/>
      <c r="U223" s="380"/>
      <c r="V223" s="380"/>
      <c r="W223" s="380"/>
      <c r="X223" s="380"/>
      <c r="Y223" s="380"/>
      <c r="Z223" s="359"/>
      <c r="AA223" s="359"/>
    </row>
    <row r="224" spans="1:54" ht="14.25" hidden="1" customHeight="1" x14ac:dyDescent="0.25">
      <c r="A224" s="389" t="s">
        <v>104</v>
      </c>
      <c r="B224" s="380"/>
      <c r="C224" s="380"/>
      <c r="D224" s="380"/>
      <c r="E224" s="380"/>
      <c r="F224" s="380"/>
      <c r="G224" s="380"/>
      <c r="H224" s="380"/>
      <c r="I224" s="380"/>
      <c r="J224" s="380"/>
      <c r="K224" s="380"/>
      <c r="L224" s="380"/>
      <c r="M224" s="380"/>
      <c r="N224" s="380"/>
      <c r="O224" s="380"/>
      <c r="P224" s="380"/>
      <c r="Q224" s="380"/>
      <c r="R224" s="380"/>
      <c r="S224" s="380"/>
      <c r="T224" s="380"/>
      <c r="U224" s="380"/>
      <c r="V224" s="380"/>
      <c r="W224" s="380"/>
      <c r="X224" s="380"/>
      <c r="Y224" s="380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90</v>
      </c>
      <c r="X225" s="366">
        <f t="shared" ref="X225:X230" si="12">IFERROR(IF(W225="",0,CEILING((W225/$H225),1)*$H225),"")</f>
        <v>92.8</v>
      </c>
      <c r="Y225" s="36">
        <f>IFERROR(IF(X225=0,"",ROUNDUP(X225/H225,0)*0.02175),"")</f>
        <v>0.17399999999999999</v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4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hidden="1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79"/>
      <c r="B231" s="380"/>
      <c r="C231" s="380"/>
      <c r="D231" s="380"/>
      <c r="E231" s="380"/>
      <c r="F231" s="380"/>
      <c r="G231" s="380"/>
      <c r="H231" s="380"/>
      <c r="I231" s="380"/>
      <c r="J231" s="380"/>
      <c r="K231" s="380"/>
      <c r="L231" s="380"/>
      <c r="M231" s="380"/>
      <c r="N231" s="381"/>
      <c r="O231" s="374" t="s">
        <v>66</v>
      </c>
      <c r="P231" s="375"/>
      <c r="Q231" s="375"/>
      <c r="R231" s="375"/>
      <c r="S231" s="375"/>
      <c r="T231" s="375"/>
      <c r="U231" s="376"/>
      <c r="V231" s="37" t="s">
        <v>67</v>
      </c>
      <c r="W231" s="367">
        <f>IFERROR(W225/H225,"0")+IFERROR(W226/H226,"0")+IFERROR(W227/H227,"0")+IFERROR(W228/H228,"0")+IFERROR(W229/H229,"0")+IFERROR(W230/H230,"0")</f>
        <v>7.7586206896551726</v>
      </c>
      <c r="X231" s="367">
        <f>IFERROR(X225/H225,"0")+IFERROR(X226/H226,"0")+IFERROR(X227/H227,"0")+IFERROR(X228/H228,"0")+IFERROR(X229/H229,"0")+IFERROR(X230/H230,"0")</f>
        <v>8</v>
      </c>
      <c r="Y231" s="367">
        <f>IFERROR(IF(Y225="",0,Y225),"0")+IFERROR(IF(Y226="",0,Y226),"0")+IFERROR(IF(Y227="",0,Y227),"0")+IFERROR(IF(Y228="",0,Y228),"0")+IFERROR(IF(Y229="",0,Y229),"0")+IFERROR(IF(Y230="",0,Y230),"0")</f>
        <v>0.17399999999999999</v>
      </c>
      <c r="Z231" s="368"/>
      <c r="AA231" s="368"/>
    </row>
    <row r="232" spans="1:54" x14ac:dyDescent="0.2">
      <c r="A232" s="380"/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0"/>
      <c r="M232" s="380"/>
      <c r="N232" s="381"/>
      <c r="O232" s="374" t="s">
        <v>66</v>
      </c>
      <c r="P232" s="375"/>
      <c r="Q232" s="375"/>
      <c r="R232" s="375"/>
      <c r="S232" s="375"/>
      <c r="T232" s="375"/>
      <c r="U232" s="376"/>
      <c r="V232" s="37" t="s">
        <v>65</v>
      </c>
      <c r="W232" s="367">
        <f>IFERROR(SUM(W225:W230),"0")</f>
        <v>90</v>
      </c>
      <c r="X232" s="367">
        <f>IFERROR(SUM(X225:X230),"0")</f>
        <v>92.8</v>
      </c>
      <c r="Y232" s="37"/>
      <c r="Z232" s="368"/>
      <c r="AA232" s="368"/>
    </row>
    <row r="233" spans="1:54" ht="16.5" hidden="1" customHeight="1" x14ac:dyDescent="0.25">
      <c r="A233" s="391" t="s">
        <v>349</v>
      </c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0"/>
      <c r="M233" s="380"/>
      <c r="N233" s="380"/>
      <c r="O233" s="380"/>
      <c r="P233" s="380"/>
      <c r="Q233" s="380"/>
      <c r="R233" s="380"/>
      <c r="S233" s="380"/>
      <c r="T233" s="380"/>
      <c r="U233" s="380"/>
      <c r="V233" s="380"/>
      <c r="W233" s="380"/>
      <c r="X233" s="380"/>
      <c r="Y233" s="380"/>
      <c r="Z233" s="359"/>
      <c r="AA233" s="359"/>
    </row>
    <row r="234" spans="1:54" ht="14.25" hidden="1" customHeight="1" x14ac:dyDescent="0.25">
      <c r="A234" s="389" t="s">
        <v>104</v>
      </c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0"/>
      <c r="M234" s="380"/>
      <c r="N234" s="380"/>
      <c r="O234" s="380"/>
      <c r="P234" s="380"/>
      <c r="Q234" s="380"/>
      <c r="R234" s="380"/>
      <c r="S234" s="380"/>
      <c r="T234" s="380"/>
      <c r="U234" s="380"/>
      <c r="V234" s="380"/>
      <c r="W234" s="380"/>
      <c r="X234" s="380"/>
      <c r="Y234" s="380"/>
      <c r="Z234" s="358"/>
      <c r="AA234" s="358"/>
    </row>
    <row r="235" spans="1:54" ht="27" hidden="1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8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4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49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7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71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hidden="1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6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hidden="1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51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hidden="1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2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hidden="1" x14ac:dyDescent="0.2">
      <c r="A251" s="379"/>
      <c r="B251" s="380"/>
      <c r="C251" s="380"/>
      <c r="D251" s="380"/>
      <c r="E251" s="380"/>
      <c r="F251" s="380"/>
      <c r="G251" s="380"/>
      <c r="H251" s="380"/>
      <c r="I251" s="380"/>
      <c r="J251" s="380"/>
      <c r="K251" s="380"/>
      <c r="L251" s="380"/>
      <c r="M251" s="380"/>
      <c r="N251" s="381"/>
      <c r="O251" s="374" t="s">
        <v>66</v>
      </c>
      <c r="P251" s="375"/>
      <c r="Q251" s="375"/>
      <c r="R251" s="375"/>
      <c r="S251" s="375"/>
      <c r="T251" s="375"/>
      <c r="U251" s="376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hidden="1" x14ac:dyDescent="0.2">
      <c r="A252" s="380"/>
      <c r="B252" s="380"/>
      <c r="C252" s="380"/>
      <c r="D252" s="380"/>
      <c r="E252" s="380"/>
      <c r="F252" s="380"/>
      <c r="G252" s="380"/>
      <c r="H252" s="380"/>
      <c r="I252" s="380"/>
      <c r="J252" s="380"/>
      <c r="K252" s="380"/>
      <c r="L252" s="380"/>
      <c r="M252" s="380"/>
      <c r="N252" s="381"/>
      <c r="O252" s="374" t="s">
        <v>66</v>
      </c>
      <c r="P252" s="375"/>
      <c r="Q252" s="375"/>
      <c r="R252" s="375"/>
      <c r="S252" s="375"/>
      <c r="T252" s="375"/>
      <c r="U252" s="376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hidden="1" customHeight="1" x14ac:dyDescent="0.25">
      <c r="A253" s="389" t="s">
        <v>96</v>
      </c>
      <c r="B253" s="380"/>
      <c r="C253" s="380"/>
      <c r="D253" s="380"/>
      <c r="E253" s="380"/>
      <c r="F253" s="380"/>
      <c r="G253" s="380"/>
      <c r="H253" s="380"/>
      <c r="I253" s="380"/>
      <c r="J253" s="380"/>
      <c r="K253" s="380"/>
      <c r="L253" s="380"/>
      <c r="M253" s="380"/>
      <c r="N253" s="380"/>
      <c r="O253" s="380"/>
      <c r="P253" s="380"/>
      <c r="Q253" s="380"/>
      <c r="R253" s="380"/>
      <c r="S253" s="380"/>
      <c r="T253" s="380"/>
      <c r="U253" s="380"/>
      <c r="V253" s="380"/>
      <c r="W253" s="380"/>
      <c r="X253" s="380"/>
      <c r="Y253" s="380"/>
      <c r="Z253" s="358"/>
      <c r="AA253" s="358"/>
    </row>
    <row r="254" spans="1:54" ht="27" hidden="1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hidden="1" x14ac:dyDescent="0.2">
      <c r="A255" s="379"/>
      <c r="B255" s="380"/>
      <c r="C255" s="380"/>
      <c r="D255" s="380"/>
      <c r="E255" s="380"/>
      <c r="F255" s="380"/>
      <c r="G255" s="380"/>
      <c r="H255" s="380"/>
      <c r="I255" s="380"/>
      <c r="J255" s="380"/>
      <c r="K255" s="380"/>
      <c r="L255" s="380"/>
      <c r="M255" s="380"/>
      <c r="N255" s="381"/>
      <c r="O255" s="374" t="s">
        <v>66</v>
      </c>
      <c r="P255" s="375"/>
      <c r="Q255" s="375"/>
      <c r="R255" s="375"/>
      <c r="S255" s="375"/>
      <c r="T255" s="375"/>
      <c r="U255" s="376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hidden="1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0"/>
      <c r="M256" s="380"/>
      <c r="N256" s="381"/>
      <c r="O256" s="374" t="s">
        <v>66</v>
      </c>
      <c r="P256" s="375"/>
      <c r="Q256" s="375"/>
      <c r="R256" s="375"/>
      <c r="S256" s="375"/>
      <c r="T256" s="375"/>
      <c r="U256" s="376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hidden="1" customHeight="1" x14ac:dyDescent="0.25">
      <c r="A257" s="389" t="s">
        <v>60</v>
      </c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0"/>
      <c r="M257" s="380"/>
      <c r="N257" s="380"/>
      <c r="O257" s="380"/>
      <c r="P257" s="380"/>
      <c r="Q257" s="380"/>
      <c r="R257" s="380"/>
      <c r="S257" s="380"/>
      <c r="T257" s="380"/>
      <c r="U257" s="380"/>
      <c r="V257" s="380"/>
      <c r="W257" s="380"/>
      <c r="X257" s="380"/>
      <c r="Y257" s="380"/>
      <c r="Z257" s="358"/>
      <c r="AA257" s="358"/>
    </row>
    <row r="258" spans="1:54" ht="27" hidden="1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hidden="1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hidden="1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22.4</v>
      </c>
      <c r="X261" s="366">
        <f>IFERROR(IF(W261="",0,CEILING((W261/$H261),1)*$H261),"")</f>
        <v>23.52</v>
      </c>
      <c r="Y261" s="36">
        <f>IFERROR(IF(X261=0,"",ROUNDUP(X261/H261,0)*0.00502),"")</f>
        <v>7.0280000000000009E-2</v>
      </c>
      <c r="Z261" s="56"/>
      <c r="AA261" s="57"/>
      <c r="AE261" s="58"/>
      <c r="BB261" s="217" t="s">
        <v>1</v>
      </c>
    </row>
    <row r="262" spans="1:54" x14ac:dyDescent="0.2">
      <c r="A262" s="379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0"/>
      <c r="M262" s="380"/>
      <c r="N262" s="381"/>
      <c r="O262" s="374" t="s">
        <v>66</v>
      </c>
      <c r="P262" s="375"/>
      <c r="Q262" s="375"/>
      <c r="R262" s="375"/>
      <c r="S262" s="375"/>
      <c r="T262" s="375"/>
      <c r="U262" s="376"/>
      <c r="V262" s="37" t="s">
        <v>67</v>
      </c>
      <c r="W262" s="367">
        <f>IFERROR(W258/H258,"0")+IFERROR(W259/H259,"0")+IFERROR(W260/H260,"0")+IFERROR(W261/H261,"0")</f>
        <v>13.333333333333332</v>
      </c>
      <c r="X262" s="367">
        <f>IFERROR(X258/H258,"0")+IFERROR(X259/H259,"0")+IFERROR(X260/H260,"0")+IFERROR(X261/H261,"0")</f>
        <v>14</v>
      </c>
      <c r="Y262" s="367">
        <f>IFERROR(IF(Y258="",0,Y258),"0")+IFERROR(IF(Y259="",0,Y259),"0")+IFERROR(IF(Y260="",0,Y260),"0")+IFERROR(IF(Y261="",0,Y261),"0")</f>
        <v>7.0280000000000009E-2</v>
      </c>
      <c r="Z262" s="368"/>
      <c r="AA262" s="368"/>
    </row>
    <row r="263" spans="1:54" x14ac:dyDescent="0.2">
      <c r="A263" s="380"/>
      <c r="B263" s="380"/>
      <c r="C263" s="380"/>
      <c r="D263" s="380"/>
      <c r="E263" s="380"/>
      <c r="F263" s="380"/>
      <c r="G263" s="380"/>
      <c r="H263" s="380"/>
      <c r="I263" s="380"/>
      <c r="J263" s="380"/>
      <c r="K263" s="380"/>
      <c r="L263" s="380"/>
      <c r="M263" s="380"/>
      <c r="N263" s="381"/>
      <c r="O263" s="374" t="s">
        <v>66</v>
      </c>
      <c r="P263" s="375"/>
      <c r="Q263" s="375"/>
      <c r="R263" s="375"/>
      <c r="S263" s="375"/>
      <c r="T263" s="375"/>
      <c r="U263" s="376"/>
      <c r="V263" s="37" t="s">
        <v>65</v>
      </c>
      <c r="W263" s="367">
        <f>IFERROR(SUM(W258:W261),"0")</f>
        <v>22.4</v>
      </c>
      <c r="X263" s="367">
        <f>IFERROR(SUM(X258:X261),"0")</f>
        <v>23.52</v>
      </c>
      <c r="Y263" s="37"/>
      <c r="Z263" s="368"/>
      <c r="AA263" s="368"/>
    </row>
    <row r="264" spans="1:54" ht="14.25" hidden="1" customHeight="1" x14ac:dyDescent="0.25">
      <c r="A264" s="389" t="s">
        <v>68</v>
      </c>
      <c r="B264" s="380"/>
      <c r="C264" s="380"/>
      <c r="D264" s="380"/>
      <c r="E264" s="380"/>
      <c r="F264" s="380"/>
      <c r="G264" s="380"/>
      <c r="H264" s="380"/>
      <c r="I264" s="380"/>
      <c r="J264" s="380"/>
      <c r="K264" s="380"/>
      <c r="L264" s="380"/>
      <c r="M264" s="380"/>
      <c r="N264" s="380"/>
      <c r="O264" s="380"/>
      <c r="P264" s="380"/>
      <c r="Q264" s="380"/>
      <c r="R264" s="380"/>
      <c r="S264" s="380"/>
      <c r="T264" s="380"/>
      <c r="U264" s="380"/>
      <c r="V264" s="380"/>
      <c r="W264" s="380"/>
      <c r="X264" s="380"/>
      <c r="Y264" s="380"/>
      <c r="Z264" s="358"/>
      <c r="AA264" s="358"/>
    </row>
    <row r="265" spans="1:54" ht="16.5" hidden="1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5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hidden="1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8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hidden="1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hidden="1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68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hidden="1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4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hidden="1" x14ac:dyDescent="0.2">
      <c r="A274" s="379"/>
      <c r="B274" s="380"/>
      <c r="C274" s="380"/>
      <c r="D274" s="380"/>
      <c r="E274" s="380"/>
      <c r="F274" s="380"/>
      <c r="G274" s="380"/>
      <c r="H274" s="380"/>
      <c r="I274" s="380"/>
      <c r="J274" s="380"/>
      <c r="K274" s="380"/>
      <c r="L274" s="380"/>
      <c r="M274" s="380"/>
      <c r="N274" s="381"/>
      <c r="O274" s="374" t="s">
        <v>66</v>
      </c>
      <c r="P274" s="375"/>
      <c r="Q274" s="375"/>
      <c r="R274" s="375"/>
      <c r="S274" s="375"/>
      <c r="T274" s="375"/>
      <c r="U274" s="376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0</v>
      </c>
      <c r="X274" s="367">
        <f>IFERROR(X265/H265,"0")+IFERROR(X266/H266,"0")+IFERROR(X267/H267,"0")+IFERROR(X268/H268,"0")+IFERROR(X269/H269,"0")+IFERROR(X270/H270,"0")+IFERROR(X271/H271,"0")+IFERROR(X272/H272,"0")+IFERROR(X273/H273,"0")</f>
        <v>0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</v>
      </c>
      <c r="Z274" s="368"/>
      <c r="AA274" s="368"/>
    </row>
    <row r="275" spans="1:54" hidden="1" x14ac:dyDescent="0.2">
      <c r="A275" s="380"/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1"/>
      <c r="O275" s="374" t="s">
        <v>66</v>
      </c>
      <c r="P275" s="375"/>
      <c r="Q275" s="375"/>
      <c r="R275" s="375"/>
      <c r="S275" s="375"/>
      <c r="T275" s="375"/>
      <c r="U275" s="376"/>
      <c r="V275" s="37" t="s">
        <v>65</v>
      </c>
      <c r="W275" s="367">
        <f>IFERROR(SUM(W265:W273),"0")</f>
        <v>0</v>
      </c>
      <c r="X275" s="367">
        <f>IFERROR(SUM(X265:X273),"0")</f>
        <v>0</v>
      </c>
      <c r="Y275" s="37"/>
      <c r="Z275" s="368"/>
      <c r="AA275" s="368"/>
    </row>
    <row r="276" spans="1:54" ht="14.25" hidden="1" customHeight="1" x14ac:dyDescent="0.25">
      <c r="A276" s="389" t="s">
        <v>210</v>
      </c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0"/>
      <c r="M276" s="380"/>
      <c r="N276" s="380"/>
      <c r="O276" s="380"/>
      <c r="P276" s="380"/>
      <c r="Q276" s="380"/>
      <c r="R276" s="380"/>
      <c r="S276" s="380"/>
      <c r="T276" s="380"/>
      <c r="U276" s="380"/>
      <c r="V276" s="380"/>
      <c r="W276" s="380"/>
      <c r="X276" s="380"/>
      <c r="Y276" s="380"/>
      <c r="Z276" s="358"/>
      <c r="AA276" s="358"/>
    </row>
    <row r="277" spans="1:54" ht="16.5" hidden="1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5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400</v>
      </c>
      <c r="X278" s="366">
        <f>IFERROR(IF(W278="",0,CEILING((W278/$H278),1)*$H278),"")</f>
        <v>405.59999999999997</v>
      </c>
      <c r="Y278" s="36">
        <f>IFERROR(IF(X278=0,"",ROUNDUP(X278/H278,0)*0.02175),"")</f>
        <v>1.131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40</v>
      </c>
      <c r="X279" s="366">
        <f>IFERROR(IF(W279="",0,CEILING((W279/$H279),1)*$H279),"")</f>
        <v>42</v>
      </c>
      <c r="Y279" s="36">
        <f>IFERROR(IF(X279=0,"",ROUNDUP(X279/H279,0)*0.02175),"")</f>
        <v>0.10874999999999999</v>
      </c>
      <c r="Z279" s="56"/>
      <c r="AA279" s="57"/>
      <c r="AE279" s="58"/>
      <c r="BB279" s="229" t="s">
        <v>1</v>
      </c>
    </row>
    <row r="280" spans="1:54" x14ac:dyDescent="0.2">
      <c r="A280" s="379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0"/>
      <c r="M280" s="380"/>
      <c r="N280" s="381"/>
      <c r="O280" s="374" t="s">
        <v>66</v>
      </c>
      <c r="P280" s="375"/>
      <c r="Q280" s="375"/>
      <c r="R280" s="375"/>
      <c r="S280" s="375"/>
      <c r="T280" s="375"/>
      <c r="U280" s="376"/>
      <c r="V280" s="37" t="s">
        <v>67</v>
      </c>
      <c r="W280" s="367">
        <f>IFERROR(W277/H277,"0")+IFERROR(W278/H278,"0")+IFERROR(W279/H279,"0")</f>
        <v>56.043956043956044</v>
      </c>
      <c r="X280" s="367">
        <f>IFERROR(X277/H277,"0")+IFERROR(X278/H278,"0")+IFERROR(X279/H279,"0")</f>
        <v>57</v>
      </c>
      <c r="Y280" s="367">
        <f>IFERROR(IF(Y277="",0,Y277),"0")+IFERROR(IF(Y278="",0,Y278),"0")+IFERROR(IF(Y279="",0,Y279),"0")</f>
        <v>1.2397499999999999</v>
      </c>
      <c r="Z280" s="368"/>
      <c r="AA280" s="368"/>
    </row>
    <row r="281" spans="1:54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0"/>
      <c r="M281" s="380"/>
      <c r="N281" s="381"/>
      <c r="O281" s="374" t="s">
        <v>66</v>
      </c>
      <c r="P281" s="375"/>
      <c r="Q281" s="375"/>
      <c r="R281" s="375"/>
      <c r="S281" s="375"/>
      <c r="T281" s="375"/>
      <c r="U281" s="376"/>
      <c r="V281" s="37" t="s">
        <v>65</v>
      </c>
      <c r="W281" s="367">
        <f>IFERROR(SUM(W277:W279),"0")</f>
        <v>440</v>
      </c>
      <c r="X281" s="367">
        <f>IFERROR(SUM(X277:X279),"0")</f>
        <v>447.59999999999997</v>
      </c>
      <c r="Y281" s="37"/>
      <c r="Z281" s="368"/>
      <c r="AA281" s="368"/>
    </row>
    <row r="282" spans="1:54" ht="14.25" hidden="1" customHeight="1" x14ac:dyDescent="0.25">
      <c r="A282" s="389" t="s">
        <v>82</v>
      </c>
      <c r="B282" s="380"/>
      <c r="C282" s="380"/>
      <c r="D282" s="380"/>
      <c r="E282" s="380"/>
      <c r="F282" s="380"/>
      <c r="G282" s="380"/>
      <c r="H282" s="380"/>
      <c r="I282" s="380"/>
      <c r="J282" s="380"/>
      <c r="K282" s="380"/>
      <c r="L282" s="380"/>
      <c r="M282" s="380"/>
      <c r="N282" s="380"/>
      <c r="O282" s="380"/>
      <c r="P282" s="380"/>
      <c r="Q282" s="380"/>
      <c r="R282" s="380"/>
      <c r="S282" s="380"/>
      <c r="T282" s="380"/>
      <c r="U282" s="380"/>
      <c r="V282" s="380"/>
      <c r="W282" s="380"/>
      <c r="X282" s="380"/>
      <c r="Y282" s="380"/>
      <c r="Z282" s="358"/>
      <c r="AA282" s="358"/>
    </row>
    <row r="283" spans="1:54" ht="16.5" hidden="1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35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hidden="1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32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hidden="1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0</v>
      </c>
      <c r="X285" s="36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58"/>
      <c r="BB285" s="232" t="s">
        <v>1</v>
      </c>
    </row>
    <row r="286" spans="1:54" hidden="1" x14ac:dyDescent="0.2">
      <c r="A286" s="379"/>
      <c r="B286" s="380"/>
      <c r="C286" s="380"/>
      <c r="D286" s="380"/>
      <c r="E286" s="380"/>
      <c r="F286" s="380"/>
      <c r="G286" s="380"/>
      <c r="H286" s="380"/>
      <c r="I286" s="380"/>
      <c r="J286" s="380"/>
      <c r="K286" s="380"/>
      <c r="L286" s="380"/>
      <c r="M286" s="380"/>
      <c r="N286" s="381"/>
      <c r="O286" s="374" t="s">
        <v>66</v>
      </c>
      <c r="P286" s="375"/>
      <c r="Q286" s="375"/>
      <c r="R286" s="375"/>
      <c r="S286" s="375"/>
      <c r="T286" s="375"/>
      <c r="U286" s="376"/>
      <c r="V286" s="37" t="s">
        <v>67</v>
      </c>
      <c r="W286" s="367">
        <f>IFERROR(W283/H283,"0")+IFERROR(W284/H284,"0")+IFERROR(W285/H285,"0")</f>
        <v>0</v>
      </c>
      <c r="X286" s="367">
        <f>IFERROR(X283/H283,"0")+IFERROR(X284/H284,"0")+IFERROR(X285/H285,"0")</f>
        <v>0</v>
      </c>
      <c r="Y286" s="367">
        <f>IFERROR(IF(Y283="",0,Y283),"0")+IFERROR(IF(Y284="",0,Y284),"0")+IFERROR(IF(Y285="",0,Y285),"0")</f>
        <v>0</v>
      </c>
      <c r="Z286" s="368"/>
      <c r="AA286" s="368"/>
    </row>
    <row r="287" spans="1:54" hidden="1" x14ac:dyDescent="0.2">
      <c r="A287" s="380"/>
      <c r="B287" s="380"/>
      <c r="C287" s="380"/>
      <c r="D287" s="380"/>
      <c r="E287" s="380"/>
      <c r="F287" s="380"/>
      <c r="G287" s="380"/>
      <c r="H287" s="380"/>
      <c r="I287" s="380"/>
      <c r="J287" s="380"/>
      <c r="K287" s="380"/>
      <c r="L287" s="380"/>
      <c r="M287" s="380"/>
      <c r="N287" s="381"/>
      <c r="O287" s="374" t="s">
        <v>66</v>
      </c>
      <c r="P287" s="375"/>
      <c r="Q287" s="375"/>
      <c r="R287" s="375"/>
      <c r="S287" s="375"/>
      <c r="T287" s="375"/>
      <c r="U287" s="376"/>
      <c r="V287" s="37" t="s">
        <v>65</v>
      </c>
      <c r="W287" s="367">
        <f>IFERROR(SUM(W283:W285),"0")</f>
        <v>0</v>
      </c>
      <c r="X287" s="367">
        <f>IFERROR(SUM(X283:X285),"0")</f>
        <v>0</v>
      </c>
      <c r="Y287" s="37"/>
      <c r="Z287" s="368"/>
      <c r="AA287" s="368"/>
    </row>
    <row r="288" spans="1:54" ht="14.25" hidden="1" customHeight="1" x14ac:dyDescent="0.25">
      <c r="A288" s="389" t="s">
        <v>422</v>
      </c>
      <c r="B288" s="380"/>
      <c r="C288" s="380"/>
      <c r="D288" s="380"/>
      <c r="E288" s="380"/>
      <c r="F288" s="380"/>
      <c r="G288" s="380"/>
      <c r="H288" s="380"/>
      <c r="I288" s="380"/>
      <c r="J288" s="380"/>
      <c r="K288" s="380"/>
      <c r="L288" s="380"/>
      <c r="M288" s="380"/>
      <c r="N288" s="380"/>
      <c r="O288" s="380"/>
      <c r="P288" s="380"/>
      <c r="Q288" s="380"/>
      <c r="R288" s="380"/>
      <c r="S288" s="380"/>
      <c r="T288" s="380"/>
      <c r="U288" s="380"/>
      <c r="V288" s="380"/>
      <c r="W288" s="380"/>
      <c r="X288" s="380"/>
      <c r="Y288" s="380"/>
      <c r="Z288" s="358"/>
      <c r="AA288" s="358"/>
    </row>
    <row r="289" spans="1:54" ht="16.5" hidden="1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hidden="1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hidden="1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39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hidden="1" x14ac:dyDescent="0.2">
      <c r="A292" s="379"/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0"/>
      <c r="M292" s="380"/>
      <c r="N292" s="381"/>
      <c r="O292" s="374" t="s">
        <v>66</v>
      </c>
      <c r="P292" s="375"/>
      <c r="Q292" s="375"/>
      <c r="R292" s="375"/>
      <c r="S292" s="375"/>
      <c r="T292" s="375"/>
      <c r="U292" s="376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hidden="1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1"/>
      <c r="O293" s="374" t="s">
        <v>66</v>
      </c>
      <c r="P293" s="375"/>
      <c r="Q293" s="375"/>
      <c r="R293" s="375"/>
      <c r="S293" s="375"/>
      <c r="T293" s="375"/>
      <c r="U293" s="376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hidden="1" customHeight="1" x14ac:dyDescent="0.25">
      <c r="A294" s="391" t="s">
        <v>431</v>
      </c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0"/>
      <c r="M294" s="380"/>
      <c r="N294" s="380"/>
      <c r="O294" s="380"/>
      <c r="P294" s="380"/>
      <c r="Q294" s="380"/>
      <c r="R294" s="380"/>
      <c r="S294" s="380"/>
      <c r="T294" s="380"/>
      <c r="U294" s="380"/>
      <c r="V294" s="380"/>
      <c r="W294" s="380"/>
      <c r="X294" s="380"/>
      <c r="Y294" s="380"/>
      <c r="Z294" s="359"/>
      <c r="AA294" s="359"/>
    </row>
    <row r="295" spans="1:54" ht="14.25" hidden="1" customHeight="1" x14ac:dyDescent="0.25">
      <c r="A295" s="389" t="s">
        <v>104</v>
      </c>
      <c r="B295" s="380"/>
      <c r="C295" s="380"/>
      <c r="D295" s="380"/>
      <c r="E295" s="380"/>
      <c r="F295" s="380"/>
      <c r="G295" s="380"/>
      <c r="H295" s="380"/>
      <c r="I295" s="380"/>
      <c r="J295" s="380"/>
      <c r="K295" s="380"/>
      <c r="L295" s="380"/>
      <c r="M295" s="380"/>
      <c r="N295" s="380"/>
      <c r="O295" s="380"/>
      <c r="P295" s="380"/>
      <c r="Q295" s="380"/>
      <c r="R295" s="380"/>
      <c r="S295" s="380"/>
      <c r="T295" s="380"/>
      <c r="U295" s="380"/>
      <c r="V295" s="380"/>
      <c r="W295" s="380"/>
      <c r="X295" s="380"/>
      <c r="Y295" s="380"/>
      <c r="Z295" s="358"/>
      <c r="AA295" s="358"/>
    </row>
    <row r="296" spans="1:54" ht="27" hidden="1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3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4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8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hidden="1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6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hidden="1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hidden="1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71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hidden="1" x14ac:dyDescent="0.2">
      <c r="A304" s="379"/>
      <c r="B304" s="380"/>
      <c r="C304" s="380"/>
      <c r="D304" s="380"/>
      <c r="E304" s="380"/>
      <c r="F304" s="380"/>
      <c r="G304" s="380"/>
      <c r="H304" s="380"/>
      <c r="I304" s="380"/>
      <c r="J304" s="380"/>
      <c r="K304" s="380"/>
      <c r="L304" s="380"/>
      <c r="M304" s="380"/>
      <c r="N304" s="381"/>
      <c r="O304" s="374" t="s">
        <v>66</v>
      </c>
      <c r="P304" s="375"/>
      <c r="Q304" s="375"/>
      <c r="R304" s="375"/>
      <c r="S304" s="375"/>
      <c r="T304" s="375"/>
      <c r="U304" s="376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hidden="1" x14ac:dyDescent="0.2">
      <c r="A305" s="380"/>
      <c r="B305" s="380"/>
      <c r="C305" s="380"/>
      <c r="D305" s="380"/>
      <c r="E305" s="380"/>
      <c r="F305" s="380"/>
      <c r="G305" s="380"/>
      <c r="H305" s="380"/>
      <c r="I305" s="380"/>
      <c r="J305" s="380"/>
      <c r="K305" s="380"/>
      <c r="L305" s="380"/>
      <c r="M305" s="380"/>
      <c r="N305" s="381"/>
      <c r="O305" s="374" t="s">
        <v>66</v>
      </c>
      <c r="P305" s="375"/>
      <c r="Q305" s="375"/>
      <c r="R305" s="375"/>
      <c r="S305" s="375"/>
      <c r="T305" s="375"/>
      <c r="U305" s="376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hidden="1" customHeight="1" x14ac:dyDescent="0.25">
      <c r="A306" s="389" t="s">
        <v>60</v>
      </c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0"/>
      <c r="M306" s="380"/>
      <c r="N306" s="380"/>
      <c r="O306" s="380"/>
      <c r="P306" s="380"/>
      <c r="Q306" s="380"/>
      <c r="R306" s="380"/>
      <c r="S306" s="380"/>
      <c r="T306" s="380"/>
      <c r="U306" s="380"/>
      <c r="V306" s="380"/>
      <c r="W306" s="380"/>
      <c r="X306" s="380"/>
      <c r="Y306" s="380"/>
      <c r="Z306" s="358"/>
      <c r="AA306" s="358"/>
    </row>
    <row r="307" spans="1:54" ht="27" hidden="1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hidden="1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hidden="1" x14ac:dyDescent="0.2">
      <c r="A309" s="379"/>
      <c r="B309" s="380"/>
      <c r="C309" s="380"/>
      <c r="D309" s="380"/>
      <c r="E309" s="380"/>
      <c r="F309" s="380"/>
      <c r="G309" s="380"/>
      <c r="H309" s="380"/>
      <c r="I309" s="380"/>
      <c r="J309" s="380"/>
      <c r="K309" s="380"/>
      <c r="L309" s="380"/>
      <c r="M309" s="380"/>
      <c r="N309" s="381"/>
      <c r="O309" s="374" t="s">
        <v>66</v>
      </c>
      <c r="P309" s="375"/>
      <c r="Q309" s="375"/>
      <c r="R309" s="375"/>
      <c r="S309" s="375"/>
      <c r="T309" s="375"/>
      <c r="U309" s="376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hidden="1" x14ac:dyDescent="0.2">
      <c r="A310" s="380"/>
      <c r="B310" s="380"/>
      <c r="C310" s="380"/>
      <c r="D310" s="380"/>
      <c r="E310" s="380"/>
      <c r="F310" s="380"/>
      <c r="G310" s="380"/>
      <c r="H310" s="380"/>
      <c r="I310" s="380"/>
      <c r="J310" s="380"/>
      <c r="K310" s="380"/>
      <c r="L310" s="380"/>
      <c r="M310" s="380"/>
      <c r="N310" s="381"/>
      <c r="O310" s="374" t="s">
        <v>66</v>
      </c>
      <c r="P310" s="375"/>
      <c r="Q310" s="375"/>
      <c r="R310" s="375"/>
      <c r="S310" s="375"/>
      <c r="T310" s="375"/>
      <c r="U310" s="376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hidden="1" customHeight="1" x14ac:dyDescent="0.25">
      <c r="A311" s="391" t="s">
        <v>449</v>
      </c>
      <c r="B311" s="380"/>
      <c r="C311" s="380"/>
      <c r="D311" s="380"/>
      <c r="E311" s="380"/>
      <c r="F311" s="380"/>
      <c r="G311" s="380"/>
      <c r="H311" s="380"/>
      <c r="I311" s="380"/>
      <c r="J311" s="380"/>
      <c r="K311" s="380"/>
      <c r="L311" s="380"/>
      <c r="M311" s="380"/>
      <c r="N311" s="380"/>
      <c r="O311" s="380"/>
      <c r="P311" s="380"/>
      <c r="Q311" s="380"/>
      <c r="R311" s="380"/>
      <c r="S311" s="380"/>
      <c r="T311" s="380"/>
      <c r="U311" s="380"/>
      <c r="V311" s="380"/>
      <c r="W311" s="380"/>
      <c r="X311" s="380"/>
      <c r="Y311" s="380"/>
      <c r="Z311" s="359"/>
      <c r="AA311" s="359"/>
    </row>
    <row r="312" spans="1:54" ht="14.25" hidden="1" customHeight="1" x14ac:dyDescent="0.25">
      <c r="A312" s="389" t="s">
        <v>60</v>
      </c>
      <c r="B312" s="380"/>
      <c r="C312" s="380"/>
      <c r="D312" s="380"/>
      <c r="E312" s="380"/>
      <c r="F312" s="380"/>
      <c r="G312" s="380"/>
      <c r="H312" s="380"/>
      <c r="I312" s="380"/>
      <c r="J312" s="380"/>
      <c r="K312" s="380"/>
      <c r="L312" s="380"/>
      <c r="M312" s="380"/>
      <c r="N312" s="380"/>
      <c r="O312" s="380"/>
      <c r="P312" s="380"/>
      <c r="Q312" s="380"/>
      <c r="R312" s="380"/>
      <c r="S312" s="380"/>
      <c r="T312" s="380"/>
      <c r="U312" s="380"/>
      <c r="V312" s="380"/>
      <c r="W312" s="380"/>
      <c r="X312" s="380"/>
      <c r="Y312" s="380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21</v>
      </c>
      <c r="X313" s="366">
        <f>IFERROR(IF(W313="",0,CEILING((W313/$H313),1)*$H313),"")</f>
        <v>21.6</v>
      </c>
      <c r="Y313" s="36">
        <f>IFERROR(IF(X313=0,"",ROUNDUP(X313/H313,0)*0.00753),"")</f>
        <v>9.0359999999999996E-2</v>
      </c>
      <c r="Z313" s="56"/>
      <c r="AA313" s="57"/>
      <c r="AE313" s="58"/>
      <c r="BB313" s="246" t="s">
        <v>1</v>
      </c>
    </row>
    <row r="314" spans="1:54" x14ac:dyDescent="0.2">
      <c r="A314" s="379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0"/>
      <c r="M314" s="380"/>
      <c r="N314" s="381"/>
      <c r="O314" s="374" t="s">
        <v>66</v>
      </c>
      <c r="P314" s="375"/>
      <c r="Q314" s="375"/>
      <c r="R314" s="375"/>
      <c r="S314" s="375"/>
      <c r="T314" s="375"/>
      <c r="U314" s="376"/>
      <c r="V314" s="37" t="s">
        <v>67</v>
      </c>
      <c r="W314" s="367">
        <f>IFERROR(W313/H313,"0")</f>
        <v>11.666666666666666</v>
      </c>
      <c r="X314" s="367">
        <f>IFERROR(X313/H313,"0")</f>
        <v>12</v>
      </c>
      <c r="Y314" s="367">
        <f>IFERROR(IF(Y313="",0,Y313),"0")</f>
        <v>9.0359999999999996E-2</v>
      </c>
      <c r="Z314" s="368"/>
      <c r="AA314" s="368"/>
    </row>
    <row r="315" spans="1:54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0"/>
      <c r="M315" s="380"/>
      <c r="N315" s="381"/>
      <c r="O315" s="374" t="s">
        <v>66</v>
      </c>
      <c r="P315" s="375"/>
      <c r="Q315" s="375"/>
      <c r="R315" s="375"/>
      <c r="S315" s="375"/>
      <c r="T315" s="375"/>
      <c r="U315" s="376"/>
      <c r="V315" s="37" t="s">
        <v>65</v>
      </c>
      <c r="W315" s="367">
        <f>IFERROR(SUM(W313:W313),"0")</f>
        <v>21</v>
      </c>
      <c r="X315" s="367">
        <f>IFERROR(SUM(X313:X313),"0")</f>
        <v>21.6</v>
      </c>
      <c r="Y315" s="37"/>
      <c r="Z315" s="368"/>
      <c r="AA315" s="368"/>
    </row>
    <row r="316" spans="1:54" ht="14.25" hidden="1" customHeight="1" x14ac:dyDescent="0.25">
      <c r="A316" s="389" t="s">
        <v>68</v>
      </c>
      <c r="B316" s="380"/>
      <c r="C316" s="380"/>
      <c r="D316" s="380"/>
      <c r="E316" s="380"/>
      <c r="F316" s="380"/>
      <c r="G316" s="380"/>
      <c r="H316" s="380"/>
      <c r="I316" s="380"/>
      <c r="J316" s="380"/>
      <c r="K316" s="380"/>
      <c r="L316" s="380"/>
      <c r="M316" s="380"/>
      <c r="N316" s="380"/>
      <c r="O316" s="380"/>
      <c r="P316" s="380"/>
      <c r="Q316" s="380"/>
      <c r="R316" s="380"/>
      <c r="S316" s="380"/>
      <c r="T316" s="380"/>
      <c r="U316" s="380"/>
      <c r="V316" s="380"/>
      <c r="W316" s="380"/>
      <c r="X316" s="380"/>
      <c r="Y316" s="380"/>
      <c r="Z316" s="358"/>
      <c r="AA316" s="358"/>
    </row>
    <row r="317" spans="1:54" ht="27" hidden="1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588</v>
      </c>
      <c r="X318" s="366">
        <f>IFERROR(IF(W318="",0,CEILING((W318/$H318),1)*$H318),"")</f>
        <v>588</v>
      </c>
      <c r="Y318" s="36">
        <f>IFERROR(IF(X318=0,"",ROUNDUP(X318/H318,0)*0.00753),"")</f>
        <v>2.1084000000000001</v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701.4</v>
      </c>
      <c r="X319" s="366">
        <f>IFERROR(IF(W319="",0,CEILING((W319/$H319),1)*$H319),"")</f>
        <v>701.4</v>
      </c>
      <c r="Y319" s="36">
        <f>IFERROR(IF(X319=0,"",ROUNDUP(X319/H319,0)*0.00753),"")</f>
        <v>2.5150200000000003</v>
      </c>
      <c r="Z319" s="56"/>
      <c r="AA319" s="57"/>
      <c r="AE319" s="58"/>
      <c r="BB319" s="249" t="s">
        <v>1</v>
      </c>
    </row>
    <row r="320" spans="1:54" x14ac:dyDescent="0.2">
      <c r="A320" s="379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0"/>
      <c r="M320" s="380"/>
      <c r="N320" s="381"/>
      <c r="O320" s="374" t="s">
        <v>66</v>
      </c>
      <c r="P320" s="375"/>
      <c r="Q320" s="375"/>
      <c r="R320" s="375"/>
      <c r="S320" s="375"/>
      <c r="T320" s="375"/>
      <c r="U320" s="376"/>
      <c r="V320" s="37" t="s">
        <v>67</v>
      </c>
      <c r="W320" s="367">
        <f>IFERROR(W317/H317,"0")+IFERROR(W318/H318,"0")+IFERROR(W319/H319,"0")</f>
        <v>614</v>
      </c>
      <c r="X320" s="367">
        <f>IFERROR(X317/H317,"0")+IFERROR(X318/H318,"0")+IFERROR(X319/H319,"0")</f>
        <v>614</v>
      </c>
      <c r="Y320" s="367">
        <f>IFERROR(IF(Y317="",0,Y317),"0")+IFERROR(IF(Y318="",0,Y318),"0")+IFERROR(IF(Y319="",0,Y319),"0")</f>
        <v>4.6234200000000003</v>
      </c>
      <c r="Z320" s="368"/>
      <c r="AA320" s="368"/>
    </row>
    <row r="321" spans="1:54" x14ac:dyDescent="0.2">
      <c r="A321" s="380"/>
      <c r="B321" s="380"/>
      <c r="C321" s="380"/>
      <c r="D321" s="380"/>
      <c r="E321" s="380"/>
      <c r="F321" s="380"/>
      <c r="G321" s="380"/>
      <c r="H321" s="380"/>
      <c r="I321" s="380"/>
      <c r="J321" s="380"/>
      <c r="K321" s="380"/>
      <c r="L321" s="380"/>
      <c r="M321" s="380"/>
      <c r="N321" s="381"/>
      <c r="O321" s="374" t="s">
        <v>66</v>
      </c>
      <c r="P321" s="375"/>
      <c r="Q321" s="375"/>
      <c r="R321" s="375"/>
      <c r="S321" s="375"/>
      <c r="T321" s="375"/>
      <c r="U321" s="376"/>
      <c r="V321" s="37" t="s">
        <v>65</v>
      </c>
      <c r="W321" s="367">
        <f>IFERROR(SUM(W317:W319),"0")</f>
        <v>1289.4000000000001</v>
      </c>
      <c r="X321" s="367">
        <f>IFERROR(SUM(X317:X319),"0")</f>
        <v>1289.4000000000001</v>
      </c>
      <c r="Y321" s="37"/>
      <c r="Z321" s="368"/>
      <c r="AA321" s="368"/>
    </row>
    <row r="322" spans="1:54" ht="14.25" hidden="1" customHeight="1" x14ac:dyDescent="0.25">
      <c r="A322" s="389" t="s">
        <v>210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80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58"/>
      <c r="AA322" s="358"/>
    </row>
    <row r="323" spans="1:54" ht="27" hidden="1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hidden="1" x14ac:dyDescent="0.2">
      <c r="A324" s="379"/>
      <c r="B324" s="380"/>
      <c r="C324" s="380"/>
      <c r="D324" s="380"/>
      <c r="E324" s="380"/>
      <c r="F324" s="380"/>
      <c r="G324" s="380"/>
      <c r="H324" s="380"/>
      <c r="I324" s="380"/>
      <c r="J324" s="380"/>
      <c r="K324" s="380"/>
      <c r="L324" s="380"/>
      <c r="M324" s="380"/>
      <c r="N324" s="381"/>
      <c r="O324" s="374" t="s">
        <v>66</v>
      </c>
      <c r="P324" s="375"/>
      <c r="Q324" s="375"/>
      <c r="R324" s="375"/>
      <c r="S324" s="375"/>
      <c r="T324" s="375"/>
      <c r="U324" s="376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hidden="1" x14ac:dyDescent="0.2">
      <c r="A325" s="380"/>
      <c r="B325" s="380"/>
      <c r="C325" s="380"/>
      <c r="D325" s="380"/>
      <c r="E325" s="380"/>
      <c r="F325" s="380"/>
      <c r="G325" s="380"/>
      <c r="H325" s="380"/>
      <c r="I325" s="380"/>
      <c r="J325" s="380"/>
      <c r="K325" s="380"/>
      <c r="L325" s="380"/>
      <c r="M325" s="380"/>
      <c r="N325" s="381"/>
      <c r="O325" s="374" t="s">
        <v>66</v>
      </c>
      <c r="P325" s="375"/>
      <c r="Q325" s="375"/>
      <c r="R325" s="375"/>
      <c r="S325" s="375"/>
      <c r="T325" s="375"/>
      <c r="U325" s="376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hidden="1" customHeight="1" x14ac:dyDescent="0.25">
      <c r="A326" s="389" t="s">
        <v>82</v>
      </c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0"/>
      <c r="M326" s="380"/>
      <c r="N326" s="380"/>
      <c r="O326" s="380"/>
      <c r="P326" s="380"/>
      <c r="Q326" s="380"/>
      <c r="R326" s="380"/>
      <c r="S326" s="380"/>
      <c r="T326" s="380"/>
      <c r="U326" s="380"/>
      <c r="V326" s="380"/>
      <c r="W326" s="380"/>
      <c r="X326" s="380"/>
      <c r="Y326" s="380"/>
      <c r="Z326" s="358"/>
      <c r="AA326" s="358"/>
    </row>
    <row r="327" spans="1:54" ht="27" hidden="1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0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hidden="1" x14ac:dyDescent="0.2">
      <c r="A328" s="379"/>
      <c r="B328" s="380"/>
      <c r="C328" s="380"/>
      <c r="D328" s="380"/>
      <c r="E328" s="380"/>
      <c r="F328" s="380"/>
      <c r="G328" s="380"/>
      <c r="H328" s="380"/>
      <c r="I328" s="380"/>
      <c r="J328" s="380"/>
      <c r="K328" s="380"/>
      <c r="L328" s="380"/>
      <c r="M328" s="380"/>
      <c r="N328" s="381"/>
      <c r="O328" s="374" t="s">
        <v>66</v>
      </c>
      <c r="P328" s="375"/>
      <c r="Q328" s="375"/>
      <c r="R328" s="375"/>
      <c r="S328" s="375"/>
      <c r="T328" s="375"/>
      <c r="U328" s="376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hidden="1" x14ac:dyDescent="0.2">
      <c r="A329" s="380"/>
      <c r="B329" s="380"/>
      <c r="C329" s="380"/>
      <c r="D329" s="380"/>
      <c r="E329" s="380"/>
      <c r="F329" s="380"/>
      <c r="G329" s="380"/>
      <c r="H329" s="380"/>
      <c r="I329" s="380"/>
      <c r="J329" s="380"/>
      <c r="K329" s="380"/>
      <c r="L329" s="380"/>
      <c r="M329" s="380"/>
      <c r="N329" s="381"/>
      <c r="O329" s="374" t="s">
        <v>66</v>
      </c>
      <c r="P329" s="375"/>
      <c r="Q329" s="375"/>
      <c r="R329" s="375"/>
      <c r="S329" s="375"/>
      <c r="T329" s="375"/>
      <c r="U329" s="376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hidden="1" customHeight="1" x14ac:dyDescent="0.2">
      <c r="A330" s="411" t="s">
        <v>462</v>
      </c>
      <c r="B330" s="412"/>
      <c r="C330" s="412"/>
      <c r="D330" s="412"/>
      <c r="E330" s="412"/>
      <c r="F330" s="412"/>
      <c r="G330" s="412"/>
      <c r="H330" s="412"/>
      <c r="I330" s="412"/>
      <c r="J330" s="412"/>
      <c r="K330" s="412"/>
      <c r="L330" s="412"/>
      <c r="M330" s="412"/>
      <c r="N330" s="412"/>
      <c r="O330" s="412"/>
      <c r="P330" s="412"/>
      <c r="Q330" s="412"/>
      <c r="R330" s="412"/>
      <c r="S330" s="412"/>
      <c r="T330" s="412"/>
      <c r="U330" s="412"/>
      <c r="V330" s="412"/>
      <c r="W330" s="412"/>
      <c r="X330" s="412"/>
      <c r="Y330" s="412"/>
      <c r="Z330" s="48"/>
      <c r="AA330" s="48"/>
    </row>
    <row r="331" spans="1:54" ht="16.5" hidden="1" customHeight="1" x14ac:dyDescent="0.25">
      <c r="A331" s="391" t="s">
        <v>463</v>
      </c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0"/>
      <c r="M331" s="380"/>
      <c r="N331" s="380"/>
      <c r="O331" s="380"/>
      <c r="P331" s="380"/>
      <c r="Q331" s="380"/>
      <c r="R331" s="380"/>
      <c r="S331" s="380"/>
      <c r="T331" s="380"/>
      <c r="U331" s="380"/>
      <c r="V331" s="380"/>
      <c r="W331" s="380"/>
      <c r="X331" s="380"/>
      <c r="Y331" s="380"/>
      <c r="Z331" s="359"/>
      <c r="AA331" s="359"/>
    </row>
    <row r="332" spans="1:54" ht="14.25" hidden="1" customHeight="1" x14ac:dyDescent="0.25">
      <c r="A332" s="389" t="s">
        <v>104</v>
      </c>
      <c r="B332" s="380"/>
      <c r="C332" s="380"/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80"/>
      <c r="U332" s="380"/>
      <c r="V332" s="380"/>
      <c r="W332" s="380"/>
      <c r="X332" s="380"/>
      <c r="Y332" s="380"/>
      <c r="Z332" s="358"/>
      <c r="AA332" s="358"/>
    </row>
    <row r="333" spans="1:54" ht="27" hidden="1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500</v>
      </c>
      <c r="X334" s="366">
        <f t="shared" si="17"/>
        <v>510</v>
      </c>
      <c r="Y334" s="36">
        <f>IFERROR(IF(X334=0,"",ROUNDUP(X334/H334,0)*0.02175),"")</f>
        <v>0.73949999999999994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700</v>
      </c>
      <c r="X337" s="366">
        <f t="shared" si="17"/>
        <v>705</v>
      </c>
      <c r="Y337" s="36">
        <f>IFERROR(IF(X337=0,"",ROUNDUP(X337/H337,0)*0.02175),"")</f>
        <v>1.0222499999999999</v>
      </c>
      <c r="Z337" s="56"/>
      <c r="AA337" s="57"/>
      <c r="AE337" s="58"/>
      <c r="BB337" s="256" t="s">
        <v>1</v>
      </c>
    </row>
    <row r="338" spans="1:54" ht="27" hidden="1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hidden="1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4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hidden="1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79"/>
      <c r="B341" s="380"/>
      <c r="C341" s="380"/>
      <c r="D341" s="380"/>
      <c r="E341" s="380"/>
      <c r="F341" s="380"/>
      <c r="G341" s="380"/>
      <c r="H341" s="380"/>
      <c r="I341" s="380"/>
      <c r="J341" s="380"/>
      <c r="K341" s="380"/>
      <c r="L341" s="380"/>
      <c r="M341" s="380"/>
      <c r="N341" s="381"/>
      <c r="O341" s="374" t="s">
        <v>66</v>
      </c>
      <c r="P341" s="375"/>
      <c r="Q341" s="375"/>
      <c r="R341" s="375"/>
      <c r="S341" s="375"/>
      <c r="T341" s="375"/>
      <c r="U341" s="376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80</v>
      </c>
      <c r="X341" s="367">
        <f>IFERROR(X333/H333,"0")+IFERROR(X334/H334,"0")+IFERROR(X335/H335,"0")+IFERROR(X336/H336,"0")+IFERROR(X337/H337,"0")+IFERROR(X338/H338,"0")+IFERROR(X339/H339,"0")+IFERROR(X340/H340,"0")</f>
        <v>81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1.7617499999999997</v>
      </c>
      <c r="Z341" s="368"/>
      <c r="AA341" s="368"/>
    </row>
    <row r="342" spans="1:54" x14ac:dyDescent="0.2">
      <c r="A342" s="380"/>
      <c r="B342" s="380"/>
      <c r="C342" s="380"/>
      <c r="D342" s="380"/>
      <c r="E342" s="380"/>
      <c r="F342" s="380"/>
      <c r="G342" s="380"/>
      <c r="H342" s="380"/>
      <c r="I342" s="380"/>
      <c r="J342" s="380"/>
      <c r="K342" s="380"/>
      <c r="L342" s="380"/>
      <c r="M342" s="380"/>
      <c r="N342" s="381"/>
      <c r="O342" s="374" t="s">
        <v>66</v>
      </c>
      <c r="P342" s="375"/>
      <c r="Q342" s="375"/>
      <c r="R342" s="375"/>
      <c r="S342" s="375"/>
      <c r="T342" s="375"/>
      <c r="U342" s="376"/>
      <c r="V342" s="37" t="s">
        <v>65</v>
      </c>
      <c r="W342" s="367">
        <f>IFERROR(SUM(W333:W340),"0")</f>
        <v>1200</v>
      </c>
      <c r="X342" s="367">
        <f>IFERROR(SUM(X333:X340),"0")</f>
        <v>1215</v>
      </c>
      <c r="Y342" s="37"/>
      <c r="Z342" s="368"/>
      <c r="AA342" s="368"/>
    </row>
    <row r="343" spans="1:54" ht="14.25" hidden="1" customHeight="1" x14ac:dyDescent="0.25">
      <c r="A343" s="389" t="s">
        <v>96</v>
      </c>
      <c r="B343" s="380"/>
      <c r="C343" s="380"/>
      <c r="D343" s="380"/>
      <c r="E343" s="380"/>
      <c r="F343" s="380"/>
      <c r="G343" s="380"/>
      <c r="H343" s="380"/>
      <c r="I343" s="380"/>
      <c r="J343" s="380"/>
      <c r="K343" s="380"/>
      <c r="L343" s="380"/>
      <c r="M343" s="380"/>
      <c r="N343" s="380"/>
      <c r="O343" s="380"/>
      <c r="P343" s="380"/>
      <c r="Q343" s="380"/>
      <c r="R343" s="380"/>
      <c r="S343" s="380"/>
      <c r="T343" s="380"/>
      <c r="U343" s="380"/>
      <c r="V343" s="380"/>
      <c r="W343" s="380"/>
      <c r="X343" s="380"/>
      <c r="Y343" s="380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800</v>
      </c>
      <c r="X344" s="366">
        <f>IFERROR(IF(W344="",0,CEILING((W344/$H344),1)*$H344),"")</f>
        <v>810</v>
      </c>
      <c r="Y344" s="36">
        <f>IFERROR(IF(X344=0,"",ROUNDUP(X344/H344,0)*0.02175),"")</f>
        <v>1.1744999999999999</v>
      </c>
      <c r="Z344" s="56"/>
      <c r="AA344" s="57"/>
      <c r="AE344" s="58"/>
      <c r="BB344" s="260" t="s">
        <v>1</v>
      </c>
    </row>
    <row r="345" spans="1:54" ht="16.5" hidden="1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hidden="1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79"/>
      <c r="B347" s="380"/>
      <c r="C347" s="380"/>
      <c r="D347" s="380"/>
      <c r="E347" s="380"/>
      <c r="F347" s="380"/>
      <c r="G347" s="380"/>
      <c r="H347" s="380"/>
      <c r="I347" s="380"/>
      <c r="J347" s="380"/>
      <c r="K347" s="380"/>
      <c r="L347" s="380"/>
      <c r="M347" s="380"/>
      <c r="N347" s="381"/>
      <c r="O347" s="374" t="s">
        <v>66</v>
      </c>
      <c r="P347" s="375"/>
      <c r="Q347" s="375"/>
      <c r="R347" s="375"/>
      <c r="S347" s="375"/>
      <c r="T347" s="375"/>
      <c r="U347" s="376"/>
      <c r="V347" s="37" t="s">
        <v>67</v>
      </c>
      <c r="W347" s="367">
        <f>IFERROR(W344/H344,"0")+IFERROR(W345/H345,"0")+IFERROR(W346/H346,"0")</f>
        <v>53.333333333333336</v>
      </c>
      <c r="X347" s="367">
        <f>IFERROR(X344/H344,"0")+IFERROR(X345/H345,"0")+IFERROR(X346/H346,"0")</f>
        <v>54</v>
      </c>
      <c r="Y347" s="367">
        <f>IFERROR(IF(Y344="",0,Y344),"0")+IFERROR(IF(Y345="",0,Y345),"0")+IFERROR(IF(Y346="",0,Y346),"0")</f>
        <v>1.1744999999999999</v>
      </c>
      <c r="Z347" s="368"/>
      <c r="AA347" s="368"/>
    </row>
    <row r="348" spans="1:54" x14ac:dyDescent="0.2">
      <c r="A348" s="380"/>
      <c r="B348" s="380"/>
      <c r="C348" s="380"/>
      <c r="D348" s="380"/>
      <c r="E348" s="380"/>
      <c r="F348" s="380"/>
      <c r="G348" s="380"/>
      <c r="H348" s="380"/>
      <c r="I348" s="380"/>
      <c r="J348" s="380"/>
      <c r="K348" s="380"/>
      <c r="L348" s="380"/>
      <c r="M348" s="380"/>
      <c r="N348" s="381"/>
      <c r="O348" s="374" t="s">
        <v>66</v>
      </c>
      <c r="P348" s="375"/>
      <c r="Q348" s="375"/>
      <c r="R348" s="375"/>
      <c r="S348" s="375"/>
      <c r="T348" s="375"/>
      <c r="U348" s="376"/>
      <c r="V348" s="37" t="s">
        <v>65</v>
      </c>
      <c r="W348" s="367">
        <f>IFERROR(SUM(W344:W346),"0")</f>
        <v>800</v>
      </c>
      <c r="X348" s="367">
        <f>IFERROR(SUM(X344:X346),"0")</f>
        <v>810</v>
      </c>
      <c r="Y348" s="37"/>
      <c r="Z348" s="368"/>
      <c r="AA348" s="368"/>
    </row>
    <row r="349" spans="1:54" ht="14.25" hidden="1" customHeight="1" x14ac:dyDescent="0.25">
      <c r="A349" s="389" t="s">
        <v>68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380"/>
      <c r="Z349" s="358"/>
      <c r="AA349" s="358"/>
    </row>
    <row r="350" spans="1:54" ht="27" hidden="1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2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hidden="1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1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hidden="1" x14ac:dyDescent="0.2">
      <c r="A352" s="379"/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0"/>
      <c r="M352" s="380"/>
      <c r="N352" s="381"/>
      <c r="O352" s="374" t="s">
        <v>66</v>
      </c>
      <c r="P352" s="375"/>
      <c r="Q352" s="375"/>
      <c r="R352" s="375"/>
      <c r="S352" s="375"/>
      <c r="T352" s="375"/>
      <c r="U352" s="376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hidden="1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0"/>
      <c r="M353" s="380"/>
      <c r="N353" s="381"/>
      <c r="O353" s="374" t="s">
        <v>66</v>
      </c>
      <c r="P353" s="375"/>
      <c r="Q353" s="375"/>
      <c r="R353" s="375"/>
      <c r="S353" s="375"/>
      <c r="T353" s="375"/>
      <c r="U353" s="376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hidden="1" customHeight="1" x14ac:dyDescent="0.25">
      <c r="A354" s="389" t="s">
        <v>210</v>
      </c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0"/>
      <c r="M354" s="380"/>
      <c r="N354" s="380"/>
      <c r="O354" s="380"/>
      <c r="P354" s="380"/>
      <c r="Q354" s="380"/>
      <c r="R354" s="380"/>
      <c r="S354" s="380"/>
      <c r="T354" s="380"/>
      <c r="U354" s="380"/>
      <c r="V354" s="380"/>
      <c r="W354" s="380"/>
      <c r="X354" s="380"/>
      <c r="Y354" s="380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50</v>
      </c>
      <c r="X355" s="366">
        <f>IFERROR(IF(W355="",0,CEILING((W355/$H355),1)*$H355),"")</f>
        <v>54.6</v>
      </c>
      <c r="Y355" s="36">
        <f>IFERROR(IF(X355=0,"",ROUNDUP(X355/H355,0)*0.02175),"")</f>
        <v>0.15225</v>
      </c>
      <c r="Z355" s="56"/>
      <c r="AA355" s="57"/>
      <c r="AE355" s="58"/>
      <c r="BB355" s="265" t="s">
        <v>1</v>
      </c>
    </row>
    <row r="356" spans="1:54" x14ac:dyDescent="0.2">
      <c r="A356" s="379"/>
      <c r="B356" s="380"/>
      <c r="C356" s="380"/>
      <c r="D356" s="380"/>
      <c r="E356" s="380"/>
      <c r="F356" s="380"/>
      <c r="G356" s="380"/>
      <c r="H356" s="380"/>
      <c r="I356" s="380"/>
      <c r="J356" s="380"/>
      <c r="K356" s="380"/>
      <c r="L356" s="380"/>
      <c r="M356" s="380"/>
      <c r="N356" s="381"/>
      <c r="O356" s="374" t="s">
        <v>66</v>
      </c>
      <c r="P356" s="375"/>
      <c r="Q356" s="375"/>
      <c r="R356" s="375"/>
      <c r="S356" s="375"/>
      <c r="T356" s="375"/>
      <c r="U356" s="376"/>
      <c r="V356" s="37" t="s">
        <v>67</v>
      </c>
      <c r="W356" s="367">
        <f>IFERROR(W355/H355,"0")</f>
        <v>6.4102564102564106</v>
      </c>
      <c r="X356" s="367">
        <f>IFERROR(X355/H355,"0")</f>
        <v>7</v>
      </c>
      <c r="Y356" s="367">
        <f>IFERROR(IF(Y355="",0,Y355),"0")</f>
        <v>0.15225</v>
      </c>
      <c r="Z356" s="368"/>
      <c r="AA356" s="368"/>
    </row>
    <row r="357" spans="1:54" x14ac:dyDescent="0.2">
      <c r="A357" s="380"/>
      <c r="B357" s="380"/>
      <c r="C357" s="380"/>
      <c r="D357" s="380"/>
      <c r="E357" s="380"/>
      <c r="F357" s="380"/>
      <c r="G357" s="380"/>
      <c r="H357" s="380"/>
      <c r="I357" s="380"/>
      <c r="J357" s="380"/>
      <c r="K357" s="380"/>
      <c r="L357" s="380"/>
      <c r="M357" s="380"/>
      <c r="N357" s="381"/>
      <c r="O357" s="374" t="s">
        <v>66</v>
      </c>
      <c r="P357" s="375"/>
      <c r="Q357" s="375"/>
      <c r="R357" s="375"/>
      <c r="S357" s="375"/>
      <c r="T357" s="375"/>
      <c r="U357" s="376"/>
      <c r="V357" s="37" t="s">
        <v>65</v>
      </c>
      <c r="W357" s="367">
        <f>IFERROR(SUM(W355:W355),"0")</f>
        <v>50</v>
      </c>
      <c r="X357" s="367">
        <f>IFERROR(SUM(X355:X355),"0")</f>
        <v>54.6</v>
      </c>
      <c r="Y357" s="37"/>
      <c r="Z357" s="368"/>
      <c r="AA357" s="368"/>
    </row>
    <row r="358" spans="1:54" ht="16.5" hidden="1" customHeight="1" x14ac:dyDescent="0.25">
      <c r="A358" s="391" t="s">
        <v>489</v>
      </c>
      <c r="B358" s="380"/>
      <c r="C358" s="380"/>
      <c r="D358" s="380"/>
      <c r="E358" s="380"/>
      <c r="F358" s="380"/>
      <c r="G358" s="380"/>
      <c r="H358" s="380"/>
      <c r="I358" s="380"/>
      <c r="J358" s="380"/>
      <c r="K358" s="380"/>
      <c r="L358" s="380"/>
      <c r="M358" s="380"/>
      <c r="N358" s="380"/>
      <c r="O358" s="380"/>
      <c r="P358" s="380"/>
      <c r="Q358" s="380"/>
      <c r="R358" s="380"/>
      <c r="S358" s="380"/>
      <c r="T358" s="380"/>
      <c r="U358" s="380"/>
      <c r="V358" s="380"/>
      <c r="W358" s="380"/>
      <c r="X358" s="380"/>
      <c r="Y358" s="380"/>
      <c r="Z358" s="359"/>
      <c r="AA358" s="359"/>
    </row>
    <row r="359" spans="1:54" ht="14.25" hidden="1" customHeight="1" x14ac:dyDescent="0.25">
      <c r="A359" s="389" t="s">
        <v>104</v>
      </c>
      <c r="B359" s="380"/>
      <c r="C359" s="380"/>
      <c r="D359" s="380"/>
      <c r="E359" s="380"/>
      <c r="F359" s="380"/>
      <c r="G359" s="380"/>
      <c r="H359" s="380"/>
      <c r="I359" s="380"/>
      <c r="J359" s="380"/>
      <c r="K359" s="380"/>
      <c r="L359" s="380"/>
      <c r="M359" s="380"/>
      <c r="N359" s="380"/>
      <c r="O359" s="380"/>
      <c r="P359" s="380"/>
      <c r="Q359" s="380"/>
      <c r="R359" s="380"/>
      <c r="S359" s="380"/>
      <c r="T359" s="380"/>
      <c r="U359" s="380"/>
      <c r="V359" s="380"/>
      <c r="W359" s="380"/>
      <c r="X359" s="380"/>
      <c r="Y359" s="380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61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80</v>
      </c>
      <c r="X360" s="366">
        <f>IFERROR(IF(W360="",0,CEILING((W360/$H360),1)*$H360),"")</f>
        <v>84</v>
      </c>
      <c r="Y360" s="36">
        <f>IFERROR(IF(X360=0,"",ROUNDUP(X360/H360,0)*0.02175),"")</f>
        <v>0.15225</v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hidden="1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hidden="1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hidden="1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41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79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0"/>
      <c r="M365" s="380"/>
      <c r="N365" s="381"/>
      <c r="O365" s="374" t="s">
        <v>66</v>
      </c>
      <c r="P365" s="375"/>
      <c r="Q365" s="375"/>
      <c r="R365" s="375"/>
      <c r="S365" s="375"/>
      <c r="T365" s="375"/>
      <c r="U365" s="376"/>
      <c r="V365" s="37" t="s">
        <v>67</v>
      </c>
      <c r="W365" s="367">
        <f>IFERROR(W360/H360,"0")+IFERROR(W361/H361,"0")+IFERROR(W362/H362,"0")+IFERROR(W363/H363,"0")+IFERROR(W364/H364,"0")</f>
        <v>6.666666666666667</v>
      </c>
      <c r="X365" s="367">
        <f>IFERROR(X360/H360,"0")+IFERROR(X361/H361,"0")+IFERROR(X362/H362,"0")+IFERROR(X363/H363,"0")+IFERROR(X364/H364,"0")</f>
        <v>7</v>
      </c>
      <c r="Y365" s="367">
        <f>IFERROR(IF(Y360="",0,Y360),"0")+IFERROR(IF(Y361="",0,Y361),"0")+IFERROR(IF(Y362="",0,Y362),"0")+IFERROR(IF(Y363="",0,Y363),"0")+IFERROR(IF(Y364="",0,Y364),"0")</f>
        <v>0.15225</v>
      </c>
      <c r="Z365" s="368"/>
      <c r="AA365" s="368"/>
    </row>
    <row r="366" spans="1:54" x14ac:dyDescent="0.2">
      <c r="A366" s="380"/>
      <c r="B366" s="380"/>
      <c r="C366" s="380"/>
      <c r="D366" s="380"/>
      <c r="E366" s="380"/>
      <c r="F366" s="380"/>
      <c r="G366" s="380"/>
      <c r="H366" s="380"/>
      <c r="I366" s="380"/>
      <c r="J366" s="380"/>
      <c r="K366" s="380"/>
      <c r="L366" s="380"/>
      <c r="M366" s="380"/>
      <c r="N366" s="381"/>
      <c r="O366" s="374" t="s">
        <v>66</v>
      </c>
      <c r="P366" s="375"/>
      <c r="Q366" s="375"/>
      <c r="R366" s="375"/>
      <c r="S366" s="375"/>
      <c r="T366" s="375"/>
      <c r="U366" s="376"/>
      <c r="V366" s="37" t="s">
        <v>65</v>
      </c>
      <c r="W366" s="367">
        <f>IFERROR(SUM(W360:W364),"0")</f>
        <v>80</v>
      </c>
      <c r="X366" s="367">
        <f>IFERROR(SUM(X360:X364),"0")</f>
        <v>84</v>
      </c>
      <c r="Y366" s="37"/>
      <c r="Z366" s="368"/>
      <c r="AA366" s="368"/>
    </row>
    <row r="367" spans="1:54" ht="14.25" hidden="1" customHeight="1" x14ac:dyDescent="0.25">
      <c r="A367" s="389" t="s">
        <v>60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0"/>
      <c r="M367" s="380"/>
      <c r="N367" s="380"/>
      <c r="O367" s="380"/>
      <c r="P367" s="380"/>
      <c r="Q367" s="380"/>
      <c r="R367" s="380"/>
      <c r="S367" s="380"/>
      <c r="T367" s="380"/>
      <c r="U367" s="380"/>
      <c r="V367" s="380"/>
      <c r="W367" s="380"/>
      <c r="X367" s="380"/>
      <c r="Y367" s="380"/>
      <c r="Z367" s="358"/>
      <c r="AA367" s="358"/>
    </row>
    <row r="368" spans="1:54" ht="27" hidden="1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hidden="1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hidden="1" x14ac:dyDescent="0.2">
      <c r="A370" s="379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0"/>
      <c r="M370" s="380"/>
      <c r="N370" s="381"/>
      <c r="O370" s="374" t="s">
        <v>66</v>
      </c>
      <c r="P370" s="375"/>
      <c r="Q370" s="375"/>
      <c r="R370" s="375"/>
      <c r="S370" s="375"/>
      <c r="T370" s="375"/>
      <c r="U370" s="376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hidden="1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0"/>
      <c r="M371" s="380"/>
      <c r="N371" s="381"/>
      <c r="O371" s="374" t="s">
        <v>66</v>
      </c>
      <c r="P371" s="375"/>
      <c r="Q371" s="375"/>
      <c r="R371" s="375"/>
      <c r="S371" s="375"/>
      <c r="T371" s="375"/>
      <c r="U371" s="376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hidden="1" customHeight="1" x14ac:dyDescent="0.25">
      <c r="A372" s="389" t="s">
        <v>68</v>
      </c>
      <c r="B372" s="380"/>
      <c r="C372" s="380"/>
      <c r="D372" s="380"/>
      <c r="E372" s="380"/>
      <c r="F372" s="380"/>
      <c r="G372" s="380"/>
      <c r="H372" s="380"/>
      <c r="I372" s="380"/>
      <c r="J372" s="380"/>
      <c r="K372" s="380"/>
      <c r="L372" s="380"/>
      <c r="M372" s="380"/>
      <c r="N372" s="380"/>
      <c r="O372" s="380"/>
      <c r="P372" s="380"/>
      <c r="Q372" s="380"/>
      <c r="R372" s="380"/>
      <c r="S372" s="380"/>
      <c r="T372" s="380"/>
      <c r="U372" s="380"/>
      <c r="V372" s="380"/>
      <c r="W372" s="380"/>
      <c r="X372" s="380"/>
      <c r="Y372" s="380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30</v>
      </c>
      <c r="X373" s="366">
        <f>IFERROR(IF(W373="",0,CEILING((W373/$H373),1)*$H373),"")</f>
        <v>31.2</v>
      </c>
      <c r="Y373" s="36">
        <f>IFERROR(IF(X373=0,"",ROUNDUP(X373/H373,0)*0.02175),"")</f>
        <v>8.6999999999999994E-2</v>
      </c>
      <c r="Z373" s="56"/>
      <c r="AA373" s="57"/>
      <c r="AE373" s="58"/>
      <c r="BB373" s="273" t="s">
        <v>1</v>
      </c>
    </row>
    <row r="374" spans="1:54" ht="27" hidden="1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hidden="1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hidden="1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79"/>
      <c r="B377" s="380"/>
      <c r="C377" s="380"/>
      <c r="D377" s="380"/>
      <c r="E377" s="380"/>
      <c r="F377" s="380"/>
      <c r="G377" s="380"/>
      <c r="H377" s="380"/>
      <c r="I377" s="380"/>
      <c r="J377" s="380"/>
      <c r="K377" s="380"/>
      <c r="L377" s="380"/>
      <c r="M377" s="380"/>
      <c r="N377" s="381"/>
      <c r="O377" s="374" t="s">
        <v>66</v>
      </c>
      <c r="P377" s="375"/>
      <c r="Q377" s="375"/>
      <c r="R377" s="375"/>
      <c r="S377" s="375"/>
      <c r="T377" s="375"/>
      <c r="U377" s="376"/>
      <c r="V377" s="37" t="s">
        <v>67</v>
      </c>
      <c r="W377" s="367">
        <f>IFERROR(W373/H373,"0")+IFERROR(W374/H374,"0")+IFERROR(W375/H375,"0")+IFERROR(W376/H376,"0")</f>
        <v>3.8461538461538463</v>
      </c>
      <c r="X377" s="367">
        <f>IFERROR(X373/H373,"0")+IFERROR(X374/H374,"0")+IFERROR(X375/H375,"0")+IFERROR(X376/H376,"0")</f>
        <v>4</v>
      </c>
      <c r="Y377" s="367">
        <f>IFERROR(IF(Y373="",0,Y373),"0")+IFERROR(IF(Y374="",0,Y374),"0")+IFERROR(IF(Y375="",0,Y375),"0")+IFERROR(IF(Y376="",0,Y376),"0")</f>
        <v>8.6999999999999994E-2</v>
      </c>
      <c r="Z377" s="368"/>
      <c r="AA377" s="368"/>
    </row>
    <row r="378" spans="1:54" x14ac:dyDescent="0.2">
      <c r="A378" s="380"/>
      <c r="B378" s="380"/>
      <c r="C378" s="380"/>
      <c r="D378" s="380"/>
      <c r="E378" s="380"/>
      <c r="F378" s="380"/>
      <c r="G378" s="380"/>
      <c r="H378" s="380"/>
      <c r="I378" s="380"/>
      <c r="J378" s="380"/>
      <c r="K378" s="380"/>
      <c r="L378" s="380"/>
      <c r="M378" s="380"/>
      <c r="N378" s="381"/>
      <c r="O378" s="374" t="s">
        <v>66</v>
      </c>
      <c r="P378" s="375"/>
      <c r="Q378" s="375"/>
      <c r="R378" s="375"/>
      <c r="S378" s="375"/>
      <c r="T378" s="375"/>
      <c r="U378" s="376"/>
      <c r="V378" s="37" t="s">
        <v>65</v>
      </c>
      <c r="W378" s="367">
        <f>IFERROR(SUM(W373:W376),"0")</f>
        <v>30</v>
      </c>
      <c r="X378" s="367">
        <f>IFERROR(SUM(X373:X376),"0")</f>
        <v>31.2</v>
      </c>
      <c r="Y378" s="37"/>
      <c r="Z378" s="368"/>
      <c r="AA378" s="368"/>
    </row>
    <row r="379" spans="1:54" ht="14.25" hidden="1" customHeight="1" x14ac:dyDescent="0.25">
      <c r="A379" s="389" t="s">
        <v>210</v>
      </c>
      <c r="B379" s="380"/>
      <c r="C379" s="380"/>
      <c r="D379" s="380"/>
      <c r="E379" s="380"/>
      <c r="F379" s="380"/>
      <c r="G379" s="380"/>
      <c r="H379" s="380"/>
      <c r="I379" s="380"/>
      <c r="J379" s="380"/>
      <c r="K379" s="380"/>
      <c r="L379" s="380"/>
      <c r="M379" s="380"/>
      <c r="N379" s="380"/>
      <c r="O379" s="380"/>
      <c r="P379" s="380"/>
      <c r="Q379" s="380"/>
      <c r="R379" s="380"/>
      <c r="S379" s="380"/>
      <c r="T379" s="380"/>
      <c r="U379" s="380"/>
      <c r="V379" s="380"/>
      <c r="W379" s="380"/>
      <c r="X379" s="380"/>
      <c r="Y379" s="380"/>
      <c r="Z379" s="358"/>
      <c r="AA379" s="358"/>
    </row>
    <row r="380" spans="1:54" ht="27" hidden="1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hidden="1" x14ac:dyDescent="0.2">
      <c r="A381" s="379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0"/>
      <c r="M381" s="380"/>
      <c r="N381" s="381"/>
      <c r="O381" s="374" t="s">
        <v>66</v>
      </c>
      <c r="P381" s="375"/>
      <c r="Q381" s="375"/>
      <c r="R381" s="375"/>
      <c r="S381" s="375"/>
      <c r="T381" s="375"/>
      <c r="U381" s="376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hidden="1" x14ac:dyDescent="0.2">
      <c r="A382" s="380"/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0"/>
      <c r="M382" s="380"/>
      <c r="N382" s="381"/>
      <c r="O382" s="374" t="s">
        <v>66</v>
      </c>
      <c r="P382" s="375"/>
      <c r="Q382" s="375"/>
      <c r="R382" s="375"/>
      <c r="S382" s="375"/>
      <c r="T382" s="375"/>
      <c r="U382" s="376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hidden="1" customHeight="1" x14ac:dyDescent="0.2">
      <c r="A383" s="411" t="s">
        <v>514</v>
      </c>
      <c r="B383" s="412"/>
      <c r="C383" s="412"/>
      <c r="D383" s="412"/>
      <c r="E383" s="412"/>
      <c r="F383" s="412"/>
      <c r="G383" s="412"/>
      <c r="H383" s="412"/>
      <c r="I383" s="412"/>
      <c r="J383" s="412"/>
      <c r="K383" s="412"/>
      <c r="L383" s="412"/>
      <c r="M383" s="412"/>
      <c r="N383" s="412"/>
      <c r="O383" s="412"/>
      <c r="P383" s="412"/>
      <c r="Q383" s="412"/>
      <c r="R383" s="412"/>
      <c r="S383" s="412"/>
      <c r="T383" s="412"/>
      <c r="U383" s="412"/>
      <c r="V383" s="412"/>
      <c r="W383" s="412"/>
      <c r="X383" s="412"/>
      <c r="Y383" s="412"/>
      <c r="Z383" s="48"/>
      <c r="AA383" s="48"/>
    </row>
    <row r="384" spans="1:54" ht="16.5" hidden="1" customHeight="1" x14ac:dyDescent="0.25">
      <c r="A384" s="391" t="s">
        <v>515</v>
      </c>
      <c r="B384" s="380"/>
      <c r="C384" s="380"/>
      <c r="D384" s="380"/>
      <c r="E384" s="380"/>
      <c r="F384" s="380"/>
      <c r="G384" s="380"/>
      <c r="H384" s="380"/>
      <c r="I384" s="380"/>
      <c r="J384" s="380"/>
      <c r="K384" s="380"/>
      <c r="L384" s="380"/>
      <c r="M384" s="380"/>
      <c r="N384" s="380"/>
      <c r="O384" s="380"/>
      <c r="P384" s="380"/>
      <c r="Q384" s="380"/>
      <c r="R384" s="380"/>
      <c r="S384" s="380"/>
      <c r="T384" s="380"/>
      <c r="U384" s="380"/>
      <c r="V384" s="380"/>
      <c r="W384" s="380"/>
      <c r="X384" s="380"/>
      <c r="Y384" s="380"/>
      <c r="Z384" s="359"/>
      <c r="AA384" s="359"/>
    </row>
    <row r="385" spans="1:54" ht="14.25" hidden="1" customHeight="1" x14ac:dyDescent="0.25">
      <c r="A385" s="389" t="s">
        <v>104</v>
      </c>
      <c r="B385" s="380"/>
      <c r="C385" s="380"/>
      <c r="D385" s="380"/>
      <c r="E385" s="380"/>
      <c r="F385" s="380"/>
      <c r="G385" s="380"/>
      <c r="H385" s="380"/>
      <c r="I385" s="380"/>
      <c r="J385" s="380"/>
      <c r="K385" s="380"/>
      <c r="L385" s="380"/>
      <c r="M385" s="380"/>
      <c r="N385" s="380"/>
      <c r="O385" s="380"/>
      <c r="P385" s="380"/>
      <c r="Q385" s="380"/>
      <c r="R385" s="380"/>
      <c r="S385" s="380"/>
      <c r="T385" s="380"/>
      <c r="U385" s="380"/>
      <c r="V385" s="380"/>
      <c r="W385" s="380"/>
      <c r="X385" s="380"/>
      <c r="Y385" s="380"/>
      <c r="Z385" s="358"/>
      <c r="AA385" s="358"/>
    </row>
    <row r="386" spans="1:54" ht="27" hidden="1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22.5</v>
      </c>
      <c r="X387" s="366">
        <f>IFERROR(IF(W387="",0,CEILING((W387/$H387),1)*$H387),"")</f>
        <v>24.3</v>
      </c>
      <c r="Y387" s="36">
        <f>IFERROR(IF(X387=0,"",ROUNDUP(X387/H387,0)*0.00753),"")</f>
        <v>6.7769999999999997E-2</v>
      </c>
      <c r="Z387" s="56"/>
      <c r="AA387" s="57"/>
      <c r="AE387" s="58"/>
      <c r="BB387" s="279" t="s">
        <v>1</v>
      </c>
    </row>
    <row r="388" spans="1:54" x14ac:dyDescent="0.2">
      <c r="A388" s="379"/>
      <c r="B388" s="380"/>
      <c r="C388" s="380"/>
      <c r="D388" s="380"/>
      <c r="E388" s="380"/>
      <c r="F388" s="380"/>
      <c r="G388" s="380"/>
      <c r="H388" s="380"/>
      <c r="I388" s="380"/>
      <c r="J388" s="380"/>
      <c r="K388" s="380"/>
      <c r="L388" s="380"/>
      <c r="M388" s="380"/>
      <c r="N388" s="381"/>
      <c r="O388" s="374" t="s">
        <v>66</v>
      </c>
      <c r="P388" s="375"/>
      <c r="Q388" s="375"/>
      <c r="R388" s="375"/>
      <c r="S388" s="375"/>
      <c r="T388" s="375"/>
      <c r="U388" s="376"/>
      <c r="V388" s="37" t="s">
        <v>67</v>
      </c>
      <c r="W388" s="367">
        <f>IFERROR(W386/H386,"0")+IFERROR(W387/H387,"0")</f>
        <v>8.3333333333333321</v>
      </c>
      <c r="X388" s="367">
        <f>IFERROR(X386/H386,"0")+IFERROR(X387/H387,"0")</f>
        <v>9</v>
      </c>
      <c r="Y388" s="367">
        <f>IFERROR(IF(Y386="",0,Y386),"0")+IFERROR(IF(Y387="",0,Y387),"0")</f>
        <v>6.7769999999999997E-2</v>
      </c>
      <c r="Z388" s="368"/>
      <c r="AA388" s="368"/>
    </row>
    <row r="389" spans="1:54" x14ac:dyDescent="0.2">
      <c r="A389" s="380"/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1"/>
      <c r="O389" s="374" t="s">
        <v>66</v>
      </c>
      <c r="P389" s="375"/>
      <c r="Q389" s="375"/>
      <c r="R389" s="375"/>
      <c r="S389" s="375"/>
      <c r="T389" s="375"/>
      <c r="U389" s="376"/>
      <c r="V389" s="37" t="s">
        <v>65</v>
      </c>
      <c r="W389" s="367">
        <f>IFERROR(SUM(W386:W387),"0")</f>
        <v>22.5</v>
      </c>
      <c r="X389" s="367">
        <f>IFERROR(SUM(X386:X387),"0")</f>
        <v>24.3</v>
      </c>
      <c r="Y389" s="37"/>
      <c r="Z389" s="368"/>
      <c r="AA389" s="368"/>
    </row>
    <row r="390" spans="1:54" ht="14.25" hidden="1" customHeight="1" x14ac:dyDescent="0.25">
      <c r="A390" s="389" t="s">
        <v>60</v>
      </c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0"/>
      <c r="M390" s="380"/>
      <c r="N390" s="380"/>
      <c r="O390" s="380"/>
      <c r="P390" s="380"/>
      <c r="Q390" s="380"/>
      <c r="R390" s="380"/>
      <c r="S390" s="380"/>
      <c r="T390" s="380"/>
      <c r="U390" s="380"/>
      <c r="V390" s="380"/>
      <c r="W390" s="380"/>
      <c r="X390" s="380"/>
      <c r="Y390" s="380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150</v>
      </c>
      <c r="X391" s="366">
        <f t="shared" ref="X391:X403" si="18">IFERROR(IF(W391="",0,CEILING((W391/$H391),1)*$H391),"")</f>
        <v>151.20000000000002</v>
      </c>
      <c r="Y391" s="36">
        <f>IFERROR(IF(X391=0,"",ROUNDUP(X391/H391,0)*0.00753),"")</f>
        <v>0.27107999999999999</v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1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90</v>
      </c>
      <c r="X393" s="366">
        <f t="shared" si="18"/>
        <v>92.4</v>
      </c>
      <c r="Y393" s="36">
        <f>IFERROR(IF(X393=0,"",ROUNDUP(X393/H393,0)*0.00753),"")</f>
        <v>0.16566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168</v>
      </c>
      <c r="X394" s="366">
        <f t="shared" si="18"/>
        <v>168</v>
      </c>
      <c r="Y394" s="36">
        <f>IFERROR(IF(X394=0,"",ROUNDUP(X394/H394,0)*0.00753),"")</f>
        <v>0.753</v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70</v>
      </c>
      <c r="X396" s="366">
        <f t="shared" si="18"/>
        <v>71.400000000000006</v>
      </c>
      <c r="Y396" s="36">
        <f t="shared" si="19"/>
        <v>0.17068</v>
      </c>
      <c r="Z396" s="56"/>
      <c r="AA396" s="57"/>
      <c r="AE396" s="58"/>
      <c r="BB396" s="285" t="s">
        <v>1</v>
      </c>
    </row>
    <row r="397" spans="1:54" ht="37.5" hidden="1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7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50.4</v>
      </c>
      <c r="X398" s="366">
        <f t="shared" si="18"/>
        <v>50.400000000000006</v>
      </c>
      <c r="Y398" s="36">
        <f t="shared" si="19"/>
        <v>0.12048</v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45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hidden="1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87.5</v>
      </c>
      <c r="X402" s="366">
        <f t="shared" si="18"/>
        <v>88.2</v>
      </c>
      <c r="Y402" s="36">
        <f t="shared" si="19"/>
        <v>0.21084</v>
      </c>
      <c r="Z402" s="56"/>
      <c r="AA402" s="57"/>
      <c r="AE402" s="58"/>
      <c r="BB402" s="291" t="s">
        <v>1</v>
      </c>
    </row>
    <row r="403" spans="1:54" ht="27" hidden="1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79"/>
      <c r="B404" s="380"/>
      <c r="C404" s="380"/>
      <c r="D404" s="380"/>
      <c r="E404" s="380"/>
      <c r="F404" s="380"/>
      <c r="G404" s="380"/>
      <c r="H404" s="380"/>
      <c r="I404" s="380"/>
      <c r="J404" s="380"/>
      <c r="K404" s="380"/>
      <c r="L404" s="380"/>
      <c r="M404" s="380"/>
      <c r="N404" s="381"/>
      <c r="O404" s="374" t="s">
        <v>66</v>
      </c>
      <c r="P404" s="375"/>
      <c r="Q404" s="375"/>
      <c r="R404" s="375"/>
      <c r="S404" s="375"/>
      <c r="T404" s="375"/>
      <c r="U404" s="376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256.14285714285717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258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1.6917399999999998</v>
      </c>
      <c r="Z404" s="368"/>
      <c r="AA404" s="368"/>
    </row>
    <row r="405" spans="1:54" x14ac:dyDescent="0.2">
      <c r="A405" s="380"/>
      <c r="B405" s="380"/>
      <c r="C405" s="380"/>
      <c r="D405" s="380"/>
      <c r="E405" s="380"/>
      <c r="F405" s="380"/>
      <c r="G405" s="380"/>
      <c r="H405" s="380"/>
      <c r="I405" s="380"/>
      <c r="J405" s="380"/>
      <c r="K405" s="380"/>
      <c r="L405" s="380"/>
      <c r="M405" s="380"/>
      <c r="N405" s="381"/>
      <c r="O405" s="374" t="s">
        <v>66</v>
      </c>
      <c r="P405" s="375"/>
      <c r="Q405" s="375"/>
      <c r="R405" s="375"/>
      <c r="S405" s="375"/>
      <c r="T405" s="375"/>
      <c r="U405" s="376"/>
      <c r="V405" s="37" t="s">
        <v>65</v>
      </c>
      <c r="W405" s="367">
        <f>IFERROR(SUM(W391:W403),"0")</f>
        <v>615.9</v>
      </c>
      <c r="X405" s="367">
        <f>IFERROR(SUM(X391:X403),"0")</f>
        <v>621.6</v>
      </c>
      <c r="Y405" s="37"/>
      <c r="Z405" s="368"/>
      <c r="AA405" s="368"/>
    </row>
    <row r="406" spans="1:54" ht="14.25" hidden="1" customHeight="1" x14ac:dyDescent="0.25">
      <c r="A406" s="389" t="s">
        <v>68</v>
      </c>
      <c r="B406" s="380"/>
      <c r="C406" s="380"/>
      <c r="D406" s="380"/>
      <c r="E406" s="380"/>
      <c r="F406" s="380"/>
      <c r="G406" s="380"/>
      <c r="H406" s="380"/>
      <c r="I406" s="380"/>
      <c r="J406" s="380"/>
      <c r="K406" s="380"/>
      <c r="L406" s="380"/>
      <c r="M406" s="380"/>
      <c r="N406" s="380"/>
      <c r="O406" s="380"/>
      <c r="P406" s="380"/>
      <c r="Q406" s="380"/>
      <c r="R406" s="380"/>
      <c r="S406" s="380"/>
      <c r="T406" s="380"/>
      <c r="U406" s="380"/>
      <c r="V406" s="380"/>
      <c r="W406" s="380"/>
      <c r="X406" s="380"/>
      <c r="Y406" s="380"/>
      <c r="Z406" s="358"/>
      <c r="AA406" s="358"/>
    </row>
    <row r="407" spans="1:54" ht="27" hidden="1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3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hidden="1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hidden="1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hidden="1" x14ac:dyDescent="0.2">
      <c r="A410" s="379"/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1"/>
      <c r="O410" s="374" t="s">
        <v>66</v>
      </c>
      <c r="P410" s="375"/>
      <c r="Q410" s="375"/>
      <c r="R410" s="375"/>
      <c r="S410" s="375"/>
      <c r="T410" s="375"/>
      <c r="U410" s="376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hidden="1" x14ac:dyDescent="0.2">
      <c r="A411" s="380"/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1"/>
      <c r="O411" s="374" t="s">
        <v>66</v>
      </c>
      <c r="P411" s="375"/>
      <c r="Q411" s="375"/>
      <c r="R411" s="375"/>
      <c r="S411" s="375"/>
      <c r="T411" s="375"/>
      <c r="U411" s="376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hidden="1" customHeight="1" x14ac:dyDescent="0.25">
      <c r="A412" s="389" t="s">
        <v>210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0"/>
      <c r="M412" s="380"/>
      <c r="N412" s="380"/>
      <c r="O412" s="380"/>
      <c r="P412" s="380"/>
      <c r="Q412" s="380"/>
      <c r="R412" s="380"/>
      <c r="S412" s="380"/>
      <c r="T412" s="380"/>
      <c r="U412" s="380"/>
      <c r="V412" s="380"/>
      <c r="W412" s="380"/>
      <c r="X412" s="380"/>
      <c r="Y412" s="380"/>
      <c r="Z412" s="358"/>
      <c r="AA412" s="358"/>
    </row>
    <row r="413" spans="1:54" ht="27" hidden="1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4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hidden="1" x14ac:dyDescent="0.2">
      <c r="A414" s="379"/>
      <c r="B414" s="380"/>
      <c r="C414" s="380"/>
      <c r="D414" s="380"/>
      <c r="E414" s="380"/>
      <c r="F414" s="380"/>
      <c r="G414" s="380"/>
      <c r="H414" s="380"/>
      <c r="I414" s="380"/>
      <c r="J414" s="380"/>
      <c r="K414" s="380"/>
      <c r="L414" s="380"/>
      <c r="M414" s="380"/>
      <c r="N414" s="381"/>
      <c r="O414" s="374" t="s">
        <v>66</v>
      </c>
      <c r="P414" s="375"/>
      <c r="Q414" s="375"/>
      <c r="R414" s="375"/>
      <c r="S414" s="375"/>
      <c r="T414" s="375"/>
      <c r="U414" s="376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hidden="1" x14ac:dyDescent="0.2">
      <c r="A415" s="380"/>
      <c r="B415" s="380"/>
      <c r="C415" s="380"/>
      <c r="D415" s="380"/>
      <c r="E415" s="380"/>
      <c r="F415" s="380"/>
      <c r="G415" s="380"/>
      <c r="H415" s="380"/>
      <c r="I415" s="380"/>
      <c r="J415" s="380"/>
      <c r="K415" s="380"/>
      <c r="L415" s="380"/>
      <c r="M415" s="380"/>
      <c r="N415" s="381"/>
      <c r="O415" s="374" t="s">
        <v>66</v>
      </c>
      <c r="P415" s="375"/>
      <c r="Q415" s="375"/>
      <c r="R415" s="375"/>
      <c r="S415" s="375"/>
      <c r="T415" s="375"/>
      <c r="U415" s="376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hidden="1" customHeight="1" x14ac:dyDescent="0.25">
      <c r="A416" s="389" t="s">
        <v>82</v>
      </c>
      <c r="B416" s="380"/>
      <c r="C416" s="380"/>
      <c r="D416" s="380"/>
      <c r="E416" s="380"/>
      <c r="F416" s="380"/>
      <c r="G416" s="380"/>
      <c r="H416" s="380"/>
      <c r="I416" s="380"/>
      <c r="J416" s="380"/>
      <c r="K416" s="380"/>
      <c r="L416" s="380"/>
      <c r="M416" s="380"/>
      <c r="N416" s="380"/>
      <c r="O416" s="380"/>
      <c r="P416" s="380"/>
      <c r="Q416" s="380"/>
      <c r="R416" s="380"/>
      <c r="S416" s="380"/>
      <c r="T416" s="380"/>
      <c r="U416" s="380"/>
      <c r="V416" s="380"/>
      <c r="W416" s="380"/>
      <c r="X416" s="380"/>
      <c r="Y416" s="380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12</v>
      </c>
      <c r="X417" s="366">
        <f>IFERROR(IF(W417="",0,CEILING((W417/$H417),1)*$H417),"")</f>
        <v>12</v>
      </c>
      <c r="Y417" s="36">
        <f>IFERROR(IF(X417=0,"",ROUNDUP(X417/H417,0)*0.00627),"")</f>
        <v>6.2700000000000006E-2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1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6</v>
      </c>
      <c r="X418" s="366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58"/>
      <c r="BB418" s="298" t="s">
        <v>1</v>
      </c>
    </row>
    <row r="419" spans="1:54" ht="27" hidden="1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79"/>
      <c r="B420" s="380"/>
      <c r="C420" s="380"/>
      <c r="D420" s="380"/>
      <c r="E420" s="380"/>
      <c r="F420" s="380"/>
      <c r="G420" s="380"/>
      <c r="H420" s="380"/>
      <c r="I420" s="380"/>
      <c r="J420" s="380"/>
      <c r="K420" s="380"/>
      <c r="L420" s="380"/>
      <c r="M420" s="380"/>
      <c r="N420" s="381"/>
      <c r="O420" s="374" t="s">
        <v>66</v>
      </c>
      <c r="P420" s="375"/>
      <c r="Q420" s="375"/>
      <c r="R420" s="375"/>
      <c r="S420" s="375"/>
      <c r="T420" s="375"/>
      <c r="U420" s="376"/>
      <c r="V420" s="37" t="s">
        <v>67</v>
      </c>
      <c r="W420" s="367">
        <f>IFERROR(W417/H417,"0")+IFERROR(W418/H418,"0")+IFERROR(W419/H419,"0")</f>
        <v>15</v>
      </c>
      <c r="X420" s="367">
        <f>IFERROR(X417/H417,"0")+IFERROR(X418/H418,"0")+IFERROR(X419/H419,"0")</f>
        <v>15</v>
      </c>
      <c r="Y420" s="367">
        <f>IFERROR(IF(Y417="",0,Y417),"0")+IFERROR(IF(Y418="",0,Y418),"0")+IFERROR(IF(Y419="",0,Y419),"0")</f>
        <v>9.4050000000000009E-2</v>
      </c>
      <c r="Z420" s="368"/>
      <c r="AA420" s="368"/>
    </row>
    <row r="421" spans="1:54" x14ac:dyDescent="0.2">
      <c r="A421" s="380"/>
      <c r="B421" s="380"/>
      <c r="C421" s="380"/>
      <c r="D421" s="380"/>
      <c r="E421" s="380"/>
      <c r="F421" s="380"/>
      <c r="G421" s="380"/>
      <c r="H421" s="380"/>
      <c r="I421" s="380"/>
      <c r="J421" s="380"/>
      <c r="K421" s="380"/>
      <c r="L421" s="380"/>
      <c r="M421" s="380"/>
      <c r="N421" s="381"/>
      <c r="O421" s="374" t="s">
        <v>66</v>
      </c>
      <c r="P421" s="375"/>
      <c r="Q421" s="375"/>
      <c r="R421" s="375"/>
      <c r="S421" s="375"/>
      <c r="T421" s="375"/>
      <c r="U421" s="376"/>
      <c r="V421" s="37" t="s">
        <v>65</v>
      </c>
      <c r="W421" s="367">
        <f>IFERROR(SUM(W417:W419),"0")</f>
        <v>18</v>
      </c>
      <c r="X421" s="367">
        <f>IFERROR(SUM(X417:X419),"0")</f>
        <v>18</v>
      </c>
      <c r="Y421" s="37"/>
      <c r="Z421" s="368"/>
      <c r="AA421" s="368"/>
    </row>
    <row r="422" spans="1:54" ht="16.5" hidden="1" customHeight="1" x14ac:dyDescent="0.25">
      <c r="A422" s="391" t="s">
        <v>562</v>
      </c>
      <c r="B422" s="380"/>
      <c r="C422" s="380"/>
      <c r="D422" s="380"/>
      <c r="E422" s="380"/>
      <c r="F422" s="380"/>
      <c r="G422" s="380"/>
      <c r="H422" s="380"/>
      <c r="I422" s="380"/>
      <c r="J422" s="380"/>
      <c r="K422" s="380"/>
      <c r="L422" s="380"/>
      <c r="M422" s="380"/>
      <c r="N422" s="380"/>
      <c r="O422" s="380"/>
      <c r="P422" s="380"/>
      <c r="Q422" s="380"/>
      <c r="R422" s="380"/>
      <c r="S422" s="380"/>
      <c r="T422" s="380"/>
      <c r="U422" s="380"/>
      <c r="V422" s="380"/>
      <c r="W422" s="380"/>
      <c r="X422" s="380"/>
      <c r="Y422" s="380"/>
      <c r="Z422" s="359"/>
      <c r="AA422" s="359"/>
    </row>
    <row r="423" spans="1:54" ht="14.25" hidden="1" customHeight="1" x14ac:dyDescent="0.25">
      <c r="A423" s="389" t="s">
        <v>96</v>
      </c>
      <c r="B423" s="380"/>
      <c r="C423" s="380"/>
      <c r="D423" s="380"/>
      <c r="E423" s="380"/>
      <c r="F423" s="380"/>
      <c r="G423" s="380"/>
      <c r="H423" s="380"/>
      <c r="I423" s="380"/>
      <c r="J423" s="380"/>
      <c r="K423" s="380"/>
      <c r="L423" s="380"/>
      <c r="M423" s="380"/>
      <c r="N423" s="380"/>
      <c r="O423" s="380"/>
      <c r="P423" s="380"/>
      <c r="Q423" s="380"/>
      <c r="R423" s="380"/>
      <c r="S423" s="380"/>
      <c r="T423" s="380"/>
      <c r="U423" s="380"/>
      <c r="V423" s="380"/>
      <c r="W423" s="380"/>
      <c r="X423" s="380"/>
      <c r="Y423" s="380"/>
      <c r="Z423" s="358"/>
      <c r="AA423" s="358"/>
    </row>
    <row r="424" spans="1:54" ht="27" hidden="1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61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hidden="1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59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hidden="1" x14ac:dyDescent="0.2">
      <c r="A426" s="379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0"/>
      <c r="M426" s="380"/>
      <c r="N426" s="381"/>
      <c r="O426" s="374" t="s">
        <v>66</v>
      </c>
      <c r="P426" s="375"/>
      <c r="Q426" s="375"/>
      <c r="R426" s="375"/>
      <c r="S426" s="375"/>
      <c r="T426" s="375"/>
      <c r="U426" s="376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hidden="1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0"/>
      <c r="M427" s="380"/>
      <c r="N427" s="381"/>
      <c r="O427" s="374" t="s">
        <v>66</v>
      </c>
      <c r="P427" s="375"/>
      <c r="Q427" s="375"/>
      <c r="R427" s="375"/>
      <c r="S427" s="375"/>
      <c r="T427" s="375"/>
      <c r="U427" s="376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hidden="1" customHeight="1" x14ac:dyDescent="0.25">
      <c r="A428" s="389" t="s">
        <v>60</v>
      </c>
      <c r="B428" s="380"/>
      <c r="C428" s="380"/>
      <c r="D428" s="380"/>
      <c r="E428" s="380"/>
      <c r="F428" s="380"/>
      <c r="G428" s="380"/>
      <c r="H428" s="380"/>
      <c r="I428" s="380"/>
      <c r="J428" s="380"/>
      <c r="K428" s="380"/>
      <c r="L428" s="380"/>
      <c r="M428" s="380"/>
      <c r="N428" s="380"/>
      <c r="O428" s="380"/>
      <c r="P428" s="380"/>
      <c r="Q428" s="380"/>
      <c r="R428" s="380"/>
      <c r="S428" s="380"/>
      <c r="T428" s="380"/>
      <c r="U428" s="380"/>
      <c r="V428" s="380"/>
      <c r="W428" s="380"/>
      <c r="X428" s="380"/>
      <c r="Y428" s="380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70</v>
      </c>
      <c r="X429" s="366">
        <f t="shared" ref="X429:X435" si="20">IFERROR(IF(W429="",0,CEILING((W429/$H429),1)*$H429),"")</f>
        <v>71.400000000000006</v>
      </c>
      <c r="Y429" s="36">
        <f>IFERROR(IF(X429=0,"",ROUNDUP(X429/H429,0)*0.00753),"")</f>
        <v>0.12801000000000001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0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2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hidden="1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4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96.6</v>
      </c>
      <c r="X434" s="366">
        <f t="shared" si="20"/>
        <v>96.600000000000009</v>
      </c>
      <c r="Y434" s="36">
        <f>IFERROR(IF(X434=0,"",ROUNDUP(X434/H434,0)*0.00502),"")</f>
        <v>0.23092000000000001</v>
      </c>
      <c r="Z434" s="56"/>
      <c r="AA434" s="57"/>
      <c r="AE434" s="58"/>
      <c r="BB434" s="307" t="s">
        <v>1</v>
      </c>
    </row>
    <row r="435" spans="1:54" ht="27" hidden="1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79"/>
      <c r="B436" s="380"/>
      <c r="C436" s="380"/>
      <c r="D436" s="380"/>
      <c r="E436" s="380"/>
      <c r="F436" s="380"/>
      <c r="G436" s="380"/>
      <c r="H436" s="380"/>
      <c r="I436" s="380"/>
      <c r="J436" s="380"/>
      <c r="K436" s="380"/>
      <c r="L436" s="380"/>
      <c r="M436" s="380"/>
      <c r="N436" s="381"/>
      <c r="O436" s="374" t="s">
        <v>66</v>
      </c>
      <c r="P436" s="375"/>
      <c r="Q436" s="375"/>
      <c r="R436" s="375"/>
      <c r="S436" s="375"/>
      <c r="T436" s="375"/>
      <c r="U436" s="376"/>
      <c r="V436" s="37" t="s">
        <v>67</v>
      </c>
      <c r="W436" s="367">
        <f>IFERROR(W429/H429,"0")+IFERROR(W430/H430,"0")+IFERROR(W431/H431,"0")+IFERROR(W432/H432,"0")+IFERROR(W433/H433,"0")+IFERROR(W434/H434,"0")+IFERROR(W435/H435,"0")</f>
        <v>62.666666666666657</v>
      </c>
      <c r="X436" s="367">
        <f>IFERROR(X429/H429,"0")+IFERROR(X430/H430,"0")+IFERROR(X431/H431,"0")+IFERROR(X432/H432,"0")+IFERROR(X433/H433,"0")+IFERROR(X434/H434,"0")+IFERROR(X435/H435,"0")</f>
        <v>63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0.35893000000000003</v>
      </c>
      <c r="Z436" s="368"/>
      <c r="AA436" s="368"/>
    </row>
    <row r="437" spans="1:54" x14ac:dyDescent="0.2">
      <c r="A437" s="380"/>
      <c r="B437" s="380"/>
      <c r="C437" s="380"/>
      <c r="D437" s="380"/>
      <c r="E437" s="380"/>
      <c r="F437" s="380"/>
      <c r="G437" s="380"/>
      <c r="H437" s="380"/>
      <c r="I437" s="380"/>
      <c r="J437" s="380"/>
      <c r="K437" s="380"/>
      <c r="L437" s="380"/>
      <c r="M437" s="380"/>
      <c r="N437" s="381"/>
      <c r="O437" s="374" t="s">
        <v>66</v>
      </c>
      <c r="P437" s="375"/>
      <c r="Q437" s="375"/>
      <c r="R437" s="375"/>
      <c r="S437" s="375"/>
      <c r="T437" s="375"/>
      <c r="U437" s="376"/>
      <c r="V437" s="37" t="s">
        <v>65</v>
      </c>
      <c r="W437" s="367">
        <f>IFERROR(SUM(W429:W435),"0")</f>
        <v>166.6</v>
      </c>
      <c r="X437" s="367">
        <f>IFERROR(SUM(X429:X435),"0")</f>
        <v>168</v>
      </c>
      <c r="Y437" s="37"/>
      <c r="Z437" s="368"/>
      <c r="AA437" s="368"/>
    </row>
    <row r="438" spans="1:54" ht="14.25" hidden="1" customHeight="1" x14ac:dyDescent="0.25">
      <c r="A438" s="389" t="s">
        <v>82</v>
      </c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0"/>
      <c r="M438" s="380"/>
      <c r="N438" s="380"/>
      <c r="O438" s="380"/>
      <c r="P438" s="380"/>
      <c r="Q438" s="380"/>
      <c r="R438" s="380"/>
      <c r="S438" s="380"/>
      <c r="T438" s="380"/>
      <c r="U438" s="380"/>
      <c r="V438" s="380"/>
      <c r="W438" s="380"/>
      <c r="X438" s="380"/>
      <c r="Y438" s="380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3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6</v>
      </c>
      <c r="X439" s="366">
        <f>IFERROR(IF(W439="",0,CEILING((W439/$H439),1)*$H439),"")</f>
        <v>6</v>
      </c>
      <c r="Y439" s="36">
        <f>IFERROR(IF(X439=0,"",ROUNDUP(X439/H439,0)*0.00627),"")</f>
        <v>3.1350000000000003E-2</v>
      </c>
      <c r="Z439" s="56"/>
      <c r="AA439" s="57"/>
      <c r="AE439" s="58"/>
      <c r="BB439" s="309" t="s">
        <v>1</v>
      </c>
    </row>
    <row r="440" spans="1:54" ht="27" hidden="1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2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79"/>
      <c r="B441" s="380"/>
      <c r="C441" s="380"/>
      <c r="D441" s="380"/>
      <c r="E441" s="380"/>
      <c r="F441" s="380"/>
      <c r="G441" s="380"/>
      <c r="H441" s="380"/>
      <c r="I441" s="380"/>
      <c r="J441" s="380"/>
      <c r="K441" s="380"/>
      <c r="L441" s="380"/>
      <c r="M441" s="380"/>
      <c r="N441" s="381"/>
      <c r="O441" s="374" t="s">
        <v>66</v>
      </c>
      <c r="P441" s="375"/>
      <c r="Q441" s="375"/>
      <c r="R441" s="375"/>
      <c r="S441" s="375"/>
      <c r="T441" s="375"/>
      <c r="U441" s="376"/>
      <c r="V441" s="37" t="s">
        <v>67</v>
      </c>
      <c r="W441" s="367">
        <f>IFERROR(W439/H439,"0")+IFERROR(W440/H440,"0")</f>
        <v>5</v>
      </c>
      <c r="X441" s="367">
        <f>IFERROR(X439/H439,"0")+IFERROR(X440/H440,"0")</f>
        <v>5</v>
      </c>
      <c r="Y441" s="367">
        <f>IFERROR(IF(Y439="",0,Y439),"0")+IFERROR(IF(Y440="",0,Y440),"0")</f>
        <v>3.1350000000000003E-2</v>
      </c>
      <c r="Z441" s="368"/>
      <c r="AA441" s="368"/>
    </row>
    <row r="442" spans="1:54" x14ac:dyDescent="0.2">
      <c r="A442" s="380"/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0"/>
      <c r="M442" s="380"/>
      <c r="N442" s="381"/>
      <c r="O442" s="374" t="s">
        <v>66</v>
      </c>
      <c r="P442" s="375"/>
      <c r="Q442" s="375"/>
      <c r="R442" s="375"/>
      <c r="S442" s="375"/>
      <c r="T442" s="375"/>
      <c r="U442" s="376"/>
      <c r="V442" s="37" t="s">
        <v>65</v>
      </c>
      <c r="W442" s="367">
        <f>IFERROR(SUM(W439:W440),"0")</f>
        <v>6</v>
      </c>
      <c r="X442" s="367">
        <f>IFERROR(SUM(X439:X440),"0")</f>
        <v>6</v>
      </c>
      <c r="Y442" s="37"/>
      <c r="Z442" s="368"/>
      <c r="AA442" s="368"/>
    </row>
    <row r="443" spans="1:54" ht="14.25" hidden="1" customHeight="1" x14ac:dyDescent="0.25">
      <c r="A443" s="389" t="s">
        <v>91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380"/>
      <c r="Z443" s="358"/>
      <c r="AA443" s="358"/>
    </row>
    <row r="444" spans="1:54" ht="27" hidden="1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4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hidden="1" x14ac:dyDescent="0.2">
      <c r="A445" s="379"/>
      <c r="B445" s="380"/>
      <c r="C445" s="380"/>
      <c r="D445" s="380"/>
      <c r="E445" s="380"/>
      <c r="F445" s="380"/>
      <c r="G445" s="380"/>
      <c r="H445" s="380"/>
      <c r="I445" s="380"/>
      <c r="J445" s="380"/>
      <c r="K445" s="380"/>
      <c r="L445" s="380"/>
      <c r="M445" s="380"/>
      <c r="N445" s="381"/>
      <c r="O445" s="374" t="s">
        <v>66</v>
      </c>
      <c r="P445" s="375"/>
      <c r="Q445" s="375"/>
      <c r="R445" s="375"/>
      <c r="S445" s="375"/>
      <c r="T445" s="375"/>
      <c r="U445" s="376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hidden="1" x14ac:dyDescent="0.2">
      <c r="A446" s="380"/>
      <c r="B446" s="380"/>
      <c r="C446" s="380"/>
      <c r="D446" s="380"/>
      <c r="E446" s="380"/>
      <c r="F446" s="380"/>
      <c r="G446" s="380"/>
      <c r="H446" s="380"/>
      <c r="I446" s="380"/>
      <c r="J446" s="380"/>
      <c r="K446" s="380"/>
      <c r="L446" s="380"/>
      <c r="M446" s="380"/>
      <c r="N446" s="381"/>
      <c r="O446" s="374" t="s">
        <v>66</v>
      </c>
      <c r="P446" s="375"/>
      <c r="Q446" s="375"/>
      <c r="R446" s="375"/>
      <c r="S446" s="375"/>
      <c r="T446" s="375"/>
      <c r="U446" s="376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hidden="1" customHeight="1" x14ac:dyDescent="0.25">
      <c r="A447" s="389" t="s">
        <v>587</v>
      </c>
      <c r="B447" s="380"/>
      <c r="C447" s="380"/>
      <c r="D447" s="380"/>
      <c r="E447" s="380"/>
      <c r="F447" s="380"/>
      <c r="G447" s="380"/>
      <c r="H447" s="380"/>
      <c r="I447" s="380"/>
      <c r="J447" s="380"/>
      <c r="K447" s="380"/>
      <c r="L447" s="380"/>
      <c r="M447" s="380"/>
      <c r="N447" s="380"/>
      <c r="O447" s="380"/>
      <c r="P447" s="380"/>
      <c r="Q447" s="380"/>
      <c r="R447" s="380"/>
      <c r="S447" s="380"/>
      <c r="T447" s="380"/>
      <c r="U447" s="380"/>
      <c r="V447" s="380"/>
      <c r="W447" s="380"/>
      <c r="X447" s="380"/>
      <c r="Y447" s="380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7.5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79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0"/>
      <c r="M449" s="380"/>
      <c r="N449" s="381"/>
      <c r="O449" s="374" t="s">
        <v>66</v>
      </c>
      <c r="P449" s="375"/>
      <c r="Q449" s="375"/>
      <c r="R449" s="375"/>
      <c r="S449" s="375"/>
      <c r="T449" s="375"/>
      <c r="U449" s="376"/>
      <c r="V449" s="37" t="s">
        <v>67</v>
      </c>
      <c r="W449" s="367">
        <f>IFERROR(W448/H448,"0")</f>
        <v>2.5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80"/>
      <c r="B450" s="380"/>
      <c r="C450" s="380"/>
      <c r="D450" s="380"/>
      <c r="E450" s="380"/>
      <c r="F450" s="380"/>
      <c r="G450" s="380"/>
      <c r="H450" s="380"/>
      <c r="I450" s="380"/>
      <c r="J450" s="380"/>
      <c r="K450" s="380"/>
      <c r="L450" s="380"/>
      <c r="M450" s="380"/>
      <c r="N450" s="381"/>
      <c r="O450" s="374" t="s">
        <v>66</v>
      </c>
      <c r="P450" s="375"/>
      <c r="Q450" s="375"/>
      <c r="R450" s="375"/>
      <c r="S450" s="375"/>
      <c r="T450" s="375"/>
      <c r="U450" s="376"/>
      <c r="V450" s="37" t="s">
        <v>65</v>
      </c>
      <c r="W450" s="367">
        <f>IFERROR(SUM(W448:W448),"0")</f>
        <v>7.5</v>
      </c>
      <c r="X450" s="367">
        <f>IFERROR(SUM(X448:X448),"0")</f>
        <v>9</v>
      </c>
      <c r="Y450" s="37"/>
      <c r="Z450" s="368"/>
      <c r="AA450" s="368"/>
    </row>
    <row r="451" spans="1:54" ht="27.75" hidden="1" customHeight="1" x14ac:dyDescent="0.2">
      <c r="A451" s="411" t="s">
        <v>590</v>
      </c>
      <c r="B451" s="412"/>
      <c r="C451" s="412"/>
      <c r="D451" s="412"/>
      <c r="E451" s="412"/>
      <c r="F451" s="412"/>
      <c r="G451" s="412"/>
      <c r="H451" s="412"/>
      <c r="I451" s="412"/>
      <c r="J451" s="412"/>
      <c r="K451" s="412"/>
      <c r="L451" s="412"/>
      <c r="M451" s="412"/>
      <c r="N451" s="412"/>
      <c r="O451" s="412"/>
      <c r="P451" s="412"/>
      <c r="Q451" s="412"/>
      <c r="R451" s="412"/>
      <c r="S451" s="412"/>
      <c r="T451" s="412"/>
      <c r="U451" s="412"/>
      <c r="V451" s="412"/>
      <c r="W451" s="412"/>
      <c r="X451" s="412"/>
      <c r="Y451" s="412"/>
      <c r="Z451" s="48"/>
      <c r="AA451" s="48"/>
    </row>
    <row r="452" spans="1:54" ht="16.5" hidden="1" customHeight="1" x14ac:dyDescent="0.25">
      <c r="A452" s="391" t="s">
        <v>590</v>
      </c>
      <c r="B452" s="380"/>
      <c r="C452" s="380"/>
      <c r="D452" s="380"/>
      <c r="E452" s="380"/>
      <c r="F452" s="380"/>
      <c r="G452" s="380"/>
      <c r="H452" s="380"/>
      <c r="I452" s="380"/>
      <c r="J452" s="380"/>
      <c r="K452" s="380"/>
      <c r="L452" s="380"/>
      <c r="M452" s="380"/>
      <c r="N452" s="380"/>
      <c r="O452" s="380"/>
      <c r="P452" s="380"/>
      <c r="Q452" s="380"/>
      <c r="R452" s="380"/>
      <c r="S452" s="380"/>
      <c r="T452" s="380"/>
      <c r="U452" s="380"/>
      <c r="V452" s="380"/>
      <c r="W452" s="380"/>
      <c r="X452" s="380"/>
      <c r="Y452" s="380"/>
      <c r="Z452" s="359"/>
      <c r="AA452" s="359"/>
    </row>
    <row r="453" spans="1:54" ht="14.25" hidden="1" customHeight="1" x14ac:dyDescent="0.25">
      <c r="A453" s="389" t="s">
        <v>104</v>
      </c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0"/>
      <c r="M453" s="380"/>
      <c r="N453" s="380"/>
      <c r="O453" s="380"/>
      <c r="P453" s="380"/>
      <c r="Q453" s="380"/>
      <c r="R453" s="380"/>
      <c r="S453" s="380"/>
      <c r="T453" s="380"/>
      <c r="U453" s="380"/>
      <c r="V453" s="380"/>
      <c r="W453" s="380"/>
      <c r="X453" s="380"/>
      <c r="Y453" s="380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120</v>
      </c>
      <c r="X454" s="366">
        <f t="shared" ref="X454:X464" si="21">IFERROR(IF(W454="",0,CEILING((W454/$H454),1)*$H454),"")</f>
        <v>121.44000000000001</v>
      </c>
      <c r="Y454" s="36">
        <f t="shared" ref="Y454:Y459" si="22">IFERROR(IF(X454=0,"",ROUNDUP(X454/H454,0)*0.01196),"")</f>
        <v>0.27507999999999999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3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200</v>
      </c>
      <c r="X455" s="366">
        <f t="shared" si="21"/>
        <v>200.64000000000001</v>
      </c>
      <c r="Y455" s="36">
        <f t="shared" si="22"/>
        <v>0.45448</v>
      </c>
      <c r="Z455" s="56"/>
      <c r="AA455" s="57"/>
      <c r="AE455" s="58"/>
      <c r="BB455" s="314" t="s">
        <v>1</v>
      </c>
    </row>
    <row r="456" spans="1:54" ht="27" hidden="1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6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hidden="1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150</v>
      </c>
      <c r="X458" s="366">
        <f t="shared" si="21"/>
        <v>153.12</v>
      </c>
      <c r="Y458" s="36">
        <f t="shared" si="22"/>
        <v>0.34683999999999998</v>
      </c>
      <c r="Z458" s="56"/>
      <c r="AA458" s="57"/>
      <c r="AE458" s="58"/>
      <c r="BB458" s="317" t="s">
        <v>1</v>
      </c>
    </row>
    <row r="459" spans="1:54" ht="16.5" hidden="1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6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66</v>
      </c>
      <c r="X460" s="366">
        <f t="shared" si="21"/>
        <v>68.400000000000006</v>
      </c>
      <c r="Y460" s="36">
        <f>IFERROR(IF(X460=0,"",ROUNDUP(X460/H460,0)*0.00937),"")</f>
        <v>0.17802999999999999</v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4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hidden="1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6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hidden="1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7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hidden="1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79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380"/>
      <c r="M465" s="380"/>
      <c r="N465" s="381"/>
      <c r="O465" s="374" t="s">
        <v>66</v>
      </c>
      <c r="P465" s="375"/>
      <c r="Q465" s="375"/>
      <c r="R465" s="375"/>
      <c r="S465" s="375"/>
      <c r="T465" s="375"/>
      <c r="U465" s="376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107.34848484848483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109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1.2544299999999999</v>
      </c>
      <c r="Z465" s="368"/>
      <c r="AA465" s="368"/>
    </row>
    <row r="466" spans="1:54" x14ac:dyDescent="0.2">
      <c r="A466" s="380"/>
      <c r="B466" s="380"/>
      <c r="C466" s="380"/>
      <c r="D466" s="380"/>
      <c r="E466" s="380"/>
      <c r="F466" s="380"/>
      <c r="G466" s="380"/>
      <c r="H466" s="380"/>
      <c r="I466" s="380"/>
      <c r="J466" s="380"/>
      <c r="K466" s="380"/>
      <c r="L466" s="380"/>
      <c r="M466" s="380"/>
      <c r="N466" s="381"/>
      <c r="O466" s="374" t="s">
        <v>66</v>
      </c>
      <c r="P466" s="375"/>
      <c r="Q466" s="375"/>
      <c r="R466" s="375"/>
      <c r="S466" s="375"/>
      <c r="T466" s="375"/>
      <c r="U466" s="376"/>
      <c r="V466" s="37" t="s">
        <v>65</v>
      </c>
      <c r="W466" s="367">
        <f>IFERROR(SUM(W454:W464),"0")</f>
        <v>536</v>
      </c>
      <c r="X466" s="367">
        <f>IFERROR(SUM(X454:X464),"0")</f>
        <v>543.6</v>
      </c>
      <c r="Y466" s="37"/>
      <c r="Z466" s="368"/>
      <c r="AA466" s="368"/>
    </row>
    <row r="467" spans="1:54" ht="14.25" hidden="1" customHeight="1" x14ac:dyDescent="0.25">
      <c r="A467" s="389" t="s">
        <v>96</v>
      </c>
      <c r="B467" s="380"/>
      <c r="C467" s="380"/>
      <c r="D467" s="380"/>
      <c r="E467" s="380"/>
      <c r="F467" s="380"/>
      <c r="G467" s="380"/>
      <c r="H467" s="380"/>
      <c r="I467" s="380"/>
      <c r="J467" s="380"/>
      <c r="K467" s="380"/>
      <c r="L467" s="380"/>
      <c r="M467" s="380"/>
      <c r="N467" s="380"/>
      <c r="O467" s="380"/>
      <c r="P467" s="380"/>
      <c r="Q467" s="380"/>
      <c r="R467" s="380"/>
      <c r="S467" s="380"/>
      <c r="T467" s="380"/>
      <c r="U467" s="380"/>
      <c r="V467" s="380"/>
      <c r="W467" s="380"/>
      <c r="X467" s="380"/>
      <c r="Y467" s="380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120</v>
      </c>
      <c r="X468" s="366">
        <f>IFERROR(IF(W468="",0,CEILING((W468/$H468),1)*$H468),"")</f>
        <v>121.44000000000001</v>
      </c>
      <c r="Y468" s="36">
        <f>IFERROR(IF(X468=0,"",ROUNDUP(X468/H468,0)*0.01196),"")</f>
        <v>0.27507999999999999</v>
      </c>
      <c r="Z468" s="56"/>
      <c r="AA468" s="57"/>
      <c r="AE468" s="58"/>
      <c r="BB468" s="324" t="s">
        <v>1</v>
      </c>
    </row>
    <row r="469" spans="1:54" ht="16.5" hidden="1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79"/>
      <c r="B470" s="380"/>
      <c r="C470" s="380"/>
      <c r="D470" s="380"/>
      <c r="E470" s="380"/>
      <c r="F470" s="380"/>
      <c r="G470" s="380"/>
      <c r="H470" s="380"/>
      <c r="I470" s="380"/>
      <c r="J470" s="380"/>
      <c r="K470" s="380"/>
      <c r="L470" s="380"/>
      <c r="M470" s="380"/>
      <c r="N470" s="381"/>
      <c r="O470" s="374" t="s">
        <v>66</v>
      </c>
      <c r="P470" s="375"/>
      <c r="Q470" s="375"/>
      <c r="R470" s="375"/>
      <c r="S470" s="375"/>
      <c r="T470" s="375"/>
      <c r="U470" s="376"/>
      <c r="V470" s="37" t="s">
        <v>67</v>
      </c>
      <c r="W470" s="367">
        <f>IFERROR(W468/H468,"0")+IFERROR(W469/H469,"0")</f>
        <v>22.727272727272727</v>
      </c>
      <c r="X470" s="367">
        <f>IFERROR(X468/H468,"0")+IFERROR(X469/H469,"0")</f>
        <v>23</v>
      </c>
      <c r="Y470" s="367">
        <f>IFERROR(IF(Y468="",0,Y468),"0")+IFERROR(IF(Y469="",0,Y469),"0")</f>
        <v>0.27507999999999999</v>
      </c>
      <c r="Z470" s="368"/>
      <c r="AA470" s="368"/>
    </row>
    <row r="471" spans="1:54" x14ac:dyDescent="0.2">
      <c r="A471" s="380"/>
      <c r="B471" s="380"/>
      <c r="C471" s="380"/>
      <c r="D471" s="380"/>
      <c r="E471" s="380"/>
      <c r="F471" s="380"/>
      <c r="G471" s="380"/>
      <c r="H471" s="380"/>
      <c r="I471" s="380"/>
      <c r="J471" s="380"/>
      <c r="K471" s="380"/>
      <c r="L471" s="380"/>
      <c r="M471" s="380"/>
      <c r="N471" s="381"/>
      <c r="O471" s="374" t="s">
        <v>66</v>
      </c>
      <c r="P471" s="375"/>
      <c r="Q471" s="375"/>
      <c r="R471" s="375"/>
      <c r="S471" s="375"/>
      <c r="T471" s="375"/>
      <c r="U471" s="376"/>
      <c r="V471" s="37" t="s">
        <v>65</v>
      </c>
      <c r="W471" s="367">
        <f>IFERROR(SUM(W468:W469),"0")</f>
        <v>120</v>
      </c>
      <c r="X471" s="367">
        <f>IFERROR(SUM(X468:X469),"0")</f>
        <v>121.44000000000001</v>
      </c>
      <c r="Y471" s="37"/>
      <c r="Z471" s="368"/>
      <c r="AA471" s="368"/>
    </row>
    <row r="472" spans="1:54" ht="14.25" hidden="1" customHeight="1" x14ac:dyDescent="0.25">
      <c r="A472" s="389" t="s">
        <v>60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0"/>
      <c r="M472" s="380"/>
      <c r="N472" s="380"/>
      <c r="O472" s="380"/>
      <c r="P472" s="380"/>
      <c r="Q472" s="380"/>
      <c r="R472" s="380"/>
      <c r="S472" s="380"/>
      <c r="T472" s="380"/>
      <c r="U472" s="380"/>
      <c r="V472" s="380"/>
      <c r="W472" s="380"/>
      <c r="X472" s="380"/>
      <c r="Y472" s="380"/>
      <c r="Z472" s="358"/>
      <c r="AA472" s="358"/>
    </row>
    <row r="473" spans="1:54" ht="27" hidden="1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50</v>
      </c>
      <c r="X474" s="366">
        <f t="shared" si="23"/>
        <v>52.800000000000004</v>
      </c>
      <c r="Y474" s="36">
        <f>IFERROR(IF(X474=0,"",ROUNDUP(X474/H474,0)*0.01196),"")</f>
        <v>0.1196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180</v>
      </c>
      <c r="X475" s="366">
        <f t="shared" si="23"/>
        <v>184.8</v>
      </c>
      <c r="Y475" s="36">
        <f>IFERROR(IF(X475=0,"",ROUNDUP(X475/H475,0)*0.01196),"")</f>
        <v>0.41860000000000003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49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42</v>
      </c>
      <c r="X476" s="366">
        <f t="shared" si="23"/>
        <v>43.2</v>
      </c>
      <c r="Y476" s="36">
        <f>IFERROR(IF(X476=0,"",ROUNDUP(X476/H476,0)*0.00937),"")</f>
        <v>0.11244</v>
      </c>
      <c r="Z476" s="56"/>
      <c r="AA476" s="57"/>
      <c r="AE476" s="58"/>
      <c r="BB476" s="329" t="s">
        <v>1</v>
      </c>
    </row>
    <row r="477" spans="1:54" ht="27" hidden="1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0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42</v>
      </c>
      <c r="X478" s="366">
        <f t="shared" si="23"/>
        <v>43.2</v>
      </c>
      <c r="Y478" s="36">
        <f>IFERROR(IF(X478=0,"",ROUNDUP(X478/H478,0)*0.00937),"")</f>
        <v>0.11244</v>
      </c>
      <c r="Z478" s="56"/>
      <c r="AA478" s="57"/>
      <c r="AE478" s="58"/>
      <c r="BB478" s="331" t="s">
        <v>1</v>
      </c>
    </row>
    <row r="479" spans="1:54" x14ac:dyDescent="0.2">
      <c r="A479" s="379"/>
      <c r="B479" s="380"/>
      <c r="C479" s="380"/>
      <c r="D479" s="380"/>
      <c r="E479" s="380"/>
      <c r="F479" s="380"/>
      <c r="G479" s="380"/>
      <c r="H479" s="380"/>
      <c r="I479" s="380"/>
      <c r="J479" s="380"/>
      <c r="K479" s="380"/>
      <c r="L479" s="380"/>
      <c r="M479" s="380"/>
      <c r="N479" s="381"/>
      <c r="O479" s="374" t="s">
        <v>66</v>
      </c>
      <c r="P479" s="375"/>
      <c r="Q479" s="375"/>
      <c r="R479" s="375"/>
      <c r="S479" s="375"/>
      <c r="T479" s="375"/>
      <c r="U479" s="376"/>
      <c r="V479" s="37" t="s">
        <v>67</v>
      </c>
      <c r="W479" s="367">
        <f>IFERROR(W473/H473,"0")+IFERROR(W474/H474,"0")+IFERROR(W475/H475,"0")+IFERROR(W476/H476,"0")+IFERROR(W477/H477,"0")+IFERROR(W478/H478,"0")</f>
        <v>66.893939393939391</v>
      </c>
      <c r="X479" s="367">
        <f>IFERROR(X473/H473,"0")+IFERROR(X474/H474,"0")+IFERROR(X475/H475,"0")+IFERROR(X476/H476,"0")+IFERROR(X477/H477,"0")+IFERROR(X478/H478,"0")</f>
        <v>69</v>
      </c>
      <c r="Y479" s="367">
        <f>IFERROR(IF(Y473="",0,Y473),"0")+IFERROR(IF(Y474="",0,Y474),"0")+IFERROR(IF(Y475="",0,Y475),"0")+IFERROR(IF(Y476="",0,Y476),"0")+IFERROR(IF(Y477="",0,Y477),"0")+IFERROR(IF(Y478="",0,Y478),"0")</f>
        <v>0.76307999999999998</v>
      </c>
      <c r="Z479" s="368"/>
      <c r="AA479" s="368"/>
    </row>
    <row r="480" spans="1:54" x14ac:dyDescent="0.2">
      <c r="A480" s="380"/>
      <c r="B480" s="380"/>
      <c r="C480" s="380"/>
      <c r="D480" s="380"/>
      <c r="E480" s="380"/>
      <c r="F480" s="380"/>
      <c r="G480" s="380"/>
      <c r="H480" s="380"/>
      <c r="I480" s="380"/>
      <c r="J480" s="380"/>
      <c r="K480" s="380"/>
      <c r="L480" s="380"/>
      <c r="M480" s="380"/>
      <c r="N480" s="381"/>
      <c r="O480" s="374" t="s">
        <v>66</v>
      </c>
      <c r="P480" s="375"/>
      <c r="Q480" s="375"/>
      <c r="R480" s="375"/>
      <c r="S480" s="375"/>
      <c r="T480" s="375"/>
      <c r="U480" s="376"/>
      <c r="V480" s="37" t="s">
        <v>65</v>
      </c>
      <c r="W480" s="367">
        <f>IFERROR(SUM(W473:W478),"0")</f>
        <v>314</v>
      </c>
      <c r="X480" s="367">
        <f>IFERROR(SUM(X473:X478),"0")</f>
        <v>324</v>
      </c>
      <c r="Y480" s="37"/>
      <c r="Z480" s="368"/>
      <c r="AA480" s="368"/>
    </row>
    <row r="481" spans="1:54" ht="14.25" hidden="1" customHeight="1" x14ac:dyDescent="0.25">
      <c r="A481" s="389" t="s">
        <v>68</v>
      </c>
      <c r="B481" s="380"/>
      <c r="C481" s="380"/>
      <c r="D481" s="380"/>
      <c r="E481" s="380"/>
      <c r="F481" s="380"/>
      <c r="G481" s="380"/>
      <c r="H481" s="380"/>
      <c r="I481" s="380"/>
      <c r="J481" s="380"/>
      <c r="K481" s="380"/>
      <c r="L481" s="380"/>
      <c r="M481" s="380"/>
      <c r="N481" s="380"/>
      <c r="O481" s="380"/>
      <c r="P481" s="380"/>
      <c r="Q481" s="380"/>
      <c r="R481" s="380"/>
      <c r="S481" s="380"/>
      <c r="T481" s="380"/>
      <c r="U481" s="380"/>
      <c r="V481" s="380"/>
      <c r="W481" s="380"/>
      <c r="X481" s="380"/>
      <c r="Y481" s="380"/>
      <c r="Z481" s="358"/>
      <c r="AA481" s="358"/>
    </row>
    <row r="482" spans="1:54" ht="16.5" hidden="1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hidden="1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3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hidden="1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hidden="1" x14ac:dyDescent="0.2">
      <c r="A485" s="379"/>
      <c r="B485" s="380"/>
      <c r="C485" s="380"/>
      <c r="D485" s="380"/>
      <c r="E485" s="380"/>
      <c r="F485" s="380"/>
      <c r="G485" s="380"/>
      <c r="H485" s="380"/>
      <c r="I485" s="380"/>
      <c r="J485" s="380"/>
      <c r="K485" s="380"/>
      <c r="L485" s="380"/>
      <c r="M485" s="380"/>
      <c r="N485" s="381"/>
      <c r="O485" s="374" t="s">
        <v>66</v>
      </c>
      <c r="P485" s="375"/>
      <c r="Q485" s="375"/>
      <c r="R485" s="375"/>
      <c r="S485" s="375"/>
      <c r="T485" s="375"/>
      <c r="U485" s="376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hidden="1" x14ac:dyDescent="0.2">
      <c r="A486" s="380"/>
      <c r="B486" s="380"/>
      <c r="C486" s="380"/>
      <c r="D486" s="380"/>
      <c r="E486" s="380"/>
      <c r="F486" s="380"/>
      <c r="G486" s="380"/>
      <c r="H486" s="380"/>
      <c r="I486" s="380"/>
      <c r="J486" s="380"/>
      <c r="K486" s="380"/>
      <c r="L486" s="380"/>
      <c r="M486" s="380"/>
      <c r="N486" s="381"/>
      <c r="O486" s="374" t="s">
        <v>66</v>
      </c>
      <c r="P486" s="375"/>
      <c r="Q486" s="375"/>
      <c r="R486" s="375"/>
      <c r="S486" s="375"/>
      <c r="T486" s="375"/>
      <c r="U486" s="376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hidden="1" customHeight="1" x14ac:dyDescent="0.25">
      <c r="A487" s="389" t="s">
        <v>210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0"/>
      <c r="M487" s="380"/>
      <c r="N487" s="380"/>
      <c r="O487" s="380"/>
      <c r="P487" s="380"/>
      <c r="Q487" s="380"/>
      <c r="R487" s="380"/>
      <c r="S487" s="380"/>
      <c r="T487" s="380"/>
      <c r="U487" s="380"/>
      <c r="V487" s="380"/>
      <c r="W487" s="380"/>
      <c r="X487" s="380"/>
      <c r="Y487" s="380"/>
      <c r="Z487" s="358"/>
      <c r="AA487" s="358"/>
    </row>
    <row r="488" spans="1:54" ht="16.5" hidden="1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hidden="1" x14ac:dyDescent="0.2">
      <c r="A489" s="379"/>
      <c r="B489" s="380"/>
      <c r="C489" s="380"/>
      <c r="D489" s="380"/>
      <c r="E489" s="380"/>
      <c r="F489" s="380"/>
      <c r="G489" s="380"/>
      <c r="H489" s="380"/>
      <c r="I489" s="380"/>
      <c r="J489" s="380"/>
      <c r="K489" s="380"/>
      <c r="L489" s="380"/>
      <c r="M489" s="380"/>
      <c r="N489" s="381"/>
      <c r="O489" s="374" t="s">
        <v>66</v>
      </c>
      <c r="P489" s="375"/>
      <c r="Q489" s="375"/>
      <c r="R489" s="375"/>
      <c r="S489" s="375"/>
      <c r="T489" s="375"/>
      <c r="U489" s="376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hidden="1" x14ac:dyDescent="0.2">
      <c r="A490" s="380"/>
      <c r="B490" s="380"/>
      <c r="C490" s="380"/>
      <c r="D490" s="380"/>
      <c r="E490" s="380"/>
      <c r="F490" s="380"/>
      <c r="G490" s="380"/>
      <c r="H490" s="380"/>
      <c r="I490" s="380"/>
      <c r="J490" s="380"/>
      <c r="K490" s="380"/>
      <c r="L490" s="380"/>
      <c r="M490" s="380"/>
      <c r="N490" s="381"/>
      <c r="O490" s="374" t="s">
        <v>66</v>
      </c>
      <c r="P490" s="375"/>
      <c r="Q490" s="375"/>
      <c r="R490" s="375"/>
      <c r="S490" s="375"/>
      <c r="T490" s="375"/>
      <c r="U490" s="376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hidden="1" customHeight="1" x14ac:dyDescent="0.2">
      <c r="A491" s="411" t="s">
        <v>637</v>
      </c>
      <c r="B491" s="412"/>
      <c r="C491" s="412"/>
      <c r="D491" s="412"/>
      <c r="E491" s="412"/>
      <c r="F491" s="412"/>
      <c r="G491" s="412"/>
      <c r="H491" s="412"/>
      <c r="I491" s="412"/>
      <c r="J491" s="412"/>
      <c r="K491" s="412"/>
      <c r="L491" s="412"/>
      <c r="M491" s="412"/>
      <c r="N491" s="412"/>
      <c r="O491" s="412"/>
      <c r="P491" s="412"/>
      <c r="Q491" s="412"/>
      <c r="R491" s="412"/>
      <c r="S491" s="412"/>
      <c r="T491" s="412"/>
      <c r="U491" s="412"/>
      <c r="V491" s="412"/>
      <c r="W491" s="412"/>
      <c r="X491" s="412"/>
      <c r="Y491" s="412"/>
      <c r="Z491" s="48"/>
      <c r="AA491" s="48"/>
    </row>
    <row r="492" spans="1:54" ht="16.5" hidden="1" customHeight="1" x14ac:dyDescent="0.25">
      <c r="A492" s="391" t="s">
        <v>638</v>
      </c>
      <c r="B492" s="380"/>
      <c r="C492" s="380"/>
      <c r="D492" s="380"/>
      <c r="E492" s="380"/>
      <c r="F492" s="380"/>
      <c r="G492" s="380"/>
      <c r="H492" s="380"/>
      <c r="I492" s="380"/>
      <c r="J492" s="380"/>
      <c r="K492" s="380"/>
      <c r="L492" s="380"/>
      <c r="M492" s="380"/>
      <c r="N492" s="380"/>
      <c r="O492" s="380"/>
      <c r="P492" s="380"/>
      <c r="Q492" s="380"/>
      <c r="R492" s="380"/>
      <c r="S492" s="380"/>
      <c r="T492" s="380"/>
      <c r="U492" s="380"/>
      <c r="V492" s="380"/>
      <c r="W492" s="380"/>
      <c r="X492" s="380"/>
      <c r="Y492" s="380"/>
      <c r="Z492" s="359"/>
      <c r="AA492" s="359"/>
    </row>
    <row r="493" spans="1:54" ht="14.25" hidden="1" customHeight="1" x14ac:dyDescent="0.25">
      <c r="A493" s="389" t="s">
        <v>104</v>
      </c>
      <c r="B493" s="380"/>
      <c r="C493" s="380"/>
      <c r="D493" s="380"/>
      <c r="E493" s="380"/>
      <c r="F493" s="380"/>
      <c r="G493" s="380"/>
      <c r="H493" s="380"/>
      <c r="I493" s="380"/>
      <c r="J493" s="380"/>
      <c r="K493" s="380"/>
      <c r="L493" s="380"/>
      <c r="M493" s="380"/>
      <c r="N493" s="380"/>
      <c r="O493" s="380"/>
      <c r="P493" s="380"/>
      <c r="Q493" s="380"/>
      <c r="R493" s="380"/>
      <c r="S493" s="380"/>
      <c r="T493" s="380"/>
      <c r="U493" s="380"/>
      <c r="V493" s="380"/>
      <c r="W493" s="380"/>
      <c r="X493" s="380"/>
      <c r="Y493" s="380"/>
      <c r="Z493" s="358"/>
      <c r="AA493" s="358"/>
    </row>
    <row r="494" spans="1:54" ht="27" hidden="1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5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620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598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20</v>
      </c>
      <c r="X496" s="366">
        <f>IFERROR(IF(W496="",0,CEILING((W496/$H496),1)*$H496),"")</f>
        <v>24</v>
      </c>
      <c r="Y496" s="36">
        <f>IFERROR(IF(X496=0,"",ROUNDUP(X496/H496,0)*0.02175),"")</f>
        <v>4.3499999999999997E-2</v>
      </c>
      <c r="Z496" s="56"/>
      <c r="AA496" s="57"/>
      <c r="AE496" s="58"/>
      <c r="BB496" s="338" t="s">
        <v>1</v>
      </c>
    </row>
    <row r="497" spans="1:54" ht="27" hidden="1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88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hidden="1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34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79"/>
      <c r="B499" s="380"/>
      <c r="C499" s="380"/>
      <c r="D499" s="380"/>
      <c r="E499" s="380"/>
      <c r="F499" s="380"/>
      <c r="G499" s="380"/>
      <c r="H499" s="380"/>
      <c r="I499" s="380"/>
      <c r="J499" s="380"/>
      <c r="K499" s="380"/>
      <c r="L499" s="380"/>
      <c r="M499" s="380"/>
      <c r="N499" s="381"/>
      <c r="O499" s="374" t="s">
        <v>66</v>
      </c>
      <c r="P499" s="375"/>
      <c r="Q499" s="375"/>
      <c r="R499" s="375"/>
      <c r="S499" s="375"/>
      <c r="T499" s="375"/>
      <c r="U499" s="376"/>
      <c r="V499" s="37" t="s">
        <v>67</v>
      </c>
      <c r="W499" s="367">
        <f>IFERROR(W494/H494,"0")+IFERROR(W495/H495,"0")+IFERROR(W496/H496,"0")+IFERROR(W497/H497,"0")+IFERROR(W498/H498,"0")</f>
        <v>1.6666666666666667</v>
      </c>
      <c r="X499" s="367">
        <f>IFERROR(X494/H494,"0")+IFERROR(X495/H495,"0")+IFERROR(X496/H496,"0")+IFERROR(X497/H497,"0")+IFERROR(X498/H498,"0")</f>
        <v>2</v>
      </c>
      <c r="Y499" s="367">
        <f>IFERROR(IF(Y494="",0,Y494),"0")+IFERROR(IF(Y495="",0,Y495),"0")+IFERROR(IF(Y496="",0,Y496),"0")+IFERROR(IF(Y497="",0,Y497),"0")+IFERROR(IF(Y498="",0,Y498),"0")</f>
        <v>4.3499999999999997E-2</v>
      </c>
      <c r="Z499" s="368"/>
      <c r="AA499" s="368"/>
    </row>
    <row r="500" spans="1:54" x14ac:dyDescent="0.2">
      <c r="A500" s="380"/>
      <c r="B500" s="380"/>
      <c r="C500" s="380"/>
      <c r="D500" s="380"/>
      <c r="E500" s="380"/>
      <c r="F500" s="380"/>
      <c r="G500" s="380"/>
      <c r="H500" s="380"/>
      <c r="I500" s="380"/>
      <c r="J500" s="380"/>
      <c r="K500" s="380"/>
      <c r="L500" s="380"/>
      <c r="M500" s="380"/>
      <c r="N500" s="381"/>
      <c r="O500" s="374" t="s">
        <v>66</v>
      </c>
      <c r="P500" s="375"/>
      <c r="Q500" s="375"/>
      <c r="R500" s="375"/>
      <c r="S500" s="375"/>
      <c r="T500" s="375"/>
      <c r="U500" s="376"/>
      <c r="V500" s="37" t="s">
        <v>65</v>
      </c>
      <c r="W500" s="367">
        <f>IFERROR(SUM(W494:W498),"0")</f>
        <v>20</v>
      </c>
      <c r="X500" s="367">
        <f>IFERROR(SUM(X494:X498),"0")</f>
        <v>24</v>
      </c>
      <c r="Y500" s="37"/>
      <c r="Z500" s="368"/>
      <c r="AA500" s="368"/>
    </row>
    <row r="501" spans="1:54" ht="14.25" hidden="1" customHeight="1" x14ac:dyDescent="0.25">
      <c r="A501" s="389" t="s">
        <v>96</v>
      </c>
      <c r="B501" s="380"/>
      <c r="C501" s="380"/>
      <c r="D501" s="380"/>
      <c r="E501" s="380"/>
      <c r="F501" s="380"/>
      <c r="G501" s="380"/>
      <c r="H501" s="380"/>
      <c r="I501" s="380"/>
      <c r="J501" s="380"/>
      <c r="K501" s="380"/>
      <c r="L501" s="380"/>
      <c r="M501" s="380"/>
      <c r="N501" s="380"/>
      <c r="O501" s="380"/>
      <c r="P501" s="380"/>
      <c r="Q501" s="380"/>
      <c r="R501" s="380"/>
      <c r="S501" s="380"/>
      <c r="T501" s="380"/>
      <c r="U501" s="380"/>
      <c r="V501" s="380"/>
      <c r="W501" s="380"/>
      <c r="X501" s="380"/>
      <c r="Y501" s="380"/>
      <c r="Z501" s="358"/>
      <c r="AA501" s="358"/>
    </row>
    <row r="502" spans="1:54" ht="27" hidden="1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26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hidden="1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621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hidden="1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43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hidden="1" x14ac:dyDescent="0.2">
      <c r="A505" s="379"/>
      <c r="B505" s="380"/>
      <c r="C505" s="380"/>
      <c r="D505" s="380"/>
      <c r="E505" s="380"/>
      <c r="F505" s="380"/>
      <c r="G505" s="380"/>
      <c r="H505" s="380"/>
      <c r="I505" s="380"/>
      <c r="J505" s="380"/>
      <c r="K505" s="380"/>
      <c r="L505" s="380"/>
      <c r="M505" s="380"/>
      <c r="N505" s="381"/>
      <c r="O505" s="374" t="s">
        <v>66</v>
      </c>
      <c r="P505" s="375"/>
      <c r="Q505" s="375"/>
      <c r="R505" s="375"/>
      <c r="S505" s="375"/>
      <c r="T505" s="375"/>
      <c r="U505" s="376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hidden="1" x14ac:dyDescent="0.2">
      <c r="A506" s="380"/>
      <c r="B506" s="380"/>
      <c r="C506" s="380"/>
      <c r="D506" s="380"/>
      <c r="E506" s="380"/>
      <c r="F506" s="380"/>
      <c r="G506" s="380"/>
      <c r="H506" s="380"/>
      <c r="I506" s="380"/>
      <c r="J506" s="380"/>
      <c r="K506" s="380"/>
      <c r="L506" s="380"/>
      <c r="M506" s="380"/>
      <c r="N506" s="381"/>
      <c r="O506" s="374" t="s">
        <v>66</v>
      </c>
      <c r="P506" s="375"/>
      <c r="Q506" s="375"/>
      <c r="R506" s="375"/>
      <c r="S506" s="375"/>
      <c r="T506" s="375"/>
      <c r="U506" s="376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hidden="1" customHeight="1" x14ac:dyDescent="0.25">
      <c r="A507" s="389" t="s">
        <v>60</v>
      </c>
      <c r="B507" s="380"/>
      <c r="C507" s="380"/>
      <c r="D507" s="380"/>
      <c r="E507" s="380"/>
      <c r="F507" s="380"/>
      <c r="G507" s="380"/>
      <c r="H507" s="380"/>
      <c r="I507" s="380"/>
      <c r="J507" s="380"/>
      <c r="K507" s="380"/>
      <c r="L507" s="380"/>
      <c r="M507" s="380"/>
      <c r="N507" s="380"/>
      <c r="O507" s="380"/>
      <c r="P507" s="380"/>
      <c r="Q507" s="380"/>
      <c r="R507" s="380"/>
      <c r="S507" s="380"/>
      <c r="T507" s="380"/>
      <c r="U507" s="380"/>
      <c r="V507" s="380"/>
      <c r="W507" s="380"/>
      <c r="X507" s="380"/>
      <c r="Y507" s="380"/>
      <c r="Z507" s="358"/>
      <c r="AA507" s="358"/>
    </row>
    <row r="508" spans="1:54" ht="27" hidden="1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25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hidden="1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79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hidden="1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hidden="1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2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hidden="1" x14ac:dyDescent="0.2">
      <c r="A513" s="379"/>
      <c r="B513" s="380"/>
      <c r="C513" s="380"/>
      <c r="D513" s="380"/>
      <c r="E513" s="380"/>
      <c r="F513" s="380"/>
      <c r="G513" s="380"/>
      <c r="H513" s="380"/>
      <c r="I513" s="380"/>
      <c r="J513" s="380"/>
      <c r="K513" s="380"/>
      <c r="L513" s="380"/>
      <c r="M513" s="380"/>
      <c r="N513" s="381"/>
      <c r="O513" s="374" t="s">
        <v>66</v>
      </c>
      <c r="P513" s="375"/>
      <c r="Q513" s="375"/>
      <c r="R513" s="375"/>
      <c r="S513" s="375"/>
      <c r="T513" s="375"/>
      <c r="U513" s="376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hidden="1" x14ac:dyDescent="0.2">
      <c r="A514" s="380"/>
      <c r="B514" s="380"/>
      <c r="C514" s="380"/>
      <c r="D514" s="380"/>
      <c r="E514" s="380"/>
      <c r="F514" s="380"/>
      <c r="G514" s="380"/>
      <c r="H514" s="380"/>
      <c r="I514" s="380"/>
      <c r="J514" s="380"/>
      <c r="K514" s="380"/>
      <c r="L514" s="380"/>
      <c r="M514" s="380"/>
      <c r="N514" s="381"/>
      <c r="O514" s="374" t="s">
        <v>66</v>
      </c>
      <c r="P514" s="375"/>
      <c r="Q514" s="375"/>
      <c r="R514" s="375"/>
      <c r="S514" s="375"/>
      <c r="T514" s="375"/>
      <c r="U514" s="376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hidden="1" customHeight="1" x14ac:dyDescent="0.25">
      <c r="A515" s="389" t="s">
        <v>68</v>
      </c>
      <c r="B515" s="380"/>
      <c r="C515" s="380"/>
      <c r="D515" s="380"/>
      <c r="E515" s="380"/>
      <c r="F515" s="380"/>
      <c r="G515" s="380"/>
      <c r="H515" s="380"/>
      <c r="I515" s="380"/>
      <c r="J515" s="380"/>
      <c r="K515" s="380"/>
      <c r="L515" s="380"/>
      <c r="M515" s="380"/>
      <c r="N515" s="380"/>
      <c r="O515" s="380"/>
      <c r="P515" s="380"/>
      <c r="Q515" s="380"/>
      <c r="R515" s="380"/>
      <c r="S515" s="380"/>
      <c r="T515" s="380"/>
      <c r="U515" s="380"/>
      <c r="V515" s="380"/>
      <c r="W515" s="380"/>
      <c r="X515" s="380"/>
      <c r="Y515" s="380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57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200</v>
      </c>
      <c r="X516" s="366">
        <f>IFERROR(IF(W516="",0,CEILING((W516/$H516),1)*$H516),"")</f>
        <v>202.79999999999998</v>
      </c>
      <c r="Y516" s="36">
        <f>IFERROR(IF(X516=0,"",ROUNDUP(X516/H516,0)*0.02175),"")</f>
        <v>0.5655</v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14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hidden="1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04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hidden="1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4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hidden="1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28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79"/>
      <c r="B521" s="380"/>
      <c r="C521" s="380"/>
      <c r="D521" s="380"/>
      <c r="E521" s="380"/>
      <c r="F521" s="380"/>
      <c r="G521" s="380"/>
      <c r="H521" s="380"/>
      <c r="I521" s="380"/>
      <c r="J521" s="380"/>
      <c r="K521" s="380"/>
      <c r="L521" s="380"/>
      <c r="M521" s="380"/>
      <c r="N521" s="381"/>
      <c r="O521" s="374" t="s">
        <v>66</v>
      </c>
      <c r="P521" s="375"/>
      <c r="Q521" s="375"/>
      <c r="R521" s="375"/>
      <c r="S521" s="375"/>
      <c r="T521" s="375"/>
      <c r="U521" s="376"/>
      <c r="V521" s="37" t="s">
        <v>67</v>
      </c>
      <c r="W521" s="367">
        <f>IFERROR(W516/H516,"0")+IFERROR(W517/H517,"0")+IFERROR(W518/H518,"0")+IFERROR(W519/H519,"0")+IFERROR(W520/H520,"0")</f>
        <v>25.641025641025642</v>
      </c>
      <c r="X521" s="367">
        <f>IFERROR(X516/H516,"0")+IFERROR(X517/H517,"0")+IFERROR(X518/H518,"0")+IFERROR(X519/H519,"0")+IFERROR(X520/H520,"0")</f>
        <v>26</v>
      </c>
      <c r="Y521" s="367">
        <f>IFERROR(IF(Y516="",0,Y516),"0")+IFERROR(IF(Y517="",0,Y517),"0")+IFERROR(IF(Y518="",0,Y518),"0")+IFERROR(IF(Y519="",0,Y519),"0")+IFERROR(IF(Y520="",0,Y520),"0")</f>
        <v>0.5655</v>
      </c>
      <c r="Z521" s="368"/>
      <c r="AA521" s="368"/>
    </row>
    <row r="522" spans="1:54" x14ac:dyDescent="0.2">
      <c r="A522" s="380"/>
      <c r="B522" s="380"/>
      <c r="C522" s="380"/>
      <c r="D522" s="380"/>
      <c r="E522" s="380"/>
      <c r="F522" s="380"/>
      <c r="G522" s="380"/>
      <c r="H522" s="380"/>
      <c r="I522" s="380"/>
      <c r="J522" s="380"/>
      <c r="K522" s="380"/>
      <c r="L522" s="380"/>
      <c r="M522" s="380"/>
      <c r="N522" s="381"/>
      <c r="O522" s="374" t="s">
        <v>66</v>
      </c>
      <c r="P522" s="375"/>
      <c r="Q522" s="375"/>
      <c r="R522" s="375"/>
      <c r="S522" s="375"/>
      <c r="T522" s="375"/>
      <c r="U522" s="376"/>
      <c r="V522" s="37" t="s">
        <v>65</v>
      </c>
      <c r="W522" s="367">
        <f>IFERROR(SUM(W516:W520),"0")</f>
        <v>200</v>
      </c>
      <c r="X522" s="367">
        <f>IFERROR(SUM(X516:X520),"0")</f>
        <v>202.79999999999998</v>
      </c>
      <c r="Y522" s="37"/>
      <c r="Z522" s="368"/>
      <c r="AA522" s="368"/>
    </row>
    <row r="523" spans="1:54" ht="14.25" hidden="1" customHeight="1" x14ac:dyDescent="0.25">
      <c r="A523" s="389" t="s">
        <v>210</v>
      </c>
      <c r="B523" s="380"/>
      <c r="C523" s="380"/>
      <c r="D523" s="380"/>
      <c r="E523" s="380"/>
      <c r="F523" s="380"/>
      <c r="G523" s="380"/>
      <c r="H523" s="380"/>
      <c r="I523" s="380"/>
      <c r="J523" s="380"/>
      <c r="K523" s="380"/>
      <c r="L523" s="380"/>
      <c r="M523" s="380"/>
      <c r="N523" s="380"/>
      <c r="O523" s="380"/>
      <c r="P523" s="380"/>
      <c r="Q523" s="380"/>
      <c r="R523" s="380"/>
      <c r="S523" s="380"/>
      <c r="T523" s="380"/>
      <c r="U523" s="380"/>
      <c r="V523" s="380"/>
      <c r="W523" s="380"/>
      <c r="X523" s="380"/>
      <c r="Y523" s="380"/>
      <c r="Z523" s="358"/>
      <c r="AA523" s="358"/>
    </row>
    <row r="524" spans="1:54" ht="27" hidden="1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75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hidden="1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64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hidden="1" x14ac:dyDescent="0.2">
      <c r="A526" s="379"/>
      <c r="B526" s="380"/>
      <c r="C526" s="380"/>
      <c r="D526" s="380"/>
      <c r="E526" s="380"/>
      <c r="F526" s="380"/>
      <c r="G526" s="380"/>
      <c r="H526" s="380"/>
      <c r="I526" s="380"/>
      <c r="J526" s="380"/>
      <c r="K526" s="380"/>
      <c r="L526" s="380"/>
      <c r="M526" s="380"/>
      <c r="N526" s="381"/>
      <c r="O526" s="374" t="s">
        <v>66</v>
      </c>
      <c r="P526" s="375"/>
      <c r="Q526" s="375"/>
      <c r="R526" s="375"/>
      <c r="S526" s="375"/>
      <c r="T526" s="375"/>
      <c r="U526" s="376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hidden="1" x14ac:dyDescent="0.2">
      <c r="A527" s="380"/>
      <c r="B527" s="380"/>
      <c r="C527" s="380"/>
      <c r="D527" s="380"/>
      <c r="E527" s="380"/>
      <c r="F527" s="380"/>
      <c r="G527" s="380"/>
      <c r="H527" s="380"/>
      <c r="I527" s="380"/>
      <c r="J527" s="380"/>
      <c r="K527" s="380"/>
      <c r="L527" s="380"/>
      <c r="M527" s="380"/>
      <c r="N527" s="381"/>
      <c r="O527" s="374" t="s">
        <v>66</v>
      </c>
      <c r="P527" s="375"/>
      <c r="Q527" s="375"/>
      <c r="R527" s="375"/>
      <c r="S527" s="375"/>
      <c r="T527" s="375"/>
      <c r="U527" s="376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80"/>
      <c r="C528" s="380"/>
      <c r="D528" s="380"/>
      <c r="E528" s="380"/>
      <c r="F528" s="380"/>
      <c r="G528" s="380"/>
      <c r="H528" s="380"/>
      <c r="I528" s="380"/>
      <c r="J528" s="380"/>
      <c r="K528" s="380"/>
      <c r="L528" s="380"/>
      <c r="M528" s="380"/>
      <c r="N528" s="556"/>
      <c r="O528" s="475" t="s">
        <v>697</v>
      </c>
      <c r="P528" s="476"/>
      <c r="Q528" s="476"/>
      <c r="R528" s="476"/>
      <c r="S528" s="476"/>
      <c r="T528" s="476"/>
      <c r="U528" s="477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17088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17237.579999999998</v>
      </c>
      <c r="Y528" s="37"/>
      <c r="Z528" s="368"/>
      <c r="AA528" s="368"/>
    </row>
    <row r="529" spans="1:30" x14ac:dyDescent="0.2">
      <c r="A529" s="380"/>
      <c r="B529" s="380"/>
      <c r="C529" s="380"/>
      <c r="D529" s="380"/>
      <c r="E529" s="380"/>
      <c r="F529" s="380"/>
      <c r="G529" s="380"/>
      <c r="H529" s="380"/>
      <c r="I529" s="380"/>
      <c r="J529" s="380"/>
      <c r="K529" s="380"/>
      <c r="L529" s="380"/>
      <c r="M529" s="380"/>
      <c r="N529" s="556"/>
      <c r="O529" s="475" t="s">
        <v>698</v>
      </c>
      <c r="P529" s="476"/>
      <c r="Q529" s="476"/>
      <c r="R529" s="476"/>
      <c r="S529" s="476"/>
      <c r="T529" s="476"/>
      <c r="U529" s="477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18393.150484787246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18551.062000000013</v>
      </c>
      <c r="Y529" s="37"/>
      <c r="Z529" s="368"/>
      <c r="AA529" s="368"/>
    </row>
    <row r="530" spans="1:30" x14ac:dyDescent="0.2">
      <c r="A530" s="380"/>
      <c r="B530" s="380"/>
      <c r="C530" s="380"/>
      <c r="D530" s="380"/>
      <c r="E530" s="380"/>
      <c r="F530" s="380"/>
      <c r="G530" s="380"/>
      <c r="H530" s="380"/>
      <c r="I530" s="380"/>
      <c r="J530" s="380"/>
      <c r="K530" s="380"/>
      <c r="L530" s="380"/>
      <c r="M530" s="380"/>
      <c r="N530" s="556"/>
      <c r="O530" s="475" t="s">
        <v>699</v>
      </c>
      <c r="P530" s="476"/>
      <c r="Q530" s="476"/>
      <c r="R530" s="476"/>
      <c r="S530" s="476"/>
      <c r="T530" s="476"/>
      <c r="U530" s="477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36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37</v>
      </c>
      <c r="Y530" s="37"/>
      <c r="Z530" s="368"/>
      <c r="AA530" s="368"/>
    </row>
    <row r="531" spans="1:30" x14ac:dyDescent="0.2">
      <c r="A531" s="380"/>
      <c r="B531" s="380"/>
      <c r="C531" s="380"/>
      <c r="D531" s="380"/>
      <c r="E531" s="380"/>
      <c r="F531" s="380"/>
      <c r="G531" s="380"/>
      <c r="H531" s="380"/>
      <c r="I531" s="380"/>
      <c r="J531" s="380"/>
      <c r="K531" s="380"/>
      <c r="L531" s="380"/>
      <c r="M531" s="380"/>
      <c r="N531" s="556"/>
      <c r="O531" s="475" t="s">
        <v>701</v>
      </c>
      <c r="P531" s="476"/>
      <c r="Q531" s="476"/>
      <c r="R531" s="476"/>
      <c r="S531" s="476"/>
      <c r="T531" s="476"/>
      <c r="U531" s="477"/>
      <c r="V531" s="37" t="s">
        <v>65</v>
      </c>
      <c r="W531" s="367">
        <f>GrossWeightTotal+PalletQtyTotal*25</f>
        <v>19293.150484787246</v>
      </c>
      <c r="X531" s="367">
        <f>GrossWeightTotalR+PalletQtyTotalR*25</f>
        <v>19476.062000000013</v>
      </c>
      <c r="Y531" s="37"/>
      <c r="Z531" s="368"/>
      <c r="AA531" s="368"/>
    </row>
    <row r="532" spans="1:30" x14ac:dyDescent="0.2">
      <c r="A532" s="380"/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0"/>
      <c r="M532" s="380"/>
      <c r="N532" s="556"/>
      <c r="O532" s="475" t="s">
        <v>702</v>
      </c>
      <c r="P532" s="476"/>
      <c r="Q532" s="476"/>
      <c r="R532" s="476"/>
      <c r="S532" s="476"/>
      <c r="T532" s="476"/>
      <c r="U532" s="477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4528.1767338663894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4553</v>
      </c>
      <c r="Y532" s="37"/>
      <c r="Z532" s="368"/>
      <c r="AA532" s="368"/>
    </row>
    <row r="533" spans="1:30" ht="14.25" hidden="1" customHeight="1" x14ac:dyDescent="0.2">
      <c r="A533" s="380"/>
      <c r="B533" s="380"/>
      <c r="C533" s="380"/>
      <c r="D533" s="380"/>
      <c r="E533" s="380"/>
      <c r="F533" s="380"/>
      <c r="G533" s="380"/>
      <c r="H533" s="380"/>
      <c r="I533" s="380"/>
      <c r="J533" s="380"/>
      <c r="K533" s="380"/>
      <c r="L533" s="380"/>
      <c r="M533" s="380"/>
      <c r="N533" s="556"/>
      <c r="O533" s="475" t="s">
        <v>703</v>
      </c>
      <c r="P533" s="476"/>
      <c r="Q533" s="476"/>
      <c r="R533" s="476"/>
      <c r="S533" s="476"/>
      <c r="T533" s="476"/>
      <c r="U533" s="477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41.941620000000036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393" t="s">
        <v>94</v>
      </c>
      <c r="D535" s="582"/>
      <c r="E535" s="582"/>
      <c r="F535" s="583"/>
      <c r="G535" s="393" t="s">
        <v>233</v>
      </c>
      <c r="H535" s="582"/>
      <c r="I535" s="582"/>
      <c r="J535" s="582"/>
      <c r="K535" s="582"/>
      <c r="L535" s="582"/>
      <c r="M535" s="582"/>
      <c r="N535" s="582"/>
      <c r="O535" s="582"/>
      <c r="P535" s="583"/>
      <c r="Q535" s="393" t="s">
        <v>462</v>
      </c>
      <c r="R535" s="583"/>
      <c r="S535" s="393" t="s">
        <v>514</v>
      </c>
      <c r="T535" s="583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72" t="s">
        <v>706</v>
      </c>
      <c r="B536" s="393" t="s">
        <v>59</v>
      </c>
      <c r="C536" s="393" t="s">
        <v>95</v>
      </c>
      <c r="D536" s="393" t="s">
        <v>103</v>
      </c>
      <c r="E536" s="393" t="s">
        <v>94</v>
      </c>
      <c r="F536" s="393" t="s">
        <v>223</v>
      </c>
      <c r="G536" s="393" t="s">
        <v>234</v>
      </c>
      <c r="H536" s="393" t="s">
        <v>241</v>
      </c>
      <c r="I536" s="393" t="s">
        <v>260</v>
      </c>
      <c r="J536" s="393" t="s">
        <v>319</v>
      </c>
      <c r="K536" s="357"/>
      <c r="L536" s="393" t="s">
        <v>349</v>
      </c>
      <c r="M536" s="357"/>
      <c r="N536" s="393" t="s">
        <v>349</v>
      </c>
      <c r="O536" s="393" t="s">
        <v>431</v>
      </c>
      <c r="P536" s="393" t="s">
        <v>449</v>
      </c>
      <c r="Q536" s="393" t="s">
        <v>463</v>
      </c>
      <c r="R536" s="393" t="s">
        <v>489</v>
      </c>
      <c r="S536" s="393" t="s">
        <v>515</v>
      </c>
      <c r="T536" s="393" t="s">
        <v>562</v>
      </c>
      <c r="U536" s="393" t="s">
        <v>590</v>
      </c>
      <c r="V536" s="393" t="s">
        <v>638</v>
      </c>
      <c r="AA536" s="52"/>
      <c r="AD536" s="357"/>
    </row>
    <row r="537" spans="1:30" ht="13.5" customHeight="1" thickBot="1" x14ac:dyDescent="0.25">
      <c r="A537" s="573"/>
      <c r="B537" s="394"/>
      <c r="C537" s="394"/>
      <c r="D537" s="394"/>
      <c r="E537" s="394"/>
      <c r="F537" s="394"/>
      <c r="G537" s="394"/>
      <c r="H537" s="394"/>
      <c r="I537" s="394"/>
      <c r="J537" s="394"/>
      <c r="K537" s="357"/>
      <c r="L537" s="394"/>
      <c r="M537" s="357"/>
      <c r="N537" s="394"/>
      <c r="O537" s="394"/>
      <c r="P537" s="394"/>
      <c r="Q537" s="394"/>
      <c r="R537" s="394"/>
      <c r="S537" s="394"/>
      <c r="T537" s="394"/>
      <c r="U537" s="394"/>
      <c r="V537" s="394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140.4</v>
      </c>
      <c r="D538" s="46">
        <f>IFERROR(X56*1,"0")+IFERROR(X57*1,"0")+IFERROR(X58*1,"0")+IFERROR(X59*1,"0")</f>
        <v>1413.9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4407.920000000001</v>
      </c>
      <c r="F538" s="46">
        <f>IFERROR(X135*1,"0")+IFERROR(X136*1,"0")+IFERROR(X137*1,"0")+IFERROR(X138*1,"0")+IFERROR(X139*1,"0")</f>
        <v>1232.1000000000001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716.1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3089.7000000000003</v>
      </c>
      <c r="J538" s="46">
        <f>IFERROR(X210*1,"0")+IFERROR(X211*1,"0")+IFERROR(X212*1,"0")+IFERROR(X213*1,"0")+IFERROR(X214*1,"0")+IFERROR(X215*1,"0")+IFERROR(X219*1,"0")+IFERROR(X220*1,"0")</f>
        <v>105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471.11999999999995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471.11999999999995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1311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2079.6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115.2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663.90000000000009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183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989.04000000000019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226.79999999999998</v>
      </c>
      <c r="AA538" s="52"/>
      <c r="AD538" s="357"/>
    </row>
  </sheetData>
  <sheetProtection algorithmName="SHA-512" hashValue="039ZxIAC472jbuqQ+zq7Kt6ZTc8QScl6ITM0yP3ecPmMwvh13Q8Pn2EBOtvsqC2Tbsbi5xuxT5VfhiXlxiZAjA==" saltValue="QCB1Ldvhrtjp1jfL8/81Uw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3,50"/>
        <filter val="1 057,50"/>
        <filter val="1 080,00"/>
        <filter val="1 136,00"/>
        <filter val="1 200,00"/>
        <filter val="1 227,10"/>
        <filter val="1 289,40"/>
        <filter val="1 403,50"/>
        <filter val="1,67"/>
        <filter val="105,00"/>
        <filter val="106,40"/>
        <filter val="107,35"/>
        <filter val="109,26"/>
        <filter val="11,67"/>
        <filter val="12,00"/>
        <filter val="12,50"/>
        <filter val="120,00"/>
        <filter val="122,50"/>
        <filter val="13,33"/>
        <filter val="134,00"/>
        <filter val="15,00"/>
        <filter val="150,00"/>
        <filter val="166,60"/>
        <filter val="168,00"/>
        <filter val="17 088,00"/>
        <filter val="18 393,15"/>
        <filter val="18,00"/>
        <filter val="180,00"/>
        <filter val="19 293,15"/>
        <filter val="192,50"/>
        <filter val="2 483,20"/>
        <filter val="2,50"/>
        <filter val="20,00"/>
        <filter val="200,00"/>
        <filter val="21,00"/>
        <filter val="22,40"/>
        <filter val="22,50"/>
        <filter val="22,73"/>
        <filter val="22,86"/>
        <filter val="240,00"/>
        <filter val="25,00"/>
        <filter val="25,64"/>
        <filter val="250,00"/>
        <filter val="256,14"/>
        <filter val="26,40"/>
        <filter val="260,04"/>
        <filter val="269,05"/>
        <filter val="27,41"/>
        <filter val="3 108,50"/>
        <filter val="3,85"/>
        <filter val="30,00"/>
        <filter val="314,00"/>
        <filter val="35,00"/>
        <filter val="353,95"/>
        <filter val="36"/>
        <filter val="370,48"/>
        <filter val="4 528,18"/>
        <filter val="40,00"/>
        <filter val="400,00"/>
        <filter val="42,00"/>
        <filter val="440,00"/>
        <filter val="448,00"/>
        <filter val="48,00"/>
        <filter val="5,00"/>
        <filter val="50,00"/>
        <filter val="50,40"/>
        <filter val="500,00"/>
        <filter val="53,33"/>
        <filter val="536,00"/>
        <filter val="54,00"/>
        <filter val="56,04"/>
        <filter val="588,00"/>
        <filter val="590,00"/>
        <filter val="6,00"/>
        <filter val="6,41"/>
        <filter val="6,67"/>
        <filter val="614,00"/>
        <filter val="615,90"/>
        <filter val="62,67"/>
        <filter val="651,34"/>
        <filter val="66,00"/>
        <filter val="66,89"/>
        <filter val="7,50"/>
        <filter val="7,76"/>
        <filter val="70,00"/>
        <filter val="700,00"/>
        <filter val="701,40"/>
        <filter val="710,00"/>
        <filter val="8,33"/>
        <filter val="80,00"/>
        <filter val="800,00"/>
        <filter val="827,10"/>
        <filter val="851,20"/>
        <filter val="855,00"/>
        <filter val="864,00"/>
        <filter val="87,50"/>
        <filter val="88,00"/>
        <filter val="90,00"/>
        <filter val="96,60"/>
        <filter val="974,32"/>
      </filters>
    </filterColumn>
  </autoFilter>
  <mergeCells count="961"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F536:F537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O509:S509"/>
    <mergeCell ref="D239:E239"/>
    <mergeCell ref="D266:E266"/>
    <mergeCell ref="O37:U37"/>
    <mergeCell ref="Y17:Y18"/>
    <mergeCell ref="U11:V11"/>
    <mergeCell ref="A479:N480"/>
    <mergeCell ref="O421:U42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O435:S435"/>
    <mergeCell ref="D483:E483"/>
    <mergeCell ref="O484:S484"/>
    <mergeCell ref="D458:E458"/>
    <mergeCell ref="D433:E433"/>
    <mergeCell ref="A445:N446"/>
    <mergeCell ref="O498:S498"/>
    <mergeCell ref="O483:S483"/>
    <mergeCell ref="O433:S433"/>
    <mergeCell ref="O479:U479"/>
    <mergeCell ref="D468:E468"/>
    <mergeCell ref="O407:S407"/>
    <mergeCell ref="D478:E478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D271:E271"/>
    <mergeCell ref="O42:U42"/>
    <mergeCell ref="D191:E191"/>
    <mergeCell ref="D237:E237"/>
    <mergeCell ref="A13:L13"/>
    <mergeCell ref="A15:L15"/>
    <mergeCell ref="D120:E120"/>
    <mergeCell ref="O87:U87"/>
    <mergeCell ref="D242:E242"/>
    <mergeCell ref="D107:E107"/>
    <mergeCell ref="D278:E278"/>
    <mergeCell ref="A201:Y201"/>
    <mergeCell ref="O24:U24"/>
    <mergeCell ref="O69:S69"/>
    <mergeCell ref="D29:E29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64:S64"/>
    <mergeCell ref="O135:S135"/>
    <mergeCell ref="A133:Y133"/>
    <mergeCell ref="O72:S72"/>
    <mergeCell ref="O23:U23"/>
    <mergeCell ref="D249:E249"/>
    <mergeCell ref="O121:U121"/>
    <mergeCell ref="A43:Y43"/>
    <mergeCell ref="D170:E170"/>
    <mergeCell ref="O171:S171"/>
    <mergeCell ref="N17:N18"/>
    <mergeCell ref="A206:N207"/>
    <mergeCell ref="O131:U131"/>
    <mergeCell ref="F17:F18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D226:E226"/>
    <mergeCell ref="A164:Y164"/>
    <mergeCell ref="O243:S243"/>
    <mergeCell ref="O168:U168"/>
    <mergeCell ref="D318:E318"/>
    <mergeCell ref="D84:E84"/>
    <mergeCell ref="A328:N329"/>
    <mergeCell ref="O303:S303"/>
    <mergeCell ref="O159:S159"/>
    <mergeCell ref="O227:S227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85:E85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T536:T537"/>
    <mergeCell ref="O111:S111"/>
    <mergeCell ref="O409:S409"/>
    <mergeCell ref="O530:U530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O335:S335"/>
    <mergeCell ref="A406:Y406"/>
    <mergeCell ref="D247:E247"/>
    <mergeCell ref="O186:S186"/>
    <mergeCell ref="A312:Y312"/>
    <mergeCell ref="O313:S313"/>
    <mergeCell ref="O398:S398"/>
    <mergeCell ref="H536:H537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O516:S516"/>
    <mergeCell ref="O59:S59"/>
    <mergeCell ref="D273:E273"/>
    <mergeCell ref="A343:Y343"/>
    <mergeCell ref="O89:S89"/>
    <mergeCell ref="A523:Y523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A63:Y63"/>
    <mergeCell ref="D425:E425"/>
    <mergeCell ref="A441:N442"/>
    <mergeCell ref="O449:U449"/>
    <mergeCell ref="D504:E504"/>
    <mergeCell ref="O495:S495"/>
    <mergeCell ref="O503:S50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D283:E283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O122:U122"/>
    <mergeCell ref="D111:E111"/>
    <mergeCell ref="D338:E338"/>
    <mergeCell ref="A356:N357"/>
    <mergeCell ref="O293:U293"/>
    <mergeCell ref="O149:U149"/>
    <mergeCell ref="D204:E204"/>
    <mergeCell ref="O342:U342"/>
    <mergeCell ref="D198:E198"/>
    <mergeCell ref="D269:E269"/>
    <mergeCell ref="D440:E440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34:E434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D5:E5"/>
    <mergeCell ref="D8:L8"/>
    <mergeCell ref="U10:V10"/>
    <mergeCell ref="D300:E300"/>
    <mergeCell ref="H5:L5"/>
    <mergeCell ref="S6:T9"/>
    <mergeCell ref="H9:I9"/>
    <mergeCell ref="P6:Q6"/>
    <mergeCell ref="P12:Q12"/>
    <mergeCell ref="O240:S240"/>
    <mergeCell ref="O119:S119"/>
    <mergeCell ref="A45:N46"/>
    <mergeCell ref="D40:E40"/>
    <mergeCell ref="H17:H18"/>
    <mergeCell ref="A199:N200"/>
    <mergeCell ref="D296:E296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I17:I18"/>
    <mergeCell ref="O32:S32"/>
    <mergeCell ref="O26:S26"/>
    <mergeCell ref="O27:S27"/>
    <mergeCell ref="O58:S58"/>
    <mergeCell ref="O46:U46"/>
    <mergeCell ref="O61:U61"/>
    <mergeCell ref="O155:S155"/>
    <mergeCell ref="D183:E183"/>
    <mergeCell ref="D75:E75"/>
    <mergeCell ref="O158:S158"/>
    <mergeCell ref="O74:S74"/>
    <mergeCell ref="O139:S139"/>
    <mergeCell ref="O261:S261"/>
    <mergeCell ref="O40:S40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O401:S401"/>
    <mergeCell ref="A39:Y39"/>
    <mergeCell ref="O388:U388"/>
    <mergeCell ref="O118:S118"/>
    <mergeCell ref="D166:E166"/>
    <mergeCell ref="D337:E337"/>
    <mergeCell ref="O373:S373"/>
    <mergeCell ref="A404:N405"/>
    <mergeCell ref="D461:E461"/>
    <mergeCell ref="A470:N471"/>
    <mergeCell ref="D303:E303"/>
    <mergeCell ref="D429:E429"/>
    <mergeCell ref="O232:U232"/>
    <mergeCell ref="D81:E81"/>
    <mergeCell ref="O478:S478"/>
    <mergeCell ref="O329:U329"/>
    <mergeCell ref="O192:S192"/>
    <mergeCell ref="A452:Y452"/>
    <mergeCell ref="D235:E235"/>
    <mergeCell ref="D444:E444"/>
    <mergeCell ref="D401:E401"/>
    <mergeCell ref="D409:E409"/>
    <mergeCell ref="A472:Y472"/>
    <mergeCell ref="O357:U357"/>
    <mergeCell ref="O351:S351"/>
    <mergeCell ref="O360:S360"/>
    <mergeCell ref="A358:Y358"/>
    <mergeCell ref="D137:E137"/>
    <mergeCell ref="O275:U275"/>
    <mergeCell ref="O424:S424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O476:S476"/>
    <mergeCell ref="O86:U86"/>
    <mergeCell ref="O145:S145"/>
    <mergeCell ref="O120:S120"/>
    <mergeCell ref="O302:S302"/>
    <mergeCell ref="D211:E211"/>
    <mergeCell ref="O268:S268"/>
    <mergeCell ref="D79:E79"/>
    <mergeCell ref="D502:E502"/>
    <mergeCell ref="D302:E302"/>
    <mergeCell ref="AE17:AE18"/>
    <mergeCell ref="O387:S387"/>
    <mergeCell ref="D135:E135"/>
    <mergeCell ref="O128:S128"/>
    <mergeCell ref="O184:S184"/>
    <mergeCell ref="A412:Y412"/>
    <mergeCell ref="O242:S242"/>
    <mergeCell ref="O413:S413"/>
    <mergeCell ref="D72:E72"/>
    <mergeCell ref="O137:S137"/>
    <mergeCell ref="O259:S259"/>
    <mergeCell ref="O197:S197"/>
    <mergeCell ref="D277:E277"/>
    <mergeCell ref="O124:S124"/>
    <mergeCell ref="O314:U314"/>
    <mergeCell ref="D225:E225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O17:S18"/>
    <mergeCell ref="O355:S355"/>
    <mergeCell ref="O455:S455"/>
    <mergeCell ref="O99:S99"/>
    <mergeCell ref="O50:S50"/>
    <mergeCell ref="A383:Y383"/>
    <mergeCell ref="O377:U377"/>
    <mergeCell ref="O57:S57"/>
    <mergeCell ref="O29:S29"/>
    <mergeCell ref="D297:E297"/>
    <mergeCell ref="W17:W18"/>
    <mergeCell ref="O28:S28"/>
    <mergeCell ref="O92:S92"/>
    <mergeCell ref="O434:S434"/>
    <mergeCell ref="O334:S334"/>
    <mergeCell ref="O273:S273"/>
    <mergeCell ref="O444:S444"/>
    <mergeCell ref="D28:E28"/>
    <mergeCell ref="O141:U141"/>
    <mergeCell ref="O318:S318"/>
    <mergeCell ref="D290:E290"/>
    <mergeCell ref="D361:E361"/>
    <mergeCell ref="D417:E417"/>
    <mergeCell ref="D69:E69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O363:S363"/>
    <mergeCell ref="D139:E139"/>
    <mergeCell ref="O157:S157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D195:E195"/>
    <mergeCell ref="O30:S30"/>
    <mergeCell ref="A491:Y491"/>
    <mergeCell ref="O364:S364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305:U305"/>
    <mergeCell ref="D189:E189"/>
    <mergeCell ref="O80:S80"/>
    <mergeCell ref="D187:E187"/>
    <mergeCell ref="O270:S270"/>
    <mergeCell ref="A35:Y35"/>
    <mergeCell ref="O136:S136"/>
    <mergeCell ref="A62:Y62"/>
    <mergeCell ref="O36:S36"/>
    <mergeCell ref="D214:E214"/>
    <mergeCell ref="O236:S236"/>
    <mergeCell ref="A140:N141"/>
    <mergeCell ref="O284:S284"/>
    <mergeCell ref="A384:Y384"/>
    <mergeCell ref="D400:E400"/>
    <mergeCell ref="O97:S97"/>
    <mergeCell ref="D77:E77"/>
    <mergeCell ref="D108:E108"/>
    <mergeCell ref="D375:E375"/>
    <mergeCell ref="D369:E369"/>
    <mergeCell ref="O191:S191"/>
    <mergeCell ref="D160:E160"/>
    <mergeCell ref="O513:U513"/>
    <mergeCell ref="O265:S265"/>
    <mergeCell ref="O454:S454"/>
    <mergeCell ref="D473:E473"/>
    <mergeCell ref="O497:S497"/>
    <mergeCell ref="O457:S457"/>
    <mergeCell ref="D496:E496"/>
    <mergeCell ref="O506:U506"/>
    <mergeCell ref="O323:S323"/>
    <mergeCell ref="O78:S78"/>
    <mergeCell ref="D498:E498"/>
    <mergeCell ref="O376:S376"/>
    <mergeCell ref="O170:S170"/>
    <mergeCell ref="A150:Y150"/>
    <mergeCell ref="O468:S468"/>
    <mergeCell ref="A144:Y14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QNP8DwN+IeiRwEwKvJ17DSwEGbMjLzkYUCJN/YsIYgCVqSQ+PrHJM+ds1m7CFuCt5YZiNeQXIyOvVsrtVs8+pA==" saltValue="QM7G2X3tj3aI6C6KD+h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2024-05-01T10:38:36Z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