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5,24\02,05,24 на 04,05,24 КИ\"/>
    </mc:Choice>
  </mc:AlternateContent>
  <xr:revisionPtr revIDLastSave="0" documentId="13_ncr:1_{D4635A57-20EC-4F64-84D7-267B03D551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X510" i="1"/>
  <c r="W508" i="1"/>
  <c r="W507" i="1"/>
  <c r="X506" i="1"/>
  <c r="Y506" i="1" s="1"/>
  <c r="X505" i="1"/>
  <c r="Y505" i="1" s="1"/>
  <c r="X504" i="1"/>
  <c r="Y504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X489" i="1" s="1"/>
  <c r="O487" i="1"/>
  <c r="W485" i="1"/>
  <c r="W484" i="1"/>
  <c r="X483" i="1"/>
  <c r="Y483" i="1" s="1"/>
  <c r="O483" i="1"/>
  <c r="X482" i="1"/>
  <c r="Y482" i="1" s="1"/>
  <c r="O482" i="1"/>
  <c r="X481" i="1"/>
  <c r="X484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Y467" i="1" s="1"/>
  <c r="Y469" i="1" s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O422" i="1"/>
  <c r="X421" i="1"/>
  <c r="Y421" i="1" s="1"/>
  <c r="O421" i="1"/>
  <c r="W419" i="1"/>
  <c r="W418" i="1"/>
  <c r="X417" i="1"/>
  <c r="Y417" i="1" s="1"/>
  <c r="O417" i="1"/>
  <c r="X416" i="1"/>
  <c r="X418" i="1" s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Y390" i="1"/>
  <c r="X390" i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X384" i="1"/>
  <c r="Y384" i="1" s="1"/>
  <c r="O384" i="1"/>
  <c r="X383" i="1"/>
  <c r="O383" i="1"/>
  <c r="W381" i="1"/>
  <c r="W380" i="1"/>
  <c r="X379" i="1"/>
  <c r="Y379" i="1" s="1"/>
  <c r="O379" i="1"/>
  <c r="X378" i="1"/>
  <c r="X380" i="1" s="1"/>
  <c r="O378" i="1"/>
  <c r="W374" i="1"/>
  <c r="W373" i="1"/>
  <c r="X372" i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X365" i="1"/>
  <c r="Y365" i="1" s="1"/>
  <c r="O365" i="1"/>
  <c r="W363" i="1"/>
  <c r="W362" i="1"/>
  <c r="X361" i="1"/>
  <c r="Y361" i="1" s="1"/>
  <c r="O361" i="1"/>
  <c r="X360" i="1"/>
  <c r="X362" i="1" s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O352" i="1"/>
  <c r="W349" i="1"/>
  <c r="W348" i="1"/>
  <c r="X347" i="1"/>
  <c r="O347" i="1"/>
  <c r="W345" i="1"/>
  <c r="W344" i="1"/>
  <c r="X343" i="1"/>
  <c r="Y343" i="1" s="1"/>
  <c r="O343" i="1"/>
  <c r="Y342" i="1"/>
  <c r="Y344" i="1" s="1"/>
  <c r="X342" i="1"/>
  <c r="O342" i="1"/>
  <c r="W340" i="1"/>
  <c r="W339" i="1"/>
  <c r="X338" i="1"/>
  <c r="Y338" i="1" s="1"/>
  <c r="O338" i="1"/>
  <c r="X337" i="1"/>
  <c r="Y337" i="1" s="1"/>
  <c r="O337" i="1"/>
  <c r="X336" i="1"/>
  <c r="Y336" i="1" s="1"/>
  <c r="Y339" i="1" s="1"/>
  <c r="O336" i="1"/>
  <c r="W334" i="1"/>
  <c r="W333" i="1"/>
  <c r="X332" i="1"/>
  <c r="Y332" i="1" s="1"/>
  <c r="O332" i="1"/>
  <c r="X331" i="1"/>
  <c r="Y331" i="1" s="1"/>
  <c r="O331" i="1"/>
  <c r="Y330" i="1"/>
  <c r="X330" i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X325" i="1"/>
  <c r="O325" i="1"/>
  <c r="W321" i="1"/>
  <c r="W320" i="1"/>
  <c r="X319" i="1"/>
  <c r="O319" i="1"/>
  <c r="W317" i="1"/>
  <c r="W316" i="1"/>
  <c r="X315" i="1"/>
  <c r="O315" i="1"/>
  <c r="W313" i="1"/>
  <c r="W312" i="1"/>
  <c r="X311" i="1"/>
  <c r="Y311" i="1" s="1"/>
  <c r="O311" i="1"/>
  <c r="X310" i="1"/>
  <c r="Y310" i="1" s="1"/>
  <c r="O310" i="1"/>
  <c r="X309" i="1"/>
  <c r="O309" i="1"/>
  <c r="W307" i="1"/>
  <c r="W306" i="1"/>
  <c r="X305" i="1"/>
  <c r="O305" i="1"/>
  <c r="W302" i="1"/>
  <c r="W301" i="1"/>
  <c r="X300" i="1"/>
  <c r="Y300" i="1" s="1"/>
  <c r="O300" i="1"/>
  <c r="Y299" i="1"/>
  <c r="Y301" i="1" s="1"/>
  <c r="X299" i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X291" i="1"/>
  <c r="Y291" i="1" s="1"/>
  <c r="O291" i="1"/>
  <c r="X290" i="1"/>
  <c r="Y290" i="1" s="1"/>
  <c r="O290" i="1"/>
  <c r="Y289" i="1"/>
  <c r="X289" i="1"/>
  <c r="O289" i="1"/>
  <c r="W286" i="1"/>
  <c r="X285" i="1"/>
  <c r="W285" i="1"/>
  <c r="Y284" i="1"/>
  <c r="X284" i="1"/>
  <c r="O284" i="1"/>
  <c r="X283" i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X261" i="1"/>
  <c r="Y261" i="1" s="1"/>
  <c r="O261" i="1"/>
  <c r="X260" i="1"/>
  <c r="Y260" i="1" s="1"/>
  <c r="O260" i="1"/>
  <c r="X259" i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O252" i="1"/>
  <c r="W250" i="1"/>
  <c r="W249" i="1"/>
  <c r="X248" i="1"/>
  <c r="O248" i="1"/>
  <c r="W246" i="1"/>
  <c r="W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X231" i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Y223" i="1"/>
  <c r="X223" i="1"/>
  <c r="O223" i="1"/>
  <c r="X222" i="1"/>
  <c r="Y222" i="1" s="1"/>
  <c r="O222" i="1"/>
  <c r="X221" i="1"/>
  <c r="Y221" i="1" s="1"/>
  <c r="O221" i="1"/>
  <c r="W218" i="1"/>
  <c r="W217" i="1"/>
  <c r="X216" i="1"/>
  <c r="Y216" i="1" s="1"/>
  <c r="O216" i="1"/>
  <c r="X215" i="1"/>
  <c r="X217" i="1" s="1"/>
  <c r="O215" i="1"/>
  <c r="W213" i="1"/>
  <c r="W212" i="1"/>
  <c r="X211" i="1"/>
  <c r="Y211" i="1" s="1"/>
  <c r="O211" i="1"/>
  <c r="X210" i="1"/>
  <c r="Y210" i="1" s="1"/>
  <c r="O210" i="1"/>
  <c r="X209" i="1"/>
  <c r="Y209" i="1" s="1"/>
  <c r="O209" i="1"/>
  <c r="X208" i="1"/>
  <c r="Y208" i="1" s="1"/>
  <c r="O208" i="1"/>
  <c r="X207" i="1"/>
  <c r="O207" i="1"/>
  <c r="Y206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Y191" i="1"/>
  <c r="X191" i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Y183" i="1"/>
  <c r="X183" i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Y171" i="1"/>
  <c r="Y175" i="1" s="1"/>
  <c r="X171" i="1"/>
  <c r="O171" i="1"/>
  <c r="W169" i="1"/>
  <c r="X168" i="1"/>
  <c r="W168" i="1"/>
  <c r="Y167" i="1"/>
  <c r="X167" i="1"/>
  <c r="O167" i="1"/>
  <c r="X166" i="1"/>
  <c r="O166" i="1"/>
  <c r="W164" i="1"/>
  <c r="W163" i="1"/>
  <c r="X162" i="1"/>
  <c r="Y162" i="1" s="1"/>
  <c r="O162" i="1"/>
  <c r="X161" i="1"/>
  <c r="Y161" i="1" s="1"/>
  <c r="Y163" i="1" s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Y152" i="1"/>
  <c r="X152" i="1"/>
  <c r="O152" i="1"/>
  <c r="X151" i="1"/>
  <c r="Y151" i="1" s="1"/>
  <c r="O151" i="1"/>
  <c r="X150" i="1"/>
  <c r="Y150" i="1" s="1"/>
  <c r="O150" i="1"/>
  <c r="X149" i="1"/>
  <c r="Y149" i="1" s="1"/>
  <c r="O149" i="1"/>
  <c r="X148" i="1"/>
  <c r="Y148" i="1" s="1"/>
  <c r="O148" i="1"/>
  <c r="W145" i="1"/>
  <c r="W144" i="1"/>
  <c r="X143" i="1"/>
  <c r="Y143" i="1" s="1"/>
  <c r="O143" i="1"/>
  <c r="X142" i="1"/>
  <c r="Y142" i="1" s="1"/>
  <c r="O142" i="1"/>
  <c r="Y141" i="1"/>
  <c r="Y144" i="1" s="1"/>
  <c r="X141" i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Y131" i="1" s="1"/>
  <c r="O131" i="1"/>
  <c r="W128" i="1"/>
  <c r="W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Y116" i="1"/>
  <c r="X116" i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O108" i="1"/>
  <c r="X107" i="1"/>
  <c r="Y107" i="1" s="1"/>
  <c r="O107" i="1"/>
  <c r="X106" i="1"/>
  <c r="Y106" i="1" s="1"/>
  <c r="X105" i="1"/>
  <c r="Y105" i="1" s="1"/>
  <c r="W103" i="1"/>
  <c r="W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Y88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Y57" i="1" s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X34" i="1" l="1"/>
  <c r="Y61" i="1"/>
  <c r="Y92" i="1"/>
  <c r="Y227" i="1"/>
  <c r="Y369" i="1"/>
  <c r="Y487" i="1"/>
  <c r="Y488" i="1" s="1"/>
  <c r="X488" i="1"/>
  <c r="Y503" i="1"/>
  <c r="Y507" i="1" s="1"/>
  <c r="X507" i="1"/>
  <c r="W537" i="1"/>
  <c r="Y85" i="1"/>
  <c r="Y117" i="1"/>
  <c r="X128" i="1"/>
  <c r="Y120" i="1"/>
  <c r="Y127" i="1" s="1"/>
  <c r="Y136" i="1"/>
  <c r="X250" i="1"/>
  <c r="X249" i="1"/>
  <c r="Y248" i="1"/>
  <c r="Y249" i="1" s="1"/>
  <c r="X256" i="1"/>
  <c r="Y252" i="1"/>
  <c r="X280" i="1"/>
  <c r="Y277" i="1"/>
  <c r="Y280" i="1" s="1"/>
  <c r="Y296" i="1"/>
  <c r="X433" i="1"/>
  <c r="Y431" i="1"/>
  <c r="Y433" i="1" s="1"/>
  <c r="X485" i="1"/>
  <c r="Y481" i="1"/>
  <c r="Y256" i="1"/>
  <c r="U543" i="1"/>
  <c r="X448" i="1"/>
  <c r="Y445" i="1"/>
  <c r="Y448" i="1" s="1"/>
  <c r="X465" i="1"/>
  <c r="Y453" i="1"/>
  <c r="H543" i="1"/>
  <c r="X212" i="1"/>
  <c r="X301" i="1"/>
  <c r="X344" i="1"/>
  <c r="H9" i="1"/>
  <c r="A10" i="1"/>
  <c r="X25" i="1"/>
  <c r="X35" i="1"/>
  <c r="X39" i="1"/>
  <c r="X43" i="1"/>
  <c r="X47" i="1"/>
  <c r="X53" i="1"/>
  <c r="X61" i="1"/>
  <c r="X103" i="1"/>
  <c r="X127" i="1"/>
  <c r="X136" i="1"/>
  <c r="X228" i="1"/>
  <c r="L543" i="1"/>
  <c r="N543" i="1"/>
  <c r="X246" i="1"/>
  <c r="Y231" i="1"/>
  <c r="Y245" i="1" s="1"/>
  <c r="X257" i="1"/>
  <c r="X268" i="1"/>
  <c r="Y259" i="1"/>
  <c r="Y268" i="1" s="1"/>
  <c r="X269" i="1"/>
  <c r="X274" i="1"/>
  <c r="Y271" i="1"/>
  <c r="Y274" i="1" s="1"/>
  <c r="X313" i="1"/>
  <c r="X316" i="1"/>
  <c r="Y315" i="1"/>
  <c r="Y316" i="1" s="1"/>
  <c r="X317" i="1"/>
  <c r="X320" i="1"/>
  <c r="Y319" i="1"/>
  <c r="Y320" i="1" s="1"/>
  <c r="X321" i="1"/>
  <c r="Q543" i="1"/>
  <c r="X334" i="1"/>
  <c r="Y325" i="1"/>
  <c r="Y333" i="1" s="1"/>
  <c r="X333" i="1"/>
  <c r="X403" i="1"/>
  <c r="X406" i="1"/>
  <c r="Y405" i="1"/>
  <c r="Y406" i="1" s="1"/>
  <c r="X407" i="1"/>
  <c r="X412" i="1"/>
  <c r="Y409" i="1"/>
  <c r="Y412" i="1" s="1"/>
  <c r="X413" i="1"/>
  <c r="Y422" i="1"/>
  <c r="Y428" i="1" s="1"/>
  <c r="X428" i="1"/>
  <c r="T543" i="1"/>
  <c r="W543" i="1"/>
  <c r="X500" i="1"/>
  <c r="Y493" i="1"/>
  <c r="Y500" i="1" s="1"/>
  <c r="X501" i="1"/>
  <c r="X517" i="1"/>
  <c r="Y510" i="1"/>
  <c r="Y516" i="1" s="1"/>
  <c r="X516" i="1"/>
  <c r="F9" i="1"/>
  <c r="J9" i="1"/>
  <c r="X535" i="1"/>
  <c r="X534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6" i="1"/>
  <c r="X85" i="1"/>
  <c r="X92" i="1"/>
  <c r="X93" i="1"/>
  <c r="X102" i="1"/>
  <c r="Y95" i="1"/>
  <c r="Y102" i="1" s="1"/>
  <c r="X118" i="1"/>
  <c r="X117" i="1"/>
  <c r="X137" i="1"/>
  <c r="X144" i="1"/>
  <c r="Y157" i="1"/>
  <c r="X157" i="1"/>
  <c r="X164" i="1"/>
  <c r="X169" i="1"/>
  <c r="Y166" i="1"/>
  <c r="Y168" i="1" s="1"/>
  <c r="X175" i="1"/>
  <c r="X176" i="1"/>
  <c r="X195" i="1"/>
  <c r="Y178" i="1"/>
  <c r="Y195" i="1" s="1"/>
  <c r="X196" i="1"/>
  <c r="X203" i="1"/>
  <c r="Y198" i="1"/>
  <c r="Y202" i="1" s="1"/>
  <c r="X202" i="1"/>
  <c r="Y207" i="1"/>
  <c r="Y212" i="1" s="1"/>
  <c r="J543" i="1"/>
  <c r="X213" i="1"/>
  <c r="X218" i="1"/>
  <c r="Y215" i="1"/>
  <c r="Y217" i="1" s="1"/>
  <c r="X227" i="1"/>
  <c r="X245" i="1"/>
  <c r="X275" i="1"/>
  <c r="X281" i="1"/>
  <c r="X286" i="1"/>
  <c r="Y283" i="1"/>
  <c r="Y285" i="1" s="1"/>
  <c r="X296" i="1"/>
  <c r="X302" i="1"/>
  <c r="X306" i="1"/>
  <c r="Y305" i="1"/>
  <c r="Y306" i="1" s="1"/>
  <c r="P543" i="1"/>
  <c r="X307" i="1"/>
  <c r="X312" i="1"/>
  <c r="Y309" i="1"/>
  <c r="Y312" i="1" s="1"/>
  <c r="X340" i="1"/>
  <c r="X339" i="1"/>
  <c r="X345" i="1"/>
  <c r="X348" i="1"/>
  <c r="Y347" i="1"/>
  <c r="Y348" i="1" s="1"/>
  <c r="X349" i="1"/>
  <c r="R543" i="1"/>
  <c r="X357" i="1"/>
  <c r="Y352" i="1"/>
  <c r="Y357" i="1" s="1"/>
  <c r="X358" i="1"/>
  <c r="X363" i="1"/>
  <c r="Y360" i="1"/>
  <c r="Y362" i="1" s="1"/>
  <c r="X369" i="1"/>
  <c r="X370" i="1"/>
  <c r="X373" i="1"/>
  <c r="Y372" i="1"/>
  <c r="Y373" i="1" s="1"/>
  <c r="X374" i="1"/>
  <c r="S543" i="1"/>
  <c r="X381" i="1"/>
  <c r="Y378" i="1"/>
  <c r="Y380" i="1" s="1"/>
  <c r="X464" i="1"/>
  <c r="X470" i="1"/>
  <c r="X479" i="1"/>
  <c r="Y472" i="1"/>
  <c r="Y478" i="1" s="1"/>
  <c r="X478" i="1"/>
  <c r="X532" i="1"/>
  <c r="F543" i="1"/>
  <c r="G543" i="1"/>
  <c r="X145" i="1"/>
  <c r="X158" i="1"/>
  <c r="I543" i="1"/>
  <c r="X163" i="1"/>
  <c r="O543" i="1"/>
  <c r="X297" i="1"/>
  <c r="X396" i="1"/>
  <c r="Y383" i="1"/>
  <c r="Y396" i="1" s="1"/>
  <c r="X397" i="1"/>
  <c r="X402" i="1"/>
  <c r="Y399" i="1"/>
  <c r="Y402" i="1" s="1"/>
  <c r="X419" i="1"/>
  <c r="Y416" i="1"/>
  <c r="Y418" i="1" s="1"/>
  <c r="X429" i="1"/>
  <c r="X434" i="1"/>
  <c r="X437" i="1"/>
  <c r="Y436" i="1"/>
  <c r="Y437" i="1" s="1"/>
  <c r="X438" i="1"/>
  <c r="X441" i="1"/>
  <c r="Y440" i="1"/>
  <c r="Y441" i="1" s="1"/>
  <c r="X442" i="1"/>
  <c r="Y464" i="1"/>
  <c r="X469" i="1"/>
  <c r="Y484" i="1"/>
  <c r="X531" i="1"/>
  <c r="Y527" i="1"/>
  <c r="Y531" i="1" s="1"/>
  <c r="V543" i="1"/>
  <c r="X449" i="1"/>
  <c r="Y538" i="1" l="1"/>
  <c r="X537" i="1"/>
  <c r="X536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<sst xmlns="http://schemas.openxmlformats.org/spreadsheetml/2006/main" count="2267" uniqueCount="740">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</sst>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51" t="s">
        <v>0</v>
      </c>
      <c r="E1" s="387"/>
      <c r="F1" s="387"/>
      <c r="G1" s="12" t="s">
        <v>1</v>
      </c>
      <c r="H1" s="551" t="s">
        <v>2</v>
      </c>
      <c r="I1" s="387"/>
      <c r="J1" s="387"/>
      <c r="K1" s="387"/>
      <c r="L1" s="387"/>
      <c r="M1" s="387"/>
      <c r="N1" s="387"/>
      <c r="O1" s="387"/>
      <c r="P1" s="387"/>
      <c r="Q1" s="386" t="s">
        <v>3</v>
      </c>
      <c r="R1" s="387"/>
      <c r="S1" s="38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02" t="s">
        <v>8</v>
      </c>
      <c r="B5" s="441"/>
      <c r="C5" s="409"/>
      <c r="D5" s="656"/>
      <c r="E5" s="657"/>
      <c r="F5" s="453" t="s">
        <v>9</v>
      </c>
      <c r="G5" s="409"/>
      <c r="H5" s="656" t="s">
        <v>739</v>
      </c>
      <c r="I5" s="715"/>
      <c r="J5" s="715"/>
      <c r="K5" s="715"/>
      <c r="L5" s="657"/>
      <c r="M5" s="59"/>
      <c r="O5" s="24" t="s">
        <v>10</v>
      </c>
      <c r="P5" s="459">
        <v>45416</v>
      </c>
      <c r="Q5" s="460"/>
      <c r="S5" s="552" t="s">
        <v>11</v>
      </c>
      <c r="T5" s="553"/>
      <c r="U5" s="556" t="s">
        <v>12</v>
      </c>
      <c r="V5" s="460"/>
      <c r="AA5" s="51"/>
      <c r="AB5" s="51"/>
      <c r="AC5" s="51"/>
    </row>
    <row r="6" spans="1:30" s="363" customFormat="1" ht="24" customHeight="1" x14ac:dyDescent="0.2">
      <c r="A6" s="602" t="s">
        <v>13</v>
      </c>
      <c r="B6" s="441"/>
      <c r="C6" s="409"/>
      <c r="D6" s="547" t="s">
        <v>14</v>
      </c>
      <c r="E6" s="548"/>
      <c r="F6" s="548"/>
      <c r="G6" s="548"/>
      <c r="H6" s="548"/>
      <c r="I6" s="548"/>
      <c r="J6" s="548"/>
      <c r="K6" s="548"/>
      <c r="L6" s="460"/>
      <c r="M6" s="60"/>
      <c r="O6" s="24" t="s">
        <v>15</v>
      </c>
      <c r="P6" s="727" t="str">
        <f>IF(P5=0," ",CHOOSE(WEEKDAY(P5,2),"Понедельник","Вторник","Среда","Четверг","Пятница","Суббота","Воскресенье"))</f>
        <v>Суббота</v>
      </c>
      <c r="Q6" s="371"/>
      <c r="S6" s="723" t="s">
        <v>16</v>
      </c>
      <c r="T6" s="553"/>
      <c r="U6" s="538" t="s">
        <v>17</v>
      </c>
      <c r="V6" s="539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32" t="str">
        <f>IFERROR(VLOOKUP(DeliveryAddress,Table,3,0),1)</f>
        <v>1</v>
      </c>
      <c r="E7" s="533"/>
      <c r="F7" s="533"/>
      <c r="G7" s="533"/>
      <c r="H7" s="533"/>
      <c r="I7" s="533"/>
      <c r="J7" s="533"/>
      <c r="K7" s="533"/>
      <c r="L7" s="395"/>
      <c r="M7" s="61"/>
      <c r="O7" s="24"/>
      <c r="P7" s="42"/>
      <c r="Q7" s="42"/>
      <c r="S7" s="384"/>
      <c r="T7" s="553"/>
      <c r="U7" s="540"/>
      <c r="V7" s="541"/>
      <c r="AA7" s="51"/>
      <c r="AB7" s="51"/>
      <c r="AC7" s="51"/>
    </row>
    <row r="8" spans="1:30" s="363" customFormat="1" ht="25.5" customHeight="1" x14ac:dyDescent="0.2">
      <c r="A8" s="393" t="s">
        <v>18</v>
      </c>
      <c r="B8" s="381"/>
      <c r="C8" s="382"/>
      <c r="D8" s="661" t="s">
        <v>19</v>
      </c>
      <c r="E8" s="662"/>
      <c r="F8" s="662"/>
      <c r="G8" s="662"/>
      <c r="H8" s="662"/>
      <c r="I8" s="662"/>
      <c r="J8" s="662"/>
      <c r="K8" s="662"/>
      <c r="L8" s="663"/>
      <c r="M8" s="62"/>
      <c r="O8" s="24" t="s">
        <v>20</v>
      </c>
      <c r="P8" s="394">
        <v>0.375</v>
      </c>
      <c r="Q8" s="395"/>
      <c r="S8" s="384"/>
      <c r="T8" s="553"/>
      <c r="U8" s="540"/>
      <c r="V8" s="541"/>
      <c r="AA8" s="51"/>
      <c r="AB8" s="51"/>
      <c r="AC8" s="51"/>
    </row>
    <row r="9" spans="1:30" s="363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57"/>
      <c r="E9" s="46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461" t="str">
        <f>IF(AND($A$9="Тип доверенности/получателя при получении в адресе перегруза:",$D$9="Разовая доверенность"),"Введите ФИО","")</f>
        <v/>
      </c>
      <c r="I9" s="462"/>
      <c r="J9" s="4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2"/>
      <c r="L9" s="462"/>
      <c r="M9" s="364"/>
      <c r="O9" s="26" t="s">
        <v>21</v>
      </c>
      <c r="P9" s="612"/>
      <c r="Q9" s="392"/>
      <c r="S9" s="384"/>
      <c r="T9" s="553"/>
      <c r="U9" s="542"/>
      <c r="V9" s="54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57"/>
      <c r="E10" s="46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704" t="str">
        <f>IFERROR(VLOOKUP($D$10,Proxy,2,FALSE),"")</f>
        <v/>
      </c>
      <c r="I10" s="384"/>
      <c r="J10" s="384"/>
      <c r="K10" s="384"/>
      <c r="L10" s="384"/>
      <c r="M10" s="362"/>
      <c r="O10" s="26" t="s">
        <v>22</v>
      </c>
      <c r="P10" s="700"/>
      <c r="Q10" s="701"/>
      <c r="T10" s="24" t="s">
        <v>23</v>
      </c>
      <c r="U10" s="692" t="s">
        <v>24</v>
      </c>
      <c r="V10" s="539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04"/>
      <c r="Q11" s="460"/>
      <c r="T11" s="24" t="s">
        <v>27</v>
      </c>
      <c r="U11" s="391" t="s">
        <v>28</v>
      </c>
      <c r="V11" s="39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40" t="s">
        <v>29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09"/>
      <c r="M12" s="63"/>
      <c r="O12" s="24" t="s">
        <v>30</v>
      </c>
      <c r="P12" s="394"/>
      <c r="Q12" s="395"/>
      <c r="R12" s="23"/>
      <c r="T12" s="24"/>
      <c r="U12" s="387"/>
      <c r="V12" s="384"/>
      <c r="AA12" s="51"/>
      <c r="AB12" s="51"/>
      <c r="AC12" s="51"/>
    </row>
    <row r="13" spans="1:30" s="363" customFormat="1" ht="23.25" customHeight="1" x14ac:dyDescent="0.2">
      <c r="A13" s="440" t="s">
        <v>31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09"/>
      <c r="M13" s="63"/>
      <c r="N13" s="26"/>
      <c r="O13" s="26" t="s">
        <v>32</v>
      </c>
      <c r="P13" s="391"/>
      <c r="Q13" s="39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40" t="s">
        <v>33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09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58" t="s">
        <v>34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09"/>
      <c r="M15" s="64"/>
      <c r="O15" s="616" t="s">
        <v>35</v>
      </c>
      <c r="P15" s="387"/>
      <c r="Q15" s="387"/>
      <c r="R15" s="387"/>
      <c r="S15" s="38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17"/>
      <c r="P16" s="617"/>
      <c r="Q16" s="617"/>
      <c r="R16" s="617"/>
      <c r="S16" s="6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72" t="s">
        <v>36</v>
      </c>
      <c r="B17" s="372" t="s">
        <v>37</v>
      </c>
      <c r="C17" s="609" t="s">
        <v>38</v>
      </c>
      <c r="D17" s="372" t="s">
        <v>39</v>
      </c>
      <c r="E17" s="464"/>
      <c r="F17" s="372" t="s">
        <v>40</v>
      </c>
      <c r="G17" s="372" t="s">
        <v>41</v>
      </c>
      <c r="H17" s="372" t="s">
        <v>42</v>
      </c>
      <c r="I17" s="372" t="s">
        <v>43</v>
      </c>
      <c r="J17" s="372" t="s">
        <v>44</v>
      </c>
      <c r="K17" s="372" t="s">
        <v>45</v>
      </c>
      <c r="L17" s="372" t="s">
        <v>46</v>
      </c>
      <c r="M17" s="372" t="s">
        <v>47</v>
      </c>
      <c r="N17" s="372" t="s">
        <v>48</v>
      </c>
      <c r="O17" s="372" t="s">
        <v>49</v>
      </c>
      <c r="P17" s="675"/>
      <c r="Q17" s="675"/>
      <c r="R17" s="675"/>
      <c r="S17" s="464"/>
      <c r="T17" s="408" t="s">
        <v>50</v>
      </c>
      <c r="U17" s="409"/>
      <c r="V17" s="372" t="s">
        <v>51</v>
      </c>
      <c r="W17" s="372" t="s">
        <v>52</v>
      </c>
      <c r="X17" s="374" t="s">
        <v>53</v>
      </c>
      <c r="Y17" s="372" t="s">
        <v>54</v>
      </c>
      <c r="Z17" s="518" t="s">
        <v>55</v>
      </c>
      <c r="AA17" s="518" t="s">
        <v>56</v>
      </c>
      <c r="AB17" s="518" t="s">
        <v>57</v>
      </c>
      <c r="AC17" s="651"/>
      <c r="AD17" s="652"/>
      <c r="AE17" s="643"/>
      <c r="BB17" s="403" t="s">
        <v>58</v>
      </c>
    </row>
    <row r="18" spans="1:54" ht="14.25" customHeight="1" x14ac:dyDescent="0.2">
      <c r="A18" s="373"/>
      <c r="B18" s="373"/>
      <c r="C18" s="373"/>
      <c r="D18" s="465"/>
      <c r="E18" s="466"/>
      <c r="F18" s="373"/>
      <c r="G18" s="373"/>
      <c r="H18" s="373"/>
      <c r="I18" s="373"/>
      <c r="J18" s="373"/>
      <c r="K18" s="373"/>
      <c r="L18" s="373"/>
      <c r="M18" s="373"/>
      <c r="N18" s="373"/>
      <c r="O18" s="465"/>
      <c r="P18" s="676"/>
      <c r="Q18" s="676"/>
      <c r="R18" s="676"/>
      <c r="S18" s="466"/>
      <c r="T18" s="361" t="s">
        <v>59</v>
      </c>
      <c r="U18" s="361" t="s">
        <v>60</v>
      </c>
      <c r="V18" s="373"/>
      <c r="W18" s="373"/>
      <c r="X18" s="375"/>
      <c r="Y18" s="373"/>
      <c r="Z18" s="519"/>
      <c r="AA18" s="519"/>
      <c r="AB18" s="653"/>
      <c r="AC18" s="654"/>
      <c r="AD18" s="655"/>
      <c r="AE18" s="644"/>
      <c r="BB18" s="384"/>
    </row>
    <row r="19" spans="1:54" ht="27.75" hidden="1" customHeight="1" x14ac:dyDescent="0.2">
      <c r="A19" s="437" t="s">
        <v>61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8"/>
      <c r="AA19" s="48"/>
    </row>
    <row r="20" spans="1:54" ht="16.5" hidden="1" customHeight="1" x14ac:dyDescent="0.25">
      <c r="A20" s="389" t="s">
        <v>61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0"/>
      <c r="AA20" s="360"/>
    </row>
    <row r="21" spans="1:54" ht="14.25" hidden="1" customHeight="1" x14ac:dyDescent="0.25">
      <c r="A21" s="383" t="s">
        <v>62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451" t="s">
        <v>67</v>
      </c>
      <c r="P22" s="377"/>
      <c r="Q22" s="377"/>
      <c r="R22" s="377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9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400"/>
      <c r="O24" s="380" t="s">
        <v>73</v>
      </c>
      <c r="P24" s="381"/>
      <c r="Q24" s="381"/>
      <c r="R24" s="381"/>
      <c r="S24" s="381"/>
      <c r="T24" s="381"/>
      <c r="U24" s="382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400"/>
      <c r="O25" s="380" t="s">
        <v>73</v>
      </c>
      <c r="P25" s="381"/>
      <c r="Q25" s="381"/>
      <c r="R25" s="381"/>
      <c r="S25" s="381"/>
      <c r="T25" s="381"/>
      <c r="U25" s="382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6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7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73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7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69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70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9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400"/>
      <c r="O34" s="380" t="s">
        <v>73</v>
      </c>
      <c r="P34" s="381"/>
      <c r="Q34" s="381"/>
      <c r="R34" s="381"/>
      <c r="S34" s="381"/>
      <c r="T34" s="381"/>
      <c r="U34" s="382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400"/>
      <c r="O35" s="380" t="s">
        <v>73</v>
      </c>
      <c r="P35" s="381"/>
      <c r="Q35" s="381"/>
      <c r="R35" s="381"/>
      <c r="S35" s="381"/>
      <c r="T35" s="381"/>
      <c r="U35" s="382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99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400"/>
      <c r="O38" s="380" t="s">
        <v>73</v>
      </c>
      <c r="P38" s="381"/>
      <c r="Q38" s="381"/>
      <c r="R38" s="381"/>
      <c r="S38" s="381"/>
      <c r="T38" s="381"/>
      <c r="U38" s="382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400"/>
      <c r="O39" s="380" t="s">
        <v>73</v>
      </c>
      <c r="P39" s="381"/>
      <c r="Q39" s="381"/>
      <c r="R39" s="381"/>
      <c r="S39" s="381"/>
      <c r="T39" s="381"/>
      <c r="U39" s="382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99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400"/>
      <c r="O42" s="380" t="s">
        <v>73</v>
      </c>
      <c r="P42" s="381"/>
      <c r="Q42" s="381"/>
      <c r="R42" s="381"/>
      <c r="S42" s="381"/>
      <c r="T42" s="381"/>
      <c r="U42" s="382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400"/>
      <c r="O43" s="380" t="s">
        <v>73</v>
      </c>
      <c r="P43" s="381"/>
      <c r="Q43" s="381"/>
      <c r="R43" s="381"/>
      <c r="S43" s="381"/>
      <c r="T43" s="381"/>
      <c r="U43" s="382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99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400"/>
      <c r="O46" s="380" t="s">
        <v>73</v>
      </c>
      <c r="P46" s="381"/>
      <c r="Q46" s="381"/>
      <c r="R46" s="381"/>
      <c r="S46" s="381"/>
      <c r="T46" s="381"/>
      <c r="U46" s="382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400"/>
      <c r="O47" s="380" t="s">
        <v>73</v>
      </c>
      <c r="P47" s="381"/>
      <c r="Q47" s="381"/>
      <c r="R47" s="381"/>
      <c r="S47" s="381"/>
      <c r="T47" s="381"/>
      <c r="U47" s="382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37" t="s">
        <v>101</v>
      </c>
      <c r="B48" s="438"/>
      <c r="C48" s="438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8"/>
      <c r="R48" s="438"/>
      <c r="S48" s="438"/>
      <c r="T48" s="438"/>
      <c r="U48" s="438"/>
      <c r="V48" s="438"/>
      <c r="W48" s="438"/>
      <c r="X48" s="438"/>
      <c r="Y48" s="438"/>
      <c r="Z48" s="48"/>
      <c r="AA48" s="48"/>
    </row>
    <row r="49" spans="1:54" ht="16.5" hidden="1" customHeight="1" x14ac:dyDescent="0.25">
      <c r="A49" s="389" t="s">
        <v>102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0"/>
      <c r="AA49" s="360"/>
    </row>
    <row r="50" spans="1:54" ht="14.25" hidden="1" customHeight="1" x14ac:dyDescent="0.25">
      <c r="A50" s="383" t="s">
        <v>103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59"/>
      <c r="AA50" s="359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7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99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400"/>
      <c r="O53" s="380" t="s">
        <v>73</v>
      </c>
      <c r="P53" s="381"/>
      <c r="Q53" s="381"/>
      <c r="R53" s="381"/>
      <c r="S53" s="381"/>
      <c r="T53" s="381"/>
      <c r="U53" s="382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400"/>
      <c r="O54" s="380" t="s">
        <v>73</v>
      </c>
      <c r="P54" s="381"/>
      <c r="Q54" s="381"/>
      <c r="R54" s="381"/>
      <c r="S54" s="381"/>
      <c r="T54" s="381"/>
      <c r="U54" s="382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89" t="s">
        <v>110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0"/>
      <c r="AA55" s="360"/>
    </row>
    <row r="56" spans="1:54" ht="14.25" hidden="1" customHeight="1" x14ac:dyDescent="0.25">
      <c r="A56" s="383" t="s">
        <v>111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7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1"/>
      <c r="T57" s="34"/>
      <c r="U57" s="34"/>
      <c r="V57" s="35" t="s">
        <v>68</v>
      </c>
      <c r="W57" s="366">
        <v>180</v>
      </c>
      <c r="X57" s="367">
        <f>IFERROR(IF(W57="",0,CEILING((W57/$H57),1)*$H57),"")</f>
        <v>183.60000000000002</v>
      </c>
      <c r="Y57" s="36">
        <f>IFERROR(IF(X57=0,"",ROUNDUP(X57/H57,0)*0.02175),"")</f>
        <v>0.36974999999999997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457" t="s">
        <v>120</v>
      </c>
      <c r="P60" s="377"/>
      <c r="Q60" s="377"/>
      <c r="R60" s="377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9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400"/>
      <c r="O61" s="380" t="s">
        <v>73</v>
      </c>
      <c r="P61" s="381"/>
      <c r="Q61" s="381"/>
      <c r="R61" s="381"/>
      <c r="S61" s="381"/>
      <c r="T61" s="381"/>
      <c r="U61" s="382"/>
      <c r="V61" s="37" t="s">
        <v>74</v>
      </c>
      <c r="W61" s="368">
        <f>IFERROR(W57/H57,"0")+IFERROR(W58/H58,"0")+IFERROR(W59/H59,"0")+IFERROR(W60/H60,"0")</f>
        <v>16.666666666666664</v>
      </c>
      <c r="X61" s="368">
        <f>IFERROR(X57/H57,"0")+IFERROR(X58/H58,"0")+IFERROR(X59/H59,"0")+IFERROR(X60/H60,"0")</f>
        <v>17</v>
      </c>
      <c r="Y61" s="368">
        <f>IFERROR(IF(Y57="",0,Y57),"0")+IFERROR(IF(Y58="",0,Y58),"0")+IFERROR(IF(Y59="",0,Y59),"0")+IFERROR(IF(Y60="",0,Y60),"0")</f>
        <v>0.36974999999999997</v>
      </c>
      <c r="Z61" s="369"/>
      <c r="AA61" s="369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400"/>
      <c r="O62" s="380" t="s">
        <v>73</v>
      </c>
      <c r="P62" s="381"/>
      <c r="Q62" s="381"/>
      <c r="R62" s="381"/>
      <c r="S62" s="381"/>
      <c r="T62" s="381"/>
      <c r="U62" s="382"/>
      <c r="V62" s="37" t="s">
        <v>68</v>
      </c>
      <c r="W62" s="368">
        <f>IFERROR(SUM(W57:W60),"0")</f>
        <v>180</v>
      </c>
      <c r="X62" s="368">
        <f>IFERROR(SUM(X57:X60),"0")</f>
        <v>183.60000000000002</v>
      </c>
      <c r="Y62" s="37"/>
      <c r="Z62" s="369"/>
      <c r="AA62" s="369"/>
    </row>
    <row r="63" spans="1:54" ht="16.5" hidden="1" customHeight="1" x14ac:dyDescent="0.25">
      <c r="A63" s="389" t="s">
        <v>101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0"/>
      <c r="AA63" s="360"/>
    </row>
    <row r="64" spans="1:54" ht="14.25" hidden="1" customHeight="1" x14ac:dyDescent="0.25">
      <c r="A64" s="383" t="s">
        <v>111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6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5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6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3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1"/>
      <c r="T69" s="34"/>
      <c r="U69" s="34"/>
      <c r="V69" s="35" t="s">
        <v>68</v>
      </c>
      <c r="W69" s="366">
        <v>400</v>
      </c>
      <c r="X69" s="367">
        <f t="shared" si="2"/>
        <v>410.40000000000003</v>
      </c>
      <c r="Y69" s="36">
        <f t="shared" si="3"/>
        <v>0.8264999999999999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44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1"/>
      <c r="T70" s="34"/>
      <c r="U70" s="34"/>
      <c r="V70" s="35" t="s">
        <v>68</v>
      </c>
      <c r="W70" s="366">
        <v>80</v>
      </c>
      <c r="X70" s="367">
        <f t="shared" si="2"/>
        <v>89.6</v>
      </c>
      <c r="Y70" s="36">
        <f t="shared" si="3"/>
        <v>0.17399999999999999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6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6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6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1"/>
      <c r="T78" s="34"/>
      <c r="U78" s="34"/>
      <c r="V78" s="35" t="s">
        <v>68</v>
      </c>
      <c r="W78" s="366">
        <v>27</v>
      </c>
      <c r="X78" s="367">
        <f t="shared" si="2"/>
        <v>27</v>
      </c>
      <c r="Y78" s="36">
        <f t="shared" si="4"/>
        <v>5.6219999999999999E-2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5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99"/>
      <c r="B85" s="384"/>
      <c r="C85" s="384"/>
      <c r="D85" s="384"/>
      <c r="E85" s="384"/>
      <c r="F85" s="384"/>
      <c r="G85" s="384"/>
      <c r="H85" s="384"/>
      <c r="I85" s="384"/>
      <c r="J85" s="384"/>
      <c r="K85" s="384"/>
      <c r="L85" s="384"/>
      <c r="M85" s="384"/>
      <c r="N85" s="400"/>
      <c r="O85" s="380" t="s">
        <v>73</v>
      </c>
      <c r="P85" s="381"/>
      <c r="Q85" s="381"/>
      <c r="R85" s="381"/>
      <c r="S85" s="381"/>
      <c r="T85" s="381"/>
      <c r="U85" s="382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50.179894179894184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52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1.0567199999999999</v>
      </c>
      <c r="Z85" s="369"/>
      <c r="AA85" s="369"/>
    </row>
    <row r="86" spans="1:54" x14ac:dyDescent="0.2">
      <c r="A86" s="38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400"/>
      <c r="O86" s="380" t="s">
        <v>73</v>
      </c>
      <c r="P86" s="381"/>
      <c r="Q86" s="381"/>
      <c r="R86" s="381"/>
      <c r="S86" s="381"/>
      <c r="T86" s="381"/>
      <c r="U86" s="382"/>
      <c r="V86" s="37" t="s">
        <v>68</v>
      </c>
      <c r="W86" s="368">
        <f>IFERROR(SUM(W65:W84),"0")</f>
        <v>507</v>
      </c>
      <c r="X86" s="368">
        <f>IFERROR(SUM(X65:X84),"0")</f>
        <v>527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  <c r="X87" s="384"/>
      <c r="Y87" s="384"/>
      <c r="Z87" s="359"/>
      <c r="AA87" s="359"/>
    </row>
    <row r="88" spans="1:54" ht="16.5" hidden="1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5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7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99"/>
      <c r="B92" s="384"/>
      <c r="C92" s="384"/>
      <c r="D92" s="384"/>
      <c r="E92" s="384"/>
      <c r="F92" s="384"/>
      <c r="G92" s="384"/>
      <c r="H92" s="384"/>
      <c r="I92" s="384"/>
      <c r="J92" s="384"/>
      <c r="K92" s="384"/>
      <c r="L92" s="384"/>
      <c r="M92" s="384"/>
      <c r="N92" s="400"/>
      <c r="O92" s="380" t="s">
        <v>73</v>
      </c>
      <c r="P92" s="381"/>
      <c r="Q92" s="381"/>
      <c r="R92" s="381"/>
      <c r="S92" s="381"/>
      <c r="T92" s="381"/>
      <c r="U92" s="382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hidden="1" x14ac:dyDescent="0.2">
      <c r="A93" s="38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400"/>
      <c r="O93" s="380" t="s">
        <v>73</v>
      </c>
      <c r="P93" s="381"/>
      <c r="Q93" s="381"/>
      <c r="R93" s="381"/>
      <c r="S93" s="381"/>
      <c r="T93" s="381"/>
      <c r="U93" s="382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  <c r="X94" s="384"/>
      <c r="Y94" s="384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6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4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7"/>
      <c r="Q99" s="377"/>
      <c r="R99" s="377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6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7"/>
      <c r="Q100" s="377"/>
      <c r="R100" s="377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4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99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4"/>
      <c r="M102" s="384"/>
      <c r="N102" s="400"/>
      <c r="O102" s="380" t="s">
        <v>73</v>
      </c>
      <c r="P102" s="381"/>
      <c r="Q102" s="381"/>
      <c r="R102" s="381"/>
      <c r="S102" s="381"/>
      <c r="T102" s="381"/>
      <c r="U102" s="382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8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400"/>
      <c r="O103" s="380" t="s">
        <v>73</v>
      </c>
      <c r="P103" s="381"/>
      <c r="Q103" s="381"/>
      <c r="R103" s="381"/>
      <c r="S103" s="381"/>
      <c r="T103" s="381"/>
      <c r="U103" s="382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  <c r="X104" s="384"/>
      <c r="Y104" s="384"/>
      <c r="Z104" s="359"/>
      <c r="AA104" s="359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420" t="s">
        <v>183</v>
      </c>
      <c r="P105" s="377"/>
      <c r="Q105" s="377"/>
      <c r="R105" s="377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658" t="s">
        <v>186</v>
      </c>
      <c r="P106" s="377"/>
      <c r="Q106" s="377"/>
      <c r="R106" s="377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4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7"/>
      <c r="Q107" s="377"/>
      <c r="R107" s="377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8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1"/>
      <c r="T108" s="34"/>
      <c r="U108" s="34"/>
      <c r="V108" s="35" t="s">
        <v>68</v>
      </c>
      <c r="W108" s="366">
        <v>120</v>
      </c>
      <c r="X108" s="367">
        <f t="shared" si="6"/>
        <v>126</v>
      </c>
      <c r="Y108" s="36">
        <f>IFERROR(IF(X108=0,"",ROUNDUP(X108/H108,0)*0.02175),"")</f>
        <v>0.32624999999999998</v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4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7"/>
      <c r="Q109" s="377"/>
      <c r="R109" s="377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4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7"/>
      <c r="Q110" s="377"/>
      <c r="R110" s="377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7"/>
      <c r="Q111" s="377"/>
      <c r="R111" s="377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4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7"/>
      <c r="Q112" s="377"/>
      <c r="R112" s="377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9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7"/>
      <c r="Q113" s="377"/>
      <c r="R113" s="377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4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7"/>
      <c r="Q114" s="377"/>
      <c r="R114" s="377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7"/>
      <c r="Q115" s="377"/>
      <c r="R115" s="377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62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7"/>
      <c r="Q116" s="377"/>
      <c r="R116" s="377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99"/>
      <c r="B117" s="384"/>
      <c r="C117" s="384"/>
      <c r="D117" s="384"/>
      <c r="E117" s="384"/>
      <c r="F117" s="384"/>
      <c r="G117" s="384"/>
      <c r="H117" s="384"/>
      <c r="I117" s="384"/>
      <c r="J117" s="384"/>
      <c r="K117" s="384"/>
      <c r="L117" s="384"/>
      <c r="M117" s="384"/>
      <c r="N117" s="400"/>
      <c r="O117" s="380" t="s">
        <v>73</v>
      </c>
      <c r="P117" s="381"/>
      <c r="Q117" s="381"/>
      <c r="R117" s="381"/>
      <c r="S117" s="381"/>
      <c r="T117" s="381"/>
      <c r="U117" s="382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14.285714285714285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0.32624999999999998</v>
      </c>
      <c r="Z117" s="369"/>
      <c r="AA117" s="369"/>
    </row>
    <row r="118" spans="1:54" x14ac:dyDescent="0.2">
      <c r="A118" s="384"/>
      <c r="B118" s="384"/>
      <c r="C118" s="384"/>
      <c r="D118" s="384"/>
      <c r="E118" s="384"/>
      <c r="F118" s="384"/>
      <c r="G118" s="384"/>
      <c r="H118" s="384"/>
      <c r="I118" s="384"/>
      <c r="J118" s="384"/>
      <c r="K118" s="384"/>
      <c r="L118" s="384"/>
      <c r="M118" s="384"/>
      <c r="N118" s="400"/>
      <c r="O118" s="380" t="s">
        <v>73</v>
      </c>
      <c r="P118" s="381"/>
      <c r="Q118" s="381"/>
      <c r="R118" s="381"/>
      <c r="S118" s="381"/>
      <c r="T118" s="381"/>
      <c r="U118" s="382"/>
      <c r="V118" s="37" t="s">
        <v>68</v>
      </c>
      <c r="W118" s="368">
        <f>IFERROR(SUM(W105:W116),"0")</f>
        <v>120</v>
      </c>
      <c r="X118" s="368">
        <f>IFERROR(SUM(X105:X116),"0")</f>
        <v>126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84"/>
      <c r="C119" s="384"/>
      <c r="D119" s="384"/>
      <c r="E119" s="384"/>
      <c r="F119" s="384"/>
      <c r="G119" s="384"/>
      <c r="H119" s="384"/>
      <c r="I119" s="384"/>
      <c r="J119" s="384"/>
      <c r="K119" s="384"/>
      <c r="L119" s="384"/>
      <c r="M119" s="384"/>
      <c r="N119" s="384"/>
      <c r="O119" s="384"/>
      <c r="P119" s="384"/>
      <c r="Q119" s="384"/>
      <c r="R119" s="384"/>
      <c r="S119" s="384"/>
      <c r="T119" s="384"/>
      <c r="U119" s="384"/>
      <c r="V119" s="384"/>
      <c r="W119" s="384"/>
      <c r="X119" s="384"/>
      <c r="Y119" s="384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6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7"/>
      <c r="Q120" s="377"/>
      <c r="R120" s="377"/>
      <c r="S120" s="371"/>
      <c r="T120" s="34"/>
      <c r="U120" s="34"/>
      <c r="V120" s="35" t="s">
        <v>68</v>
      </c>
      <c r="W120" s="366">
        <v>159</v>
      </c>
      <c r="X120" s="367">
        <f t="shared" ref="X120:X126" si="7">IFERROR(IF(W120="",0,CEILING((W120/$H120),1)*$H120),"")</f>
        <v>159.35999999999999</v>
      </c>
      <c r="Y120" s="36">
        <f>IFERROR(IF(X120=0,"",ROUNDUP(X120/H120,0)*0.00937),"")</f>
        <v>0.44975999999999999</v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7"/>
      <c r="Q121" s="377"/>
      <c r="R121" s="377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4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7"/>
      <c r="Q122" s="377"/>
      <c r="R122" s="377"/>
      <c r="S122" s="371"/>
      <c r="T122" s="34"/>
      <c r="U122" s="34"/>
      <c r="V122" s="35" t="s">
        <v>68</v>
      </c>
      <c r="W122" s="366">
        <v>70</v>
      </c>
      <c r="X122" s="367">
        <f t="shared" si="7"/>
        <v>75.600000000000009</v>
      </c>
      <c r="Y122" s="36">
        <f>IFERROR(IF(X122=0,"",ROUNDUP(X122/H122,0)*0.02175),"")</f>
        <v>0.19574999999999998</v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4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7"/>
      <c r="Q123" s="377"/>
      <c r="R123" s="377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7"/>
      <c r="Q124" s="377"/>
      <c r="R124" s="377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4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7"/>
      <c r="Q125" s="377"/>
      <c r="R125" s="377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7"/>
      <c r="Q126" s="377"/>
      <c r="R126" s="377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99"/>
      <c r="B127" s="384"/>
      <c r="C127" s="384"/>
      <c r="D127" s="384"/>
      <c r="E127" s="384"/>
      <c r="F127" s="384"/>
      <c r="G127" s="384"/>
      <c r="H127" s="384"/>
      <c r="I127" s="384"/>
      <c r="J127" s="384"/>
      <c r="K127" s="384"/>
      <c r="L127" s="384"/>
      <c r="M127" s="384"/>
      <c r="N127" s="400"/>
      <c r="O127" s="380" t="s">
        <v>73</v>
      </c>
      <c r="P127" s="381"/>
      <c r="Q127" s="381"/>
      <c r="R127" s="381"/>
      <c r="S127" s="381"/>
      <c r="T127" s="381"/>
      <c r="U127" s="382"/>
      <c r="V127" s="37" t="s">
        <v>74</v>
      </c>
      <c r="W127" s="368">
        <f>IFERROR(W120/H120,"0")+IFERROR(W121/H121,"0")+IFERROR(W122/H122,"0")+IFERROR(W123/H123,"0")+IFERROR(W124/H124,"0")+IFERROR(W125/H125,"0")+IFERROR(W126/H126,"0")</f>
        <v>56.224899598393577</v>
      </c>
      <c r="X127" s="368">
        <f>IFERROR(X120/H120,"0")+IFERROR(X121/H121,"0")+IFERROR(X122/H122,"0")+IFERROR(X123/H123,"0")+IFERROR(X124/H124,"0")+IFERROR(X125/H125,"0")+IFERROR(X126/H126,"0")</f>
        <v>57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0.64551000000000003</v>
      </c>
      <c r="Z127" s="369"/>
      <c r="AA127" s="369"/>
    </row>
    <row r="128" spans="1:54" x14ac:dyDescent="0.2">
      <c r="A128" s="384"/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400"/>
      <c r="O128" s="380" t="s">
        <v>73</v>
      </c>
      <c r="P128" s="381"/>
      <c r="Q128" s="381"/>
      <c r="R128" s="381"/>
      <c r="S128" s="381"/>
      <c r="T128" s="381"/>
      <c r="U128" s="382"/>
      <c r="V128" s="37" t="s">
        <v>68</v>
      </c>
      <c r="W128" s="368">
        <f>IFERROR(SUM(W120:W126),"0")</f>
        <v>229</v>
      </c>
      <c r="X128" s="368">
        <f>IFERROR(SUM(X120:X126),"0")</f>
        <v>234.95999999999998</v>
      </c>
      <c r="Y128" s="37"/>
      <c r="Z128" s="369"/>
      <c r="AA128" s="369"/>
    </row>
    <row r="129" spans="1:54" ht="16.5" hidden="1" customHeight="1" x14ac:dyDescent="0.25">
      <c r="A129" s="389" t="s">
        <v>219</v>
      </c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4"/>
      <c r="M129" s="384"/>
      <c r="N129" s="384"/>
      <c r="O129" s="384"/>
      <c r="P129" s="384"/>
      <c r="Q129" s="384"/>
      <c r="R129" s="384"/>
      <c r="S129" s="384"/>
      <c r="T129" s="384"/>
      <c r="U129" s="384"/>
      <c r="V129" s="384"/>
      <c r="W129" s="384"/>
      <c r="X129" s="384"/>
      <c r="Y129" s="384"/>
      <c r="Z129" s="360"/>
      <c r="AA129" s="360"/>
    </row>
    <row r="130" spans="1:54" ht="14.25" hidden="1" customHeight="1" x14ac:dyDescent="0.25">
      <c r="A130" s="383" t="s">
        <v>75</v>
      </c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384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9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7"/>
      <c r="Q131" s="377"/>
      <c r="R131" s="377"/>
      <c r="S131" s="371"/>
      <c r="T131" s="34"/>
      <c r="U131" s="34"/>
      <c r="V131" s="35" t="s">
        <v>68</v>
      </c>
      <c r="W131" s="366">
        <v>195</v>
      </c>
      <c r="X131" s="367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5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7"/>
      <c r="Q133" s="377"/>
      <c r="R133" s="377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7"/>
      <c r="Q134" s="377"/>
      <c r="R134" s="377"/>
      <c r="S134" s="371"/>
      <c r="T134" s="34"/>
      <c r="U134" s="34"/>
      <c r="V134" s="35" t="s">
        <v>68</v>
      </c>
      <c r="W134" s="366">
        <v>79</v>
      </c>
      <c r="X134" s="367">
        <f>IFERROR(IF(W134="",0,CEILING((W134/$H134),1)*$H134),"")</f>
        <v>81</v>
      </c>
      <c r="Y134" s="36">
        <f>IFERROR(IF(X134=0,"",ROUNDUP(X134/H134,0)*0.00753),"")</f>
        <v>0.22590000000000002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4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7"/>
      <c r="Q135" s="377"/>
      <c r="R135" s="377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99"/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400"/>
      <c r="O136" s="380" t="s">
        <v>73</v>
      </c>
      <c r="P136" s="381"/>
      <c r="Q136" s="381"/>
      <c r="R136" s="381"/>
      <c r="S136" s="381"/>
      <c r="T136" s="381"/>
      <c r="U136" s="382"/>
      <c r="V136" s="37" t="s">
        <v>74</v>
      </c>
      <c r="W136" s="368">
        <f>IFERROR(W131/H131,"0")+IFERROR(W132/H132,"0")+IFERROR(W133/H133,"0")+IFERROR(W134/H134,"0")+IFERROR(W135/H135,"0")</f>
        <v>52.473544973544968</v>
      </c>
      <c r="X136" s="368">
        <f>IFERROR(X131/H131,"0")+IFERROR(X132/H132,"0")+IFERROR(X133/H133,"0")+IFERROR(X134/H134,"0")+IFERROR(X135/H135,"0")</f>
        <v>54</v>
      </c>
      <c r="Y136" s="368">
        <f>IFERROR(IF(Y131="",0,Y131),"0")+IFERROR(IF(Y132="",0,Y132),"0")+IFERROR(IF(Y133="",0,Y133),"0")+IFERROR(IF(Y134="",0,Y134),"0")+IFERROR(IF(Y135="",0,Y135),"0")</f>
        <v>0.74790000000000001</v>
      </c>
      <c r="Z136" s="369"/>
      <c r="AA136" s="369"/>
    </row>
    <row r="137" spans="1:54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400"/>
      <c r="O137" s="380" t="s">
        <v>73</v>
      </c>
      <c r="P137" s="381"/>
      <c r="Q137" s="381"/>
      <c r="R137" s="381"/>
      <c r="S137" s="381"/>
      <c r="T137" s="381"/>
      <c r="U137" s="382"/>
      <c r="V137" s="37" t="s">
        <v>68</v>
      </c>
      <c r="W137" s="368">
        <f>IFERROR(SUM(W131:W135),"0")</f>
        <v>274</v>
      </c>
      <c r="X137" s="368">
        <f>IFERROR(SUM(X131:X135),"0")</f>
        <v>282.60000000000002</v>
      </c>
      <c r="Y137" s="37"/>
      <c r="Z137" s="369"/>
      <c r="AA137" s="369"/>
    </row>
    <row r="138" spans="1:54" ht="27.75" hidden="1" customHeight="1" x14ac:dyDescent="0.2">
      <c r="A138" s="437" t="s">
        <v>229</v>
      </c>
      <c r="B138" s="438"/>
      <c r="C138" s="438"/>
      <c r="D138" s="438"/>
      <c r="E138" s="438"/>
      <c r="F138" s="438"/>
      <c r="G138" s="438"/>
      <c r="H138" s="438"/>
      <c r="I138" s="438"/>
      <c r="J138" s="438"/>
      <c r="K138" s="438"/>
      <c r="L138" s="438"/>
      <c r="M138" s="438"/>
      <c r="N138" s="438"/>
      <c r="O138" s="438"/>
      <c r="P138" s="438"/>
      <c r="Q138" s="438"/>
      <c r="R138" s="438"/>
      <c r="S138" s="438"/>
      <c r="T138" s="438"/>
      <c r="U138" s="438"/>
      <c r="V138" s="438"/>
      <c r="W138" s="438"/>
      <c r="X138" s="438"/>
      <c r="Y138" s="438"/>
      <c r="Z138" s="48"/>
      <c r="AA138" s="48"/>
    </row>
    <row r="139" spans="1:54" ht="16.5" hidden="1" customHeight="1" x14ac:dyDescent="0.25">
      <c r="A139" s="389" t="s">
        <v>230</v>
      </c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384"/>
      <c r="Z139" s="360"/>
      <c r="AA139" s="360"/>
    </row>
    <row r="140" spans="1:54" ht="14.25" hidden="1" customHeight="1" x14ac:dyDescent="0.25">
      <c r="A140" s="383" t="s">
        <v>111</v>
      </c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84"/>
      <c r="O140" s="384"/>
      <c r="P140" s="384"/>
      <c r="Q140" s="384"/>
      <c r="R140" s="384"/>
      <c r="S140" s="384"/>
      <c r="T140" s="384"/>
      <c r="U140" s="384"/>
      <c r="V140" s="384"/>
      <c r="W140" s="384"/>
      <c r="X140" s="384"/>
      <c r="Y140" s="384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7"/>
      <c r="Q141" s="377"/>
      <c r="R141" s="377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7"/>
      <c r="Q142" s="377"/>
      <c r="R142" s="377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7"/>
      <c r="Q143" s="377"/>
      <c r="R143" s="377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99"/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400"/>
      <c r="O144" s="380" t="s">
        <v>73</v>
      </c>
      <c r="P144" s="381"/>
      <c r="Q144" s="381"/>
      <c r="R144" s="381"/>
      <c r="S144" s="381"/>
      <c r="T144" s="381"/>
      <c r="U144" s="382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84"/>
      <c r="B145" s="384"/>
      <c r="C145" s="384"/>
      <c r="D145" s="384"/>
      <c r="E145" s="384"/>
      <c r="F145" s="384"/>
      <c r="G145" s="384"/>
      <c r="H145" s="384"/>
      <c r="I145" s="384"/>
      <c r="J145" s="384"/>
      <c r="K145" s="384"/>
      <c r="L145" s="384"/>
      <c r="M145" s="384"/>
      <c r="N145" s="400"/>
      <c r="O145" s="380" t="s">
        <v>73</v>
      </c>
      <c r="P145" s="381"/>
      <c r="Q145" s="381"/>
      <c r="R145" s="381"/>
      <c r="S145" s="381"/>
      <c r="T145" s="381"/>
      <c r="U145" s="382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89" t="s">
        <v>237</v>
      </c>
      <c r="B146" s="384"/>
      <c r="C146" s="384"/>
      <c r="D146" s="384"/>
      <c r="E146" s="384"/>
      <c r="F146" s="384"/>
      <c r="G146" s="384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  <c r="X146" s="384"/>
      <c r="Y146" s="384"/>
      <c r="Z146" s="360"/>
      <c r="AA146" s="360"/>
    </row>
    <row r="147" spans="1:54" ht="14.25" hidden="1" customHeight="1" x14ac:dyDescent="0.25">
      <c r="A147" s="383" t="s">
        <v>62</v>
      </c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84"/>
      <c r="O147" s="384"/>
      <c r="P147" s="384"/>
      <c r="Q147" s="384"/>
      <c r="R147" s="384"/>
      <c r="S147" s="384"/>
      <c r="T147" s="384"/>
      <c r="U147" s="384"/>
      <c r="V147" s="384"/>
      <c r="W147" s="384"/>
      <c r="X147" s="384"/>
      <c r="Y147" s="384"/>
      <c r="Z147" s="359"/>
      <c r="AA147" s="359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7"/>
      <c r="Q148" s="377"/>
      <c r="R148" s="377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7"/>
      <c r="Q149" s="377"/>
      <c r="R149" s="377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7"/>
      <c r="Q150" s="377"/>
      <c r="R150" s="377"/>
      <c r="S150" s="371"/>
      <c r="T150" s="34"/>
      <c r="U150" s="34"/>
      <c r="V150" s="35" t="s">
        <v>68</v>
      </c>
      <c r="W150" s="366">
        <v>60</v>
      </c>
      <c r="X150" s="367">
        <f t="shared" si="8"/>
        <v>63</v>
      </c>
      <c r="Y150" s="36">
        <f>IFERROR(IF(X150=0,"",ROUNDUP(X150/H150,0)*0.00753),"")</f>
        <v>0.11295000000000001</v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7"/>
      <c r="Q151" s="377"/>
      <c r="R151" s="377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7"/>
      <c r="Q152" s="377"/>
      <c r="R152" s="377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7"/>
      <c r="Q153" s="377"/>
      <c r="R153" s="377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7"/>
      <c r="Q154" s="377"/>
      <c r="R154" s="377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7"/>
      <c r="Q155" s="377"/>
      <c r="R155" s="377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4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7"/>
      <c r="Q156" s="377"/>
      <c r="R156" s="377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99"/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400"/>
      <c r="O157" s="380" t="s">
        <v>73</v>
      </c>
      <c r="P157" s="381"/>
      <c r="Q157" s="381"/>
      <c r="R157" s="381"/>
      <c r="S157" s="381"/>
      <c r="T157" s="381"/>
      <c r="U157" s="382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14.285714285714285</v>
      </c>
      <c r="X157" s="368">
        <f>IFERROR(X148/H148,"0")+IFERROR(X149/H149,"0")+IFERROR(X150/H150,"0")+IFERROR(X151/H151,"0")+IFERROR(X152/H152,"0")+IFERROR(X153/H153,"0")+IFERROR(X154/H154,"0")+IFERROR(X155/H155,"0")+IFERROR(X156/H156,"0")</f>
        <v>15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0.11295000000000001</v>
      </c>
      <c r="Z157" s="369"/>
      <c r="AA157" s="369"/>
    </row>
    <row r="158" spans="1:54" x14ac:dyDescent="0.2">
      <c r="A158" s="384"/>
      <c r="B158" s="384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84"/>
      <c r="N158" s="400"/>
      <c r="O158" s="380" t="s">
        <v>73</v>
      </c>
      <c r="P158" s="381"/>
      <c r="Q158" s="381"/>
      <c r="R158" s="381"/>
      <c r="S158" s="381"/>
      <c r="T158" s="381"/>
      <c r="U158" s="382"/>
      <c r="V158" s="37" t="s">
        <v>68</v>
      </c>
      <c r="W158" s="368">
        <f>IFERROR(SUM(W148:W156),"0")</f>
        <v>60</v>
      </c>
      <c r="X158" s="368">
        <f>IFERROR(SUM(X148:X156),"0")</f>
        <v>63</v>
      </c>
      <c r="Y158" s="37"/>
      <c r="Z158" s="369"/>
      <c r="AA158" s="369"/>
    </row>
    <row r="159" spans="1:54" ht="16.5" hidden="1" customHeight="1" x14ac:dyDescent="0.25">
      <c r="A159" s="389" t="s">
        <v>256</v>
      </c>
      <c r="B159" s="384"/>
      <c r="C159" s="384"/>
      <c r="D159" s="384"/>
      <c r="E159" s="384"/>
      <c r="F159" s="384"/>
      <c r="G159" s="384"/>
      <c r="H159" s="384"/>
      <c r="I159" s="384"/>
      <c r="J159" s="384"/>
      <c r="K159" s="384"/>
      <c r="L159" s="384"/>
      <c r="M159" s="384"/>
      <c r="N159" s="384"/>
      <c r="O159" s="384"/>
      <c r="P159" s="384"/>
      <c r="Q159" s="384"/>
      <c r="R159" s="384"/>
      <c r="S159" s="384"/>
      <c r="T159" s="384"/>
      <c r="U159" s="384"/>
      <c r="V159" s="384"/>
      <c r="W159" s="384"/>
      <c r="X159" s="384"/>
      <c r="Y159" s="384"/>
      <c r="Z159" s="360"/>
      <c r="AA159" s="360"/>
    </row>
    <row r="160" spans="1:54" ht="14.25" hidden="1" customHeight="1" x14ac:dyDescent="0.25">
      <c r="A160" s="383" t="s">
        <v>111</v>
      </c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84"/>
      <c r="O160" s="384"/>
      <c r="P160" s="384"/>
      <c r="Q160" s="384"/>
      <c r="R160" s="384"/>
      <c r="S160" s="384"/>
      <c r="T160" s="384"/>
      <c r="U160" s="384"/>
      <c r="V160" s="384"/>
      <c r="W160" s="384"/>
      <c r="X160" s="384"/>
      <c r="Y160" s="384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7"/>
      <c r="Q161" s="377"/>
      <c r="R161" s="377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7"/>
      <c r="Q162" s="377"/>
      <c r="R162" s="377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99"/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400"/>
      <c r="O163" s="380" t="s">
        <v>73</v>
      </c>
      <c r="P163" s="381"/>
      <c r="Q163" s="381"/>
      <c r="R163" s="381"/>
      <c r="S163" s="381"/>
      <c r="T163" s="381"/>
      <c r="U163" s="382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84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400"/>
      <c r="O164" s="380" t="s">
        <v>73</v>
      </c>
      <c r="P164" s="381"/>
      <c r="Q164" s="381"/>
      <c r="R164" s="381"/>
      <c r="S164" s="381"/>
      <c r="T164" s="381"/>
      <c r="U164" s="382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84"/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84"/>
      <c r="N165" s="384"/>
      <c r="O165" s="384"/>
      <c r="P165" s="384"/>
      <c r="Q165" s="384"/>
      <c r="R165" s="384"/>
      <c r="S165" s="384"/>
      <c r="T165" s="384"/>
      <c r="U165" s="384"/>
      <c r="V165" s="384"/>
      <c r="W165" s="384"/>
      <c r="X165" s="384"/>
      <c r="Y165" s="384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6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7"/>
      <c r="Q166" s="377"/>
      <c r="R166" s="377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6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7"/>
      <c r="Q167" s="377"/>
      <c r="R167" s="377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99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400"/>
      <c r="O168" s="380" t="s">
        <v>73</v>
      </c>
      <c r="P168" s="381"/>
      <c r="Q168" s="381"/>
      <c r="R168" s="381"/>
      <c r="S168" s="381"/>
      <c r="T168" s="381"/>
      <c r="U168" s="382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84"/>
      <c r="B169" s="384"/>
      <c r="C169" s="384"/>
      <c r="D169" s="384"/>
      <c r="E169" s="384"/>
      <c r="F169" s="384"/>
      <c r="G169" s="384"/>
      <c r="H169" s="384"/>
      <c r="I169" s="384"/>
      <c r="J169" s="384"/>
      <c r="K169" s="384"/>
      <c r="L169" s="384"/>
      <c r="M169" s="384"/>
      <c r="N169" s="400"/>
      <c r="O169" s="380" t="s">
        <v>73</v>
      </c>
      <c r="P169" s="381"/>
      <c r="Q169" s="381"/>
      <c r="R169" s="381"/>
      <c r="S169" s="381"/>
      <c r="T169" s="381"/>
      <c r="U169" s="382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84"/>
      <c r="C170" s="384"/>
      <c r="D170" s="384"/>
      <c r="E170" s="384"/>
      <c r="F170" s="384"/>
      <c r="G170" s="384"/>
      <c r="H170" s="384"/>
      <c r="I170" s="384"/>
      <c r="J170" s="384"/>
      <c r="K170" s="384"/>
      <c r="L170" s="384"/>
      <c r="M170" s="384"/>
      <c r="N170" s="384"/>
      <c r="O170" s="384"/>
      <c r="P170" s="384"/>
      <c r="Q170" s="384"/>
      <c r="R170" s="384"/>
      <c r="S170" s="384"/>
      <c r="T170" s="384"/>
      <c r="U170" s="384"/>
      <c r="V170" s="384"/>
      <c r="W170" s="384"/>
      <c r="X170" s="384"/>
      <c r="Y170" s="384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4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7"/>
      <c r="Q171" s="377"/>
      <c r="R171" s="377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7"/>
      <c r="Q172" s="377"/>
      <c r="R172" s="377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7"/>
      <c r="Q173" s="377"/>
      <c r="R173" s="377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7"/>
      <c r="Q174" s="377"/>
      <c r="R174" s="377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idden="1" x14ac:dyDescent="0.2">
      <c r="A175" s="399"/>
      <c r="B175" s="384"/>
      <c r="C175" s="384"/>
      <c r="D175" s="384"/>
      <c r="E175" s="384"/>
      <c r="F175" s="384"/>
      <c r="G175" s="384"/>
      <c r="H175" s="384"/>
      <c r="I175" s="384"/>
      <c r="J175" s="384"/>
      <c r="K175" s="384"/>
      <c r="L175" s="384"/>
      <c r="M175" s="384"/>
      <c r="N175" s="400"/>
      <c r="O175" s="380" t="s">
        <v>73</v>
      </c>
      <c r="P175" s="381"/>
      <c r="Q175" s="381"/>
      <c r="R175" s="381"/>
      <c r="S175" s="381"/>
      <c r="T175" s="381"/>
      <c r="U175" s="382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hidden="1" x14ac:dyDescent="0.2">
      <c r="A176" s="384"/>
      <c r="B176" s="384"/>
      <c r="C176" s="384"/>
      <c r="D176" s="384"/>
      <c r="E176" s="384"/>
      <c r="F176" s="384"/>
      <c r="G176" s="384"/>
      <c r="H176" s="384"/>
      <c r="I176" s="384"/>
      <c r="J176" s="384"/>
      <c r="K176" s="384"/>
      <c r="L176" s="384"/>
      <c r="M176" s="384"/>
      <c r="N176" s="400"/>
      <c r="O176" s="380" t="s">
        <v>73</v>
      </c>
      <c r="P176" s="381"/>
      <c r="Q176" s="381"/>
      <c r="R176" s="381"/>
      <c r="S176" s="381"/>
      <c r="T176" s="381"/>
      <c r="U176" s="382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84"/>
      <c r="C177" s="384"/>
      <c r="D177" s="384"/>
      <c r="E177" s="384"/>
      <c r="F177" s="384"/>
      <c r="G177" s="384"/>
      <c r="H177" s="384"/>
      <c r="I177" s="384"/>
      <c r="J177" s="384"/>
      <c r="K177" s="384"/>
      <c r="L177" s="384"/>
      <c r="M177" s="384"/>
      <c r="N177" s="384"/>
      <c r="O177" s="384"/>
      <c r="P177" s="384"/>
      <c r="Q177" s="384"/>
      <c r="R177" s="384"/>
      <c r="S177" s="384"/>
      <c r="T177" s="384"/>
      <c r="U177" s="384"/>
      <c r="V177" s="384"/>
      <c r="W177" s="384"/>
      <c r="X177" s="384"/>
      <c r="Y177" s="384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7"/>
      <c r="Q178" s="377"/>
      <c r="R178" s="377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5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7"/>
      <c r="Q179" s="377"/>
      <c r="R179" s="377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4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7"/>
      <c r="Q180" s="377"/>
      <c r="R180" s="377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9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7"/>
      <c r="Q181" s="377"/>
      <c r="R181" s="377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7"/>
      <c r="Q182" s="377"/>
      <c r="R182" s="377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43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7"/>
      <c r="Q183" s="377"/>
      <c r="R183" s="377"/>
      <c r="S183" s="371"/>
      <c r="T183" s="34"/>
      <c r="U183" s="34"/>
      <c r="V183" s="35" t="s">
        <v>68</v>
      </c>
      <c r="W183" s="366">
        <v>400</v>
      </c>
      <c r="X183" s="367">
        <f t="shared" si="9"/>
        <v>400.2</v>
      </c>
      <c r="Y183" s="36">
        <f>IFERROR(IF(X183=0,"",ROUNDUP(X183/H183,0)*0.02175),"")</f>
        <v>1.0004999999999999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6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7"/>
      <c r="Q184" s="377"/>
      <c r="R184" s="377"/>
      <c r="S184" s="371"/>
      <c r="T184" s="34"/>
      <c r="U184" s="34"/>
      <c r="V184" s="35" t="s">
        <v>68</v>
      </c>
      <c r="W184" s="366">
        <v>55</v>
      </c>
      <c r="X184" s="367">
        <f t="shared" si="9"/>
        <v>55.199999999999996</v>
      </c>
      <c r="Y184" s="36">
        <f>IFERROR(IF(X184=0,"",ROUNDUP(X184/H184,0)*0.00753),"")</f>
        <v>0.17319000000000001</v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4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7"/>
      <c r="Q185" s="377"/>
      <c r="R185" s="377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4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7"/>
      <c r="Q186" s="377"/>
      <c r="R186" s="377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7"/>
      <c r="Q187" s="377"/>
      <c r="R187" s="377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6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7"/>
      <c r="Q188" s="377"/>
      <c r="R188" s="377"/>
      <c r="S188" s="371"/>
      <c r="T188" s="34"/>
      <c r="U188" s="34"/>
      <c r="V188" s="35" t="s">
        <v>68</v>
      </c>
      <c r="W188" s="366">
        <v>200</v>
      </c>
      <c r="X188" s="367">
        <f t="shared" si="9"/>
        <v>201.6</v>
      </c>
      <c r="Y188" s="36">
        <f t="shared" ref="Y188:Y194" si="10">IFERROR(IF(X188=0,"",ROUNDUP(X188/H188,0)*0.00753),"")</f>
        <v>0.63251999999999997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7"/>
      <c r="Q189" s="377"/>
      <c r="R189" s="377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7"/>
      <c r="Q190" s="377"/>
      <c r="R190" s="377"/>
      <c r="S190" s="371"/>
      <c r="T190" s="34"/>
      <c r="U190" s="34"/>
      <c r="V190" s="35" t="s">
        <v>68</v>
      </c>
      <c r="W190" s="366">
        <v>160</v>
      </c>
      <c r="X190" s="367">
        <f t="shared" si="9"/>
        <v>160.79999999999998</v>
      </c>
      <c r="Y190" s="36">
        <f t="shared" si="10"/>
        <v>0.50451000000000001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7"/>
      <c r="Q191" s="377"/>
      <c r="R191" s="377"/>
      <c r="S191" s="371"/>
      <c r="T191" s="34"/>
      <c r="U191" s="34"/>
      <c r="V191" s="35" t="s">
        <v>68</v>
      </c>
      <c r="W191" s="366">
        <v>120</v>
      </c>
      <c r="X191" s="367">
        <f t="shared" si="9"/>
        <v>120</v>
      </c>
      <c r="Y191" s="36">
        <f t="shared" si="10"/>
        <v>0.3765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6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7"/>
      <c r="Q192" s="377"/>
      <c r="R192" s="377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4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7"/>
      <c r="Q193" s="377"/>
      <c r="R193" s="377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7"/>
      <c r="Q194" s="377"/>
      <c r="R194" s="377"/>
      <c r="S194" s="371"/>
      <c r="T194" s="34"/>
      <c r="U194" s="34"/>
      <c r="V194" s="35" t="s">
        <v>68</v>
      </c>
      <c r="W194" s="366">
        <v>200</v>
      </c>
      <c r="X194" s="367">
        <f t="shared" si="9"/>
        <v>201.6</v>
      </c>
      <c r="Y194" s="36">
        <f t="shared" si="10"/>
        <v>0.63251999999999997</v>
      </c>
      <c r="Z194" s="56"/>
      <c r="AA194" s="57"/>
      <c r="AE194" s="58"/>
      <c r="BB194" s="174" t="s">
        <v>1</v>
      </c>
    </row>
    <row r="195" spans="1:54" x14ac:dyDescent="0.2">
      <c r="A195" s="399"/>
      <c r="B195" s="384"/>
      <c r="C195" s="384"/>
      <c r="D195" s="384"/>
      <c r="E195" s="384"/>
      <c r="F195" s="384"/>
      <c r="G195" s="384"/>
      <c r="H195" s="384"/>
      <c r="I195" s="384"/>
      <c r="J195" s="384"/>
      <c r="K195" s="384"/>
      <c r="L195" s="384"/>
      <c r="M195" s="384"/>
      <c r="N195" s="400"/>
      <c r="O195" s="380" t="s">
        <v>73</v>
      </c>
      <c r="P195" s="381"/>
      <c r="Q195" s="381"/>
      <c r="R195" s="381"/>
      <c r="S195" s="381"/>
      <c r="T195" s="381"/>
      <c r="U195" s="382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352.22701149425291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354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3.3197399999999999</v>
      </c>
      <c r="Z195" s="369"/>
      <c r="AA195" s="369"/>
    </row>
    <row r="196" spans="1:54" x14ac:dyDescent="0.2">
      <c r="A196" s="384"/>
      <c r="B196" s="384"/>
      <c r="C196" s="384"/>
      <c r="D196" s="384"/>
      <c r="E196" s="384"/>
      <c r="F196" s="384"/>
      <c r="G196" s="384"/>
      <c r="H196" s="384"/>
      <c r="I196" s="384"/>
      <c r="J196" s="384"/>
      <c r="K196" s="384"/>
      <c r="L196" s="384"/>
      <c r="M196" s="384"/>
      <c r="N196" s="400"/>
      <c r="O196" s="380" t="s">
        <v>73</v>
      </c>
      <c r="P196" s="381"/>
      <c r="Q196" s="381"/>
      <c r="R196" s="381"/>
      <c r="S196" s="381"/>
      <c r="T196" s="381"/>
      <c r="U196" s="382"/>
      <c r="V196" s="37" t="s">
        <v>68</v>
      </c>
      <c r="W196" s="368">
        <f>IFERROR(SUM(W178:W194),"0")</f>
        <v>1135</v>
      </c>
      <c r="X196" s="368">
        <f>IFERROR(SUM(X178:X194),"0")</f>
        <v>1139.3999999999999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84"/>
      <c r="C197" s="384"/>
      <c r="D197" s="384"/>
      <c r="E197" s="384"/>
      <c r="F197" s="384"/>
      <c r="G197" s="384"/>
      <c r="H197" s="384"/>
      <c r="I197" s="384"/>
      <c r="J197" s="384"/>
      <c r="K197" s="384"/>
      <c r="L197" s="384"/>
      <c r="M197" s="384"/>
      <c r="N197" s="384"/>
      <c r="O197" s="384"/>
      <c r="P197" s="384"/>
      <c r="Q197" s="384"/>
      <c r="R197" s="384"/>
      <c r="S197" s="384"/>
      <c r="T197" s="384"/>
      <c r="U197" s="384"/>
      <c r="V197" s="384"/>
      <c r="W197" s="384"/>
      <c r="X197" s="384"/>
      <c r="Y197" s="384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4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7"/>
      <c r="Q198" s="377"/>
      <c r="R198" s="377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4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7"/>
      <c r="Q199" s="377"/>
      <c r="R199" s="377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7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7"/>
      <c r="Q200" s="377"/>
      <c r="R200" s="377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1"/>
      <c r="T201" s="34"/>
      <c r="U201" s="34"/>
      <c r="V201" s="35" t="s">
        <v>68</v>
      </c>
      <c r="W201" s="366">
        <v>32</v>
      </c>
      <c r="X201" s="367">
        <f>IFERROR(IF(W201="",0,CEILING((W201/$H201),1)*$H201),"")</f>
        <v>33.6</v>
      </c>
      <c r="Y201" s="36">
        <f>IFERROR(IF(X201=0,"",ROUNDUP(X201/H201,0)*0.00753),"")</f>
        <v>0.10542</v>
      </c>
      <c r="Z201" s="56"/>
      <c r="AA201" s="57"/>
      <c r="AE201" s="58"/>
      <c r="BB201" s="178" t="s">
        <v>1</v>
      </c>
    </row>
    <row r="202" spans="1:54" x14ac:dyDescent="0.2">
      <c r="A202" s="399"/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400"/>
      <c r="O202" s="380" t="s">
        <v>73</v>
      </c>
      <c r="P202" s="381"/>
      <c r="Q202" s="381"/>
      <c r="R202" s="381"/>
      <c r="S202" s="381"/>
      <c r="T202" s="381"/>
      <c r="U202" s="382"/>
      <c r="V202" s="37" t="s">
        <v>74</v>
      </c>
      <c r="W202" s="368">
        <f>IFERROR(W198/H198,"0")+IFERROR(W199/H199,"0")+IFERROR(W200/H200,"0")+IFERROR(W201/H201,"0")</f>
        <v>13.333333333333334</v>
      </c>
      <c r="X202" s="368">
        <f>IFERROR(X198/H198,"0")+IFERROR(X199/H199,"0")+IFERROR(X200/H200,"0")+IFERROR(X201/H201,"0")</f>
        <v>14.000000000000002</v>
      </c>
      <c r="Y202" s="368">
        <f>IFERROR(IF(Y198="",0,Y198),"0")+IFERROR(IF(Y199="",0,Y199),"0")+IFERROR(IF(Y200="",0,Y200),"0")+IFERROR(IF(Y201="",0,Y201),"0")</f>
        <v>0.10542</v>
      </c>
      <c r="Z202" s="369"/>
      <c r="AA202" s="369"/>
    </row>
    <row r="203" spans="1:54" x14ac:dyDescent="0.2">
      <c r="A203" s="384"/>
      <c r="B203" s="384"/>
      <c r="C203" s="384"/>
      <c r="D203" s="384"/>
      <c r="E203" s="384"/>
      <c r="F203" s="384"/>
      <c r="G203" s="384"/>
      <c r="H203" s="384"/>
      <c r="I203" s="384"/>
      <c r="J203" s="384"/>
      <c r="K203" s="384"/>
      <c r="L203" s="384"/>
      <c r="M203" s="384"/>
      <c r="N203" s="400"/>
      <c r="O203" s="380" t="s">
        <v>73</v>
      </c>
      <c r="P203" s="381"/>
      <c r="Q203" s="381"/>
      <c r="R203" s="381"/>
      <c r="S203" s="381"/>
      <c r="T203" s="381"/>
      <c r="U203" s="382"/>
      <c r="V203" s="37" t="s">
        <v>68</v>
      </c>
      <c r="W203" s="368">
        <f>IFERROR(SUM(W198:W201),"0")</f>
        <v>32</v>
      </c>
      <c r="X203" s="368">
        <f>IFERROR(SUM(X198:X201),"0")</f>
        <v>33.6</v>
      </c>
      <c r="Y203" s="37"/>
      <c r="Z203" s="369"/>
      <c r="AA203" s="369"/>
    </row>
    <row r="204" spans="1:54" ht="16.5" hidden="1" customHeight="1" x14ac:dyDescent="0.25">
      <c r="A204" s="389" t="s">
        <v>315</v>
      </c>
      <c r="B204" s="384"/>
      <c r="C204" s="384"/>
      <c r="D204" s="384"/>
      <c r="E204" s="384"/>
      <c r="F204" s="384"/>
      <c r="G204" s="384"/>
      <c r="H204" s="384"/>
      <c r="I204" s="384"/>
      <c r="J204" s="384"/>
      <c r="K204" s="384"/>
      <c r="L204" s="384"/>
      <c r="M204" s="384"/>
      <c r="N204" s="384"/>
      <c r="O204" s="384"/>
      <c r="P204" s="384"/>
      <c r="Q204" s="384"/>
      <c r="R204" s="384"/>
      <c r="S204" s="384"/>
      <c r="T204" s="384"/>
      <c r="U204" s="384"/>
      <c r="V204" s="384"/>
      <c r="W204" s="384"/>
      <c r="X204" s="384"/>
      <c r="Y204" s="384"/>
      <c r="Z204" s="360"/>
      <c r="AA204" s="360"/>
    </row>
    <row r="205" spans="1:54" ht="14.25" hidden="1" customHeight="1" x14ac:dyDescent="0.25">
      <c r="A205" s="383" t="s">
        <v>111</v>
      </c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84"/>
      <c r="O205" s="384"/>
      <c r="P205" s="384"/>
      <c r="Q205" s="384"/>
      <c r="R205" s="384"/>
      <c r="S205" s="384"/>
      <c r="T205" s="384"/>
      <c r="U205" s="384"/>
      <c r="V205" s="384"/>
      <c r="W205" s="384"/>
      <c r="X205" s="384"/>
      <c r="Y205" s="384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5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7"/>
      <c r="Q206" s="377"/>
      <c r="R206" s="377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7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7"/>
      <c r="Q207" s="377"/>
      <c r="R207" s="377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6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7"/>
      <c r="Q208" s="377"/>
      <c r="R208" s="377"/>
      <c r="S208" s="371"/>
      <c r="T208" s="34"/>
      <c r="U208" s="34"/>
      <c r="V208" s="35" t="s">
        <v>68</v>
      </c>
      <c r="W208" s="366">
        <v>119</v>
      </c>
      <c r="X208" s="367">
        <f t="shared" si="11"/>
        <v>127.6</v>
      </c>
      <c r="Y208" s="36">
        <f>IFERROR(IF(X208=0,"",ROUNDUP(X208/H208,0)*0.02175),"")</f>
        <v>0.23924999999999999</v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5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7"/>
      <c r="Q209" s="377"/>
      <c r="R209" s="377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7"/>
      <c r="Q210" s="377"/>
      <c r="R210" s="377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3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7"/>
      <c r="Q211" s="377"/>
      <c r="R211" s="377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99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4"/>
      <c r="M212" s="384"/>
      <c r="N212" s="400"/>
      <c r="O212" s="380" t="s">
        <v>73</v>
      </c>
      <c r="P212" s="381"/>
      <c r="Q212" s="381"/>
      <c r="R212" s="381"/>
      <c r="S212" s="381"/>
      <c r="T212" s="381"/>
      <c r="U212" s="382"/>
      <c r="V212" s="37" t="s">
        <v>74</v>
      </c>
      <c r="W212" s="368">
        <f>IFERROR(W206/H206,"0")+IFERROR(W207/H207,"0")+IFERROR(W208/H208,"0")+IFERROR(W209/H209,"0")+IFERROR(W210/H210,"0")+IFERROR(W211/H211,"0")</f>
        <v>10.258620689655173</v>
      </c>
      <c r="X212" s="368">
        <f>IFERROR(X206/H206,"0")+IFERROR(X207/H207,"0")+IFERROR(X208/H208,"0")+IFERROR(X209/H209,"0")+IFERROR(X210/H210,"0")+IFERROR(X211/H211,"0")</f>
        <v>11</v>
      </c>
      <c r="Y212" s="368">
        <f>IFERROR(IF(Y206="",0,Y206),"0")+IFERROR(IF(Y207="",0,Y207),"0")+IFERROR(IF(Y208="",0,Y208),"0")+IFERROR(IF(Y209="",0,Y209),"0")+IFERROR(IF(Y210="",0,Y210),"0")+IFERROR(IF(Y211="",0,Y211),"0")</f>
        <v>0.23924999999999999</v>
      </c>
      <c r="Z212" s="369"/>
      <c r="AA212" s="369"/>
    </row>
    <row r="213" spans="1:54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4"/>
      <c r="M213" s="384"/>
      <c r="N213" s="400"/>
      <c r="O213" s="380" t="s">
        <v>73</v>
      </c>
      <c r="P213" s="381"/>
      <c r="Q213" s="381"/>
      <c r="R213" s="381"/>
      <c r="S213" s="381"/>
      <c r="T213" s="381"/>
      <c r="U213" s="382"/>
      <c r="V213" s="37" t="s">
        <v>68</v>
      </c>
      <c r="W213" s="368">
        <f>IFERROR(SUM(W206:W211),"0")</f>
        <v>119</v>
      </c>
      <c r="X213" s="368">
        <f>IFERROR(SUM(X206:X211),"0")</f>
        <v>127.6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84"/>
      <c r="C214" s="384"/>
      <c r="D214" s="384"/>
      <c r="E214" s="384"/>
      <c r="F214" s="384"/>
      <c r="G214" s="384"/>
      <c r="H214" s="384"/>
      <c r="I214" s="384"/>
      <c r="J214" s="384"/>
      <c r="K214" s="384"/>
      <c r="L214" s="384"/>
      <c r="M214" s="384"/>
      <c r="N214" s="384"/>
      <c r="O214" s="384"/>
      <c r="P214" s="384"/>
      <c r="Q214" s="384"/>
      <c r="R214" s="384"/>
      <c r="S214" s="384"/>
      <c r="T214" s="384"/>
      <c r="U214" s="384"/>
      <c r="V214" s="384"/>
      <c r="W214" s="384"/>
      <c r="X214" s="384"/>
      <c r="Y214" s="384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7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7"/>
      <c r="Q215" s="377"/>
      <c r="R215" s="377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7"/>
      <c r="Q216" s="377"/>
      <c r="R216" s="377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99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400"/>
      <c r="O217" s="380" t="s">
        <v>73</v>
      </c>
      <c r="P217" s="381"/>
      <c r="Q217" s="381"/>
      <c r="R217" s="381"/>
      <c r="S217" s="381"/>
      <c r="T217" s="381"/>
      <c r="U217" s="382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84"/>
      <c r="B218" s="384"/>
      <c r="C218" s="384"/>
      <c r="D218" s="384"/>
      <c r="E218" s="384"/>
      <c r="F218" s="384"/>
      <c r="G218" s="384"/>
      <c r="H218" s="384"/>
      <c r="I218" s="384"/>
      <c r="J218" s="384"/>
      <c r="K218" s="384"/>
      <c r="L218" s="384"/>
      <c r="M218" s="384"/>
      <c r="N218" s="400"/>
      <c r="O218" s="380" t="s">
        <v>73</v>
      </c>
      <c r="P218" s="381"/>
      <c r="Q218" s="381"/>
      <c r="R218" s="381"/>
      <c r="S218" s="381"/>
      <c r="T218" s="381"/>
      <c r="U218" s="382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89" t="s">
        <v>332</v>
      </c>
      <c r="B219" s="384"/>
      <c r="C219" s="384"/>
      <c r="D219" s="384"/>
      <c r="E219" s="384"/>
      <c r="F219" s="384"/>
      <c r="G219" s="384"/>
      <c r="H219" s="384"/>
      <c r="I219" s="384"/>
      <c r="J219" s="384"/>
      <c r="K219" s="384"/>
      <c r="L219" s="384"/>
      <c r="M219" s="384"/>
      <c r="N219" s="384"/>
      <c r="O219" s="384"/>
      <c r="P219" s="384"/>
      <c r="Q219" s="384"/>
      <c r="R219" s="384"/>
      <c r="S219" s="384"/>
      <c r="T219" s="384"/>
      <c r="U219" s="384"/>
      <c r="V219" s="384"/>
      <c r="W219" s="384"/>
      <c r="X219" s="384"/>
      <c r="Y219" s="384"/>
      <c r="Z219" s="360"/>
      <c r="AA219" s="360"/>
    </row>
    <row r="220" spans="1:54" ht="14.25" hidden="1" customHeight="1" x14ac:dyDescent="0.25">
      <c r="A220" s="383" t="s">
        <v>111</v>
      </c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84"/>
      <c r="O220" s="384"/>
      <c r="P220" s="384"/>
      <c r="Q220" s="384"/>
      <c r="R220" s="384"/>
      <c r="S220" s="384"/>
      <c r="T220" s="384"/>
      <c r="U220" s="384"/>
      <c r="V220" s="384"/>
      <c r="W220" s="384"/>
      <c r="X220" s="384"/>
      <c r="Y220" s="384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7"/>
      <c r="Q221" s="377"/>
      <c r="R221" s="377"/>
      <c r="S221" s="371"/>
      <c r="T221" s="34"/>
      <c r="U221" s="34"/>
      <c r="V221" s="35" t="s">
        <v>68</v>
      </c>
      <c r="W221" s="366">
        <v>144</v>
      </c>
      <c r="X221" s="367">
        <f t="shared" ref="X221:X226" si="12">IFERROR(IF(W221="",0,CEILING((W221/$H221),1)*$H221),"")</f>
        <v>150.79999999999998</v>
      </c>
      <c r="Y221" s="36">
        <f>IFERROR(IF(X221=0,"",ROUNDUP(X221/H221,0)*0.02175),"")</f>
        <v>0.28275</v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6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7"/>
      <c r="Q222" s="377"/>
      <c r="R222" s="377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7"/>
      <c r="Q223" s="377"/>
      <c r="R223" s="377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7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7"/>
      <c r="Q224" s="377"/>
      <c r="R224" s="377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7"/>
      <c r="Q225" s="377"/>
      <c r="R225" s="377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5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7"/>
      <c r="Q226" s="377"/>
      <c r="R226" s="377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99"/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4"/>
      <c r="N227" s="400"/>
      <c r="O227" s="380" t="s">
        <v>73</v>
      </c>
      <c r="P227" s="381"/>
      <c r="Q227" s="381"/>
      <c r="R227" s="381"/>
      <c r="S227" s="381"/>
      <c r="T227" s="381"/>
      <c r="U227" s="382"/>
      <c r="V227" s="37" t="s">
        <v>74</v>
      </c>
      <c r="W227" s="368">
        <f>IFERROR(W221/H221,"0")+IFERROR(W222/H222,"0")+IFERROR(W223/H223,"0")+IFERROR(W224/H224,"0")+IFERROR(W225/H225,"0")+IFERROR(W226/H226,"0")</f>
        <v>12.413793103448276</v>
      </c>
      <c r="X227" s="368">
        <f>IFERROR(X221/H221,"0")+IFERROR(X222/H222,"0")+IFERROR(X223/H223,"0")+IFERROR(X224/H224,"0")+IFERROR(X225/H225,"0")+IFERROR(X226/H226,"0")</f>
        <v>12.999999999999998</v>
      </c>
      <c r="Y227" s="368">
        <f>IFERROR(IF(Y221="",0,Y221),"0")+IFERROR(IF(Y222="",0,Y222),"0")+IFERROR(IF(Y223="",0,Y223),"0")+IFERROR(IF(Y224="",0,Y224),"0")+IFERROR(IF(Y225="",0,Y225),"0")+IFERROR(IF(Y226="",0,Y226),"0")</f>
        <v>0.28275</v>
      </c>
      <c r="Z227" s="369"/>
      <c r="AA227" s="369"/>
    </row>
    <row r="228" spans="1:54" x14ac:dyDescent="0.2">
      <c r="A228" s="384"/>
      <c r="B228" s="384"/>
      <c r="C228" s="384"/>
      <c r="D228" s="384"/>
      <c r="E228" s="384"/>
      <c r="F228" s="384"/>
      <c r="G228" s="384"/>
      <c r="H228" s="384"/>
      <c r="I228" s="384"/>
      <c r="J228" s="384"/>
      <c r="K228" s="384"/>
      <c r="L228" s="384"/>
      <c r="M228" s="384"/>
      <c r="N228" s="400"/>
      <c r="O228" s="380" t="s">
        <v>73</v>
      </c>
      <c r="P228" s="381"/>
      <c r="Q228" s="381"/>
      <c r="R228" s="381"/>
      <c r="S228" s="381"/>
      <c r="T228" s="381"/>
      <c r="U228" s="382"/>
      <c r="V228" s="37" t="s">
        <v>68</v>
      </c>
      <c r="W228" s="368">
        <f>IFERROR(SUM(W221:W226),"0")</f>
        <v>144</v>
      </c>
      <c r="X228" s="368">
        <f>IFERROR(SUM(X221:X226),"0")</f>
        <v>150.79999999999998</v>
      </c>
      <c r="Y228" s="37"/>
      <c r="Z228" s="369"/>
      <c r="AA228" s="369"/>
    </row>
    <row r="229" spans="1:54" ht="16.5" hidden="1" customHeight="1" x14ac:dyDescent="0.25">
      <c r="A229" s="389" t="s">
        <v>345</v>
      </c>
      <c r="B229" s="384"/>
      <c r="C229" s="384"/>
      <c r="D229" s="384"/>
      <c r="E229" s="384"/>
      <c r="F229" s="384"/>
      <c r="G229" s="384"/>
      <c r="H229" s="384"/>
      <c r="I229" s="384"/>
      <c r="J229" s="384"/>
      <c r="K229" s="384"/>
      <c r="L229" s="384"/>
      <c r="M229" s="384"/>
      <c r="N229" s="384"/>
      <c r="O229" s="384"/>
      <c r="P229" s="384"/>
      <c r="Q229" s="384"/>
      <c r="R229" s="384"/>
      <c r="S229" s="384"/>
      <c r="T229" s="384"/>
      <c r="U229" s="384"/>
      <c r="V229" s="384"/>
      <c r="W229" s="384"/>
      <c r="X229" s="384"/>
      <c r="Y229" s="384"/>
      <c r="Z229" s="360"/>
      <c r="AA229" s="360"/>
    </row>
    <row r="230" spans="1:54" ht="14.25" hidden="1" customHeight="1" x14ac:dyDescent="0.25">
      <c r="A230" s="383" t="s">
        <v>111</v>
      </c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84"/>
      <c r="O230" s="384"/>
      <c r="P230" s="384"/>
      <c r="Q230" s="384"/>
      <c r="R230" s="384"/>
      <c r="S230" s="384"/>
      <c r="T230" s="384"/>
      <c r="U230" s="384"/>
      <c r="V230" s="384"/>
      <c r="W230" s="384"/>
      <c r="X230" s="384"/>
      <c r="Y230" s="384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3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7"/>
      <c r="Q231" s="377"/>
      <c r="R231" s="377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7"/>
      <c r="Q232" s="377"/>
      <c r="R232" s="377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68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7"/>
      <c r="Q234" s="377"/>
      <c r="R234" s="377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7"/>
      <c r="Q235" s="377"/>
      <c r="R235" s="377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6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7"/>
      <c r="Q236" s="377"/>
      <c r="R236" s="377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6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7"/>
      <c r="Q237" s="377"/>
      <c r="R237" s="377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7"/>
      <c r="Q238" s="377"/>
      <c r="R238" s="377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6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7"/>
      <c r="Q239" s="377"/>
      <c r="R239" s="377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6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7"/>
      <c r="Q240" s="377"/>
      <c r="R240" s="377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7"/>
      <c r="Q241" s="377"/>
      <c r="R241" s="377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7"/>
      <c r="Q242" s="377"/>
      <c r="R242" s="377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4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7"/>
      <c r="Q243" s="377"/>
      <c r="R243" s="377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6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7"/>
      <c r="Q244" s="377"/>
      <c r="R244" s="377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99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4"/>
      <c r="M245" s="384"/>
      <c r="N245" s="400"/>
      <c r="O245" s="380" t="s">
        <v>73</v>
      </c>
      <c r="P245" s="381"/>
      <c r="Q245" s="381"/>
      <c r="R245" s="381"/>
      <c r="S245" s="381"/>
      <c r="T245" s="381"/>
      <c r="U245" s="382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84"/>
      <c r="B246" s="384"/>
      <c r="C246" s="384"/>
      <c r="D246" s="384"/>
      <c r="E246" s="384"/>
      <c r="F246" s="384"/>
      <c r="G246" s="384"/>
      <c r="H246" s="384"/>
      <c r="I246" s="384"/>
      <c r="J246" s="384"/>
      <c r="K246" s="384"/>
      <c r="L246" s="384"/>
      <c r="M246" s="384"/>
      <c r="N246" s="400"/>
      <c r="O246" s="380" t="s">
        <v>73</v>
      </c>
      <c r="P246" s="381"/>
      <c r="Q246" s="381"/>
      <c r="R246" s="381"/>
      <c r="S246" s="381"/>
      <c r="T246" s="381"/>
      <c r="U246" s="382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84"/>
      <c r="C247" s="384"/>
      <c r="D247" s="384"/>
      <c r="E247" s="384"/>
      <c r="F247" s="384"/>
      <c r="G247" s="384"/>
      <c r="H247" s="384"/>
      <c r="I247" s="384"/>
      <c r="J247" s="384"/>
      <c r="K247" s="384"/>
      <c r="L247" s="384"/>
      <c r="M247" s="384"/>
      <c r="N247" s="384"/>
      <c r="O247" s="384"/>
      <c r="P247" s="384"/>
      <c r="Q247" s="384"/>
      <c r="R247" s="384"/>
      <c r="S247" s="384"/>
      <c r="T247" s="384"/>
      <c r="U247" s="384"/>
      <c r="V247" s="384"/>
      <c r="W247" s="384"/>
      <c r="X247" s="384"/>
      <c r="Y247" s="384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7"/>
      <c r="Q248" s="377"/>
      <c r="R248" s="377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99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400"/>
      <c r="O249" s="380" t="s">
        <v>73</v>
      </c>
      <c r="P249" s="381"/>
      <c r="Q249" s="381"/>
      <c r="R249" s="381"/>
      <c r="S249" s="381"/>
      <c r="T249" s="381"/>
      <c r="U249" s="382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400"/>
      <c r="O250" s="380" t="s">
        <v>73</v>
      </c>
      <c r="P250" s="381"/>
      <c r="Q250" s="381"/>
      <c r="R250" s="381"/>
      <c r="S250" s="381"/>
      <c r="T250" s="381"/>
      <c r="U250" s="382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4"/>
      <c r="M251" s="384"/>
      <c r="N251" s="384"/>
      <c r="O251" s="384"/>
      <c r="P251" s="384"/>
      <c r="Q251" s="384"/>
      <c r="R251" s="384"/>
      <c r="S251" s="384"/>
      <c r="T251" s="384"/>
      <c r="U251" s="384"/>
      <c r="V251" s="384"/>
      <c r="W251" s="384"/>
      <c r="X251" s="384"/>
      <c r="Y251" s="384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4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7"/>
      <c r="Q252" s="377"/>
      <c r="R252" s="377"/>
      <c r="S252" s="371"/>
      <c r="T252" s="34"/>
      <c r="U252" s="34"/>
      <c r="V252" s="35" t="s">
        <v>68</v>
      </c>
      <c r="W252" s="366">
        <v>120</v>
      </c>
      <c r="X252" s="367">
        <f>IFERROR(IF(W252="",0,CEILING((W252/$H252),1)*$H252),"")</f>
        <v>121.80000000000001</v>
      </c>
      <c r="Y252" s="36">
        <f>IFERROR(IF(X252=0,"",ROUNDUP(X252/H252,0)*0.00753),"")</f>
        <v>0.21837000000000001</v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7"/>
      <c r="Q253" s="377"/>
      <c r="R253" s="377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7"/>
      <c r="Q254" s="377"/>
      <c r="R254" s="377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62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7"/>
      <c r="Q255" s="377"/>
      <c r="R255" s="377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99"/>
      <c r="B256" s="384"/>
      <c r="C256" s="384"/>
      <c r="D256" s="384"/>
      <c r="E256" s="384"/>
      <c r="F256" s="384"/>
      <c r="G256" s="384"/>
      <c r="H256" s="384"/>
      <c r="I256" s="384"/>
      <c r="J256" s="384"/>
      <c r="K256" s="384"/>
      <c r="L256" s="384"/>
      <c r="M256" s="384"/>
      <c r="N256" s="400"/>
      <c r="O256" s="380" t="s">
        <v>73</v>
      </c>
      <c r="P256" s="381"/>
      <c r="Q256" s="381"/>
      <c r="R256" s="381"/>
      <c r="S256" s="381"/>
      <c r="T256" s="381"/>
      <c r="U256" s="382"/>
      <c r="V256" s="37" t="s">
        <v>74</v>
      </c>
      <c r="W256" s="368">
        <f>IFERROR(W252/H252,"0")+IFERROR(W253/H253,"0")+IFERROR(W254/H254,"0")+IFERROR(W255/H255,"0")</f>
        <v>28.571428571428569</v>
      </c>
      <c r="X256" s="368">
        <f>IFERROR(X252/H252,"0")+IFERROR(X253/H253,"0")+IFERROR(X254/H254,"0")+IFERROR(X255/H255,"0")</f>
        <v>29</v>
      </c>
      <c r="Y256" s="368">
        <f>IFERROR(IF(Y252="",0,Y252),"0")+IFERROR(IF(Y253="",0,Y253),"0")+IFERROR(IF(Y254="",0,Y254),"0")+IFERROR(IF(Y255="",0,Y255),"0")</f>
        <v>0.21837000000000001</v>
      </c>
      <c r="Z256" s="369"/>
      <c r="AA256" s="369"/>
    </row>
    <row r="257" spans="1:54" x14ac:dyDescent="0.2">
      <c r="A257" s="384"/>
      <c r="B257" s="384"/>
      <c r="C257" s="384"/>
      <c r="D257" s="384"/>
      <c r="E257" s="384"/>
      <c r="F257" s="384"/>
      <c r="G257" s="384"/>
      <c r="H257" s="384"/>
      <c r="I257" s="384"/>
      <c r="J257" s="384"/>
      <c r="K257" s="384"/>
      <c r="L257" s="384"/>
      <c r="M257" s="384"/>
      <c r="N257" s="400"/>
      <c r="O257" s="380" t="s">
        <v>73</v>
      </c>
      <c r="P257" s="381"/>
      <c r="Q257" s="381"/>
      <c r="R257" s="381"/>
      <c r="S257" s="381"/>
      <c r="T257" s="381"/>
      <c r="U257" s="382"/>
      <c r="V257" s="37" t="s">
        <v>68</v>
      </c>
      <c r="W257" s="368">
        <f>IFERROR(SUM(W252:W255),"0")</f>
        <v>120</v>
      </c>
      <c r="X257" s="368">
        <f>IFERROR(SUM(X252:X255),"0")</f>
        <v>121.80000000000001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84"/>
      <c r="C258" s="384"/>
      <c r="D258" s="384"/>
      <c r="E258" s="384"/>
      <c r="F258" s="384"/>
      <c r="G258" s="384"/>
      <c r="H258" s="384"/>
      <c r="I258" s="384"/>
      <c r="J258" s="384"/>
      <c r="K258" s="384"/>
      <c r="L258" s="384"/>
      <c r="M258" s="384"/>
      <c r="N258" s="384"/>
      <c r="O258" s="384"/>
      <c r="P258" s="384"/>
      <c r="Q258" s="384"/>
      <c r="R258" s="384"/>
      <c r="S258" s="384"/>
      <c r="T258" s="384"/>
      <c r="U258" s="384"/>
      <c r="V258" s="384"/>
      <c r="W258" s="384"/>
      <c r="X258" s="384"/>
      <c r="Y258" s="384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7"/>
      <c r="Q259" s="377"/>
      <c r="R259" s="377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7"/>
      <c r="Q260" s="377"/>
      <c r="R260" s="377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7"/>
      <c r="Q261" s="377"/>
      <c r="R261" s="377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4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7"/>
      <c r="Q262" s="377"/>
      <c r="R262" s="377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7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7"/>
      <c r="Q263" s="377"/>
      <c r="R263" s="377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4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7"/>
      <c r="Q264" s="377"/>
      <c r="R264" s="377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7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7"/>
      <c r="Q265" s="377"/>
      <c r="R265" s="377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7"/>
      <c r="Q266" s="377"/>
      <c r="R266" s="377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5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7"/>
      <c r="Q267" s="377"/>
      <c r="R267" s="377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99"/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4"/>
      <c r="N268" s="400"/>
      <c r="O268" s="380" t="s">
        <v>73</v>
      </c>
      <c r="P268" s="381"/>
      <c r="Q268" s="381"/>
      <c r="R268" s="381"/>
      <c r="S268" s="381"/>
      <c r="T268" s="381"/>
      <c r="U268" s="382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84"/>
      <c r="B269" s="384"/>
      <c r="C269" s="384"/>
      <c r="D269" s="384"/>
      <c r="E269" s="384"/>
      <c r="F269" s="384"/>
      <c r="G269" s="384"/>
      <c r="H269" s="384"/>
      <c r="I269" s="384"/>
      <c r="J269" s="384"/>
      <c r="K269" s="384"/>
      <c r="L269" s="384"/>
      <c r="M269" s="384"/>
      <c r="N269" s="400"/>
      <c r="O269" s="380" t="s">
        <v>73</v>
      </c>
      <c r="P269" s="381"/>
      <c r="Q269" s="381"/>
      <c r="R269" s="381"/>
      <c r="S269" s="381"/>
      <c r="T269" s="381"/>
      <c r="U269" s="382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84"/>
      <c r="C270" s="384"/>
      <c r="D270" s="384"/>
      <c r="E270" s="384"/>
      <c r="F270" s="384"/>
      <c r="G270" s="384"/>
      <c r="H270" s="384"/>
      <c r="I270" s="384"/>
      <c r="J270" s="384"/>
      <c r="K270" s="384"/>
      <c r="L270" s="384"/>
      <c r="M270" s="384"/>
      <c r="N270" s="384"/>
      <c r="O270" s="384"/>
      <c r="P270" s="384"/>
      <c r="Q270" s="384"/>
      <c r="R270" s="384"/>
      <c r="S270" s="384"/>
      <c r="T270" s="384"/>
      <c r="U270" s="384"/>
      <c r="V270" s="384"/>
      <c r="W270" s="384"/>
      <c r="X270" s="384"/>
      <c r="Y270" s="384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7"/>
      <c r="Q271" s="377"/>
      <c r="R271" s="377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4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7"/>
      <c r="Q272" s="377"/>
      <c r="R272" s="377"/>
      <c r="S272" s="371"/>
      <c r="T272" s="34"/>
      <c r="U272" s="34"/>
      <c r="V272" s="35" t="s">
        <v>68</v>
      </c>
      <c r="W272" s="366">
        <v>299</v>
      </c>
      <c r="X272" s="367">
        <f>IFERROR(IF(W272="",0,CEILING((W272/$H272),1)*$H272),"")</f>
        <v>304.2</v>
      </c>
      <c r="Y272" s="36">
        <f>IFERROR(IF(X272=0,"",ROUNDUP(X272/H272,0)*0.02175),"")</f>
        <v>0.84824999999999995</v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7"/>
      <c r="Q273" s="377"/>
      <c r="R273" s="377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99"/>
      <c r="B274" s="384"/>
      <c r="C274" s="384"/>
      <c r="D274" s="384"/>
      <c r="E274" s="384"/>
      <c r="F274" s="384"/>
      <c r="G274" s="384"/>
      <c r="H274" s="384"/>
      <c r="I274" s="384"/>
      <c r="J274" s="384"/>
      <c r="K274" s="384"/>
      <c r="L274" s="384"/>
      <c r="M274" s="384"/>
      <c r="N274" s="400"/>
      <c r="O274" s="380" t="s">
        <v>73</v>
      </c>
      <c r="P274" s="381"/>
      <c r="Q274" s="381"/>
      <c r="R274" s="381"/>
      <c r="S274" s="381"/>
      <c r="T274" s="381"/>
      <c r="U274" s="382"/>
      <c r="V274" s="37" t="s">
        <v>74</v>
      </c>
      <c r="W274" s="368">
        <f>IFERROR(W271/H271,"0")+IFERROR(W272/H272,"0")+IFERROR(W273/H273,"0")</f>
        <v>38.333333333333336</v>
      </c>
      <c r="X274" s="368">
        <f>IFERROR(X271/H271,"0")+IFERROR(X272/H272,"0")+IFERROR(X273/H273,"0")</f>
        <v>39</v>
      </c>
      <c r="Y274" s="368">
        <f>IFERROR(IF(Y271="",0,Y271),"0")+IFERROR(IF(Y272="",0,Y272),"0")+IFERROR(IF(Y273="",0,Y273),"0")</f>
        <v>0.84824999999999995</v>
      </c>
      <c r="Z274" s="369"/>
      <c r="AA274" s="369"/>
    </row>
    <row r="275" spans="1:54" x14ac:dyDescent="0.2">
      <c r="A275" s="384"/>
      <c r="B275" s="384"/>
      <c r="C275" s="384"/>
      <c r="D275" s="384"/>
      <c r="E275" s="384"/>
      <c r="F275" s="384"/>
      <c r="G275" s="384"/>
      <c r="H275" s="384"/>
      <c r="I275" s="384"/>
      <c r="J275" s="384"/>
      <c r="K275" s="384"/>
      <c r="L275" s="384"/>
      <c r="M275" s="384"/>
      <c r="N275" s="400"/>
      <c r="O275" s="380" t="s">
        <v>73</v>
      </c>
      <c r="P275" s="381"/>
      <c r="Q275" s="381"/>
      <c r="R275" s="381"/>
      <c r="S275" s="381"/>
      <c r="T275" s="381"/>
      <c r="U275" s="382"/>
      <c r="V275" s="37" t="s">
        <v>68</v>
      </c>
      <c r="W275" s="368">
        <f>IFERROR(SUM(W271:W273),"0")</f>
        <v>299</v>
      </c>
      <c r="X275" s="368">
        <f>IFERROR(SUM(X271:X273),"0")</f>
        <v>304.2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84"/>
      <c r="C276" s="384"/>
      <c r="D276" s="384"/>
      <c r="E276" s="384"/>
      <c r="F276" s="384"/>
      <c r="G276" s="384"/>
      <c r="H276" s="384"/>
      <c r="I276" s="384"/>
      <c r="J276" s="384"/>
      <c r="K276" s="384"/>
      <c r="L276" s="384"/>
      <c r="M276" s="384"/>
      <c r="N276" s="384"/>
      <c r="O276" s="384"/>
      <c r="P276" s="384"/>
      <c r="Q276" s="384"/>
      <c r="R276" s="384"/>
      <c r="S276" s="384"/>
      <c r="T276" s="384"/>
      <c r="U276" s="384"/>
      <c r="V276" s="384"/>
      <c r="W276" s="384"/>
      <c r="X276" s="384"/>
      <c r="Y276" s="384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401" t="s">
        <v>409</v>
      </c>
      <c r="P277" s="377"/>
      <c r="Q277" s="377"/>
      <c r="R277" s="377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546" t="s">
        <v>412</v>
      </c>
      <c r="P278" s="377"/>
      <c r="Q278" s="377"/>
      <c r="R278" s="377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7"/>
      <c r="Q279" s="377"/>
      <c r="R279" s="377"/>
      <c r="S279" s="371"/>
      <c r="T279" s="34"/>
      <c r="U279" s="34"/>
      <c r="V279" s="35" t="s">
        <v>68</v>
      </c>
      <c r="W279" s="366">
        <v>19</v>
      </c>
      <c r="X279" s="367">
        <f>IFERROR(IF(W279="",0,CEILING((W279/$H279),1)*$H279),"")</f>
        <v>20.399999999999999</v>
      </c>
      <c r="Y279" s="36">
        <f>IFERROR(IF(X279=0,"",ROUNDUP(X279/H279,0)*0.00753),"")</f>
        <v>6.0240000000000002E-2</v>
      </c>
      <c r="Z279" s="56"/>
      <c r="AA279" s="57"/>
      <c r="AE279" s="58"/>
      <c r="BB279" s="226" t="s">
        <v>1</v>
      </c>
    </row>
    <row r="280" spans="1:54" x14ac:dyDescent="0.2">
      <c r="A280" s="399"/>
      <c r="B280" s="384"/>
      <c r="C280" s="384"/>
      <c r="D280" s="384"/>
      <c r="E280" s="384"/>
      <c r="F280" s="384"/>
      <c r="G280" s="384"/>
      <c r="H280" s="384"/>
      <c r="I280" s="384"/>
      <c r="J280" s="384"/>
      <c r="K280" s="384"/>
      <c r="L280" s="384"/>
      <c r="M280" s="384"/>
      <c r="N280" s="400"/>
      <c r="O280" s="380" t="s">
        <v>73</v>
      </c>
      <c r="P280" s="381"/>
      <c r="Q280" s="381"/>
      <c r="R280" s="381"/>
      <c r="S280" s="381"/>
      <c r="T280" s="381"/>
      <c r="U280" s="382"/>
      <c r="V280" s="37" t="s">
        <v>74</v>
      </c>
      <c r="W280" s="368">
        <f>IFERROR(W277/H277,"0")+IFERROR(W278/H278,"0")+IFERROR(W279/H279,"0")</f>
        <v>7.4509803921568629</v>
      </c>
      <c r="X280" s="368">
        <f>IFERROR(X277/H277,"0")+IFERROR(X278/H278,"0")+IFERROR(X279/H279,"0")</f>
        <v>8</v>
      </c>
      <c r="Y280" s="368">
        <f>IFERROR(IF(Y277="",0,Y277),"0")+IFERROR(IF(Y278="",0,Y278),"0")+IFERROR(IF(Y279="",0,Y279),"0")</f>
        <v>6.0240000000000002E-2</v>
      </c>
      <c r="Z280" s="369"/>
      <c r="AA280" s="369"/>
    </row>
    <row r="281" spans="1:54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4"/>
      <c r="M281" s="384"/>
      <c r="N281" s="400"/>
      <c r="O281" s="380" t="s">
        <v>73</v>
      </c>
      <c r="P281" s="381"/>
      <c r="Q281" s="381"/>
      <c r="R281" s="381"/>
      <c r="S281" s="381"/>
      <c r="T281" s="381"/>
      <c r="U281" s="382"/>
      <c r="V281" s="37" t="s">
        <v>68</v>
      </c>
      <c r="W281" s="368">
        <f>IFERROR(SUM(W277:W279),"0")</f>
        <v>19</v>
      </c>
      <c r="X281" s="368">
        <f>IFERROR(SUM(X277:X279),"0")</f>
        <v>20.399999999999999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4"/>
      <c r="M282" s="384"/>
      <c r="N282" s="384"/>
      <c r="O282" s="384"/>
      <c r="P282" s="384"/>
      <c r="Q282" s="384"/>
      <c r="R282" s="384"/>
      <c r="S282" s="384"/>
      <c r="T282" s="384"/>
      <c r="U282" s="384"/>
      <c r="V282" s="384"/>
      <c r="W282" s="384"/>
      <c r="X282" s="384"/>
      <c r="Y282" s="384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7"/>
      <c r="Q283" s="377"/>
      <c r="R283" s="377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7"/>
      <c r="Q284" s="377"/>
      <c r="R284" s="377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99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400"/>
      <c r="O285" s="380" t="s">
        <v>73</v>
      </c>
      <c r="P285" s="381"/>
      <c r="Q285" s="381"/>
      <c r="R285" s="381"/>
      <c r="S285" s="381"/>
      <c r="T285" s="381"/>
      <c r="U285" s="382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4"/>
      <c r="M286" s="384"/>
      <c r="N286" s="400"/>
      <c r="O286" s="380" t="s">
        <v>73</v>
      </c>
      <c r="P286" s="381"/>
      <c r="Q286" s="381"/>
      <c r="R286" s="381"/>
      <c r="S286" s="381"/>
      <c r="T286" s="381"/>
      <c r="U286" s="382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89" t="s">
        <v>422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384"/>
      <c r="Z287" s="360"/>
      <c r="AA287" s="360"/>
    </row>
    <row r="288" spans="1:54" ht="14.25" hidden="1" customHeight="1" x14ac:dyDescent="0.25">
      <c r="A288" s="383" t="s">
        <v>111</v>
      </c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384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7"/>
      <c r="Q289" s="377"/>
      <c r="R289" s="377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6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7"/>
      <c r="Q290" s="377"/>
      <c r="R290" s="377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7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7"/>
      <c r="Q291" s="377"/>
      <c r="R291" s="377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6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7"/>
      <c r="Q292" s="377"/>
      <c r="R292" s="377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7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7"/>
      <c r="Q293" s="377"/>
      <c r="R293" s="377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7"/>
      <c r="Q294" s="377"/>
      <c r="R294" s="377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7"/>
      <c r="Q295" s="377"/>
      <c r="R295" s="377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99"/>
      <c r="B296" s="384"/>
      <c r="C296" s="384"/>
      <c r="D296" s="384"/>
      <c r="E296" s="384"/>
      <c r="F296" s="384"/>
      <c r="G296" s="384"/>
      <c r="H296" s="384"/>
      <c r="I296" s="384"/>
      <c r="J296" s="384"/>
      <c r="K296" s="384"/>
      <c r="L296" s="384"/>
      <c r="M296" s="384"/>
      <c r="N296" s="400"/>
      <c r="O296" s="380" t="s">
        <v>73</v>
      </c>
      <c r="P296" s="381"/>
      <c r="Q296" s="381"/>
      <c r="R296" s="381"/>
      <c r="S296" s="381"/>
      <c r="T296" s="381"/>
      <c r="U296" s="382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84"/>
      <c r="B297" s="384"/>
      <c r="C297" s="384"/>
      <c r="D297" s="384"/>
      <c r="E297" s="384"/>
      <c r="F297" s="384"/>
      <c r="G297" s="384"/>
      <c r="H297" s="384"/>
      <c r="I297" s="384"/>
      <c r="J297" s="384"/>
      <c r="K297" s="384"/>
      <c r="L297" s="384"/>
      <c r="M297" s="384"/>
      <c r="N297" s="400"/>
      <c r="O297" s="380" t="s">
        <v>73</v>
      </c>
      <c r="P297" s="381"/>
      <c r="Q297" s="381"/>
      <c r="R297" s="381"/>
      <c r="S297" s="381"/>
      <c r="T297" s="381"/>
      <c r="U297" s="382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4"/>
      <c r="M298" s="384"/>
      <c r="N298" s="384"/>
      <c r="O298" s="384"/>
      <c r="P298" s="384"/>
      <c r="Q298" s="384"/>
      <c r="R298" s="384"/>
      <c r="S298" s="384"/>
      <c r="T298" s="384"/>
      <c r="U298" s="384"/>
      <c r="V298" s="384"/>
      <c r="W298" s="384"/>
      <c r="X298" s="384"/>
      <c r="Y298" s="384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7"/>
      <c r="Q299" s="377"/>
      <c r="R299" s="377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7"/>
      <c r="Q300" s="377"/>
      <c r="R300" s="377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99"/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400"/>
      <c r="O301" s="380" t="s">
        <v>73</v>
      </c>
      <c r="P301" s="381"/>
      <c r="Q301" s="381"/>
      <c r="R301" s="381"/>
      <c r="S301" s="381"/>
      <c r="T301" s="381"/>
      <c r="U301" s="382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84"/>
      <c r="B302" s="384"/>
      <c r="C302" s="384"/>
      <c r="D302" s="384"/>
      <c r="E302" s="384"/>
      <c r="F302" s="384"/>
      <c r="G302" s="384"/>
      <c r="H302" s="384"/>
      <c r="I302" s="384"/>
      <c r="J302" s="384"/>
      <c r="K302" s="384"/>
      <c r="L302" s="384"/>
      <c r="M302" s="384"/>
      <c r="N302" s="400"/>
      <c r="O302" s="380" t="s">
        <v>73</v>
      </c>
      <c r="P302" s="381"/>
      <c r="Q302" s="381"/>
      <c r="R302" s="381"/>
      <c r="S302" s="381"/>
      <c r="T302" s="381"/>
      <c r="U302" s="382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89" t="s">
        <v>439</v>
      </c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4"/>
      <c r="M303" s="384"/>
      <c r="N303" s="384"/>
      <c r="O303" s="384"/>
      <c r="P303" s="384"/>
      <c r="Q303" s="384"/>
      <c r="R303" s="384"/>
      <c r="S303" s="384"/>
      <c r="T303" s="384"/>
      <c r="U303" s="384"/>
      <c r="V303" s="384"/>
      <c r="W303" s="384"/>
      <c r="X303" s="384"/>
      <c r="Y303" s="384"/>
      <c r="Z303" s="360"/>
      <c r="AA303" s="360"/>
    </row>
    <row r="304" spans="1:54" ht="14.25" hidden="1" customHeight="1" x14ac:dyDescent="0.25">
      <c r="A304" s="383" t="s">
        <v>62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384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7"/>
      <c r="Q305" s="377"/>
      <c r="R305" s="377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99"/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400"/>
      <c r="O306" s="380" t="s">
        <v>73</v>
      </c>
      <c r="P306" s="381"/>
      <c r="Q306" s="381"/>
      <c r="R306" s="381"/>
      <c r="S306" s="381"/>
      <c r="T306" s="381"/>
      <c r="U306" s="382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400"/>
      <c r="O307" s="380" t="s">
        <v>73</v>
      </c>
      <c r="P307" s="381"/>
      <c r="Q307" s="381"/>
      <c r="R307" s="381"/>
      <c r="S307" s="381"/>
      <c r="T307" s="381"/>
      <c r="U307" s="382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4"/>
      <c r="M308" s="384"/>
      <c r="N308" s="384"/>
      <c r="O308" s="384"/>
      <c r="P308" s="384"/>
      <c r="Q308" s="384"/>
      <c r="R308" s="384"/>
      <c r="S308" s="384"/>
      <c r="T308" s="384"/>
      <c r="U308" s="384"/>
      <c r="V308" s="384"/>
      <c r="W308" s="384"/>
      <c r="X308" s="384"/>
      <c r="Y308" s="384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6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7"/>
      <c r="Q309" s="377"/>
      <c r="R309" s="377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6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7"/>
      <c r="Q310" s="377"/>
      <c r="R310" s="377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6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7"/>
      <c r="Q311" s="377"/>
      <c r="R311" s="377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99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4"/>
      <c r="M312" s="384"/>
      <c r="N312" s="400"/>
      <c r="O312" s="380" t="s">
        <v>73</v>
      </c>
      <c r="P312" s="381"/>
      <c r="Q312" s="381"/>
      <c r="R312" s="381"/>
      <c r="S312" s="381"/>
      <c r="T312" s="381"/>
      <c r="U312" s="382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84"/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4"/>
      <c r="N313" s="400"/>
      <c r="O313" s="380" t="s">
        <v>73</v>
      </c>
      <c r="P313" s="381"/>
      <c r="Q313" s="381"/>
      <c r="R313" s="381"/>
      <c r="S313" s="381"/>
      <c r="T313" s="381"/>
      <c r="U313" s="382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84"/>
      <c r="C314" s="384"/>
      <c r="D314" s="384"/>
      <c r="E314" s="384"/>
      <c r="F314" s="384"/>
      <c r="G314" s="384"/>
      <c r="H314" s="384"/>
      <c r="I314" s="384"/>
      <c r="J314" s="384"/>
      <c r="K314" s="384"/>
      <c r="L314" s="384"/>
      <c r="M314" s="384"/>
      <c r="N314" s="384"/>
      <c r="O314" s="384"/>
      <c r="P314" s="384"/>
      <c r="Q314" s="384"/>
      <c r="R314" s="384"/>
      <c r="S314" s="384"/>
      <c r="T314" s="384"/>
      <c r="U314" s="384"/>
      <c r="V314" s="384"/>
      <c r="W314" s="384"/>
      <c r="X314" s="384"/>
      <c r="Y314" s="384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7"/>
      <c r="Q315" s="377"/>
      <c r="R315" s="377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99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400"/>
      <c r="O316" s="380" t="s">
        <v>73</v>
      </c>
      <c r="P316" s="381"/>
      <c r="Q316" s="381"/>
      <c r="R316" s="381"/>
      <c r="S316" s="381"/>
      <c r="T316" s="381"/>
      <c r="U316" s="382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84"/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400"/>
      <c r="O317" s="380" t="s">
        <v>73</v>
      </c>
      <c r="P317" s="381"/>
      <c r="Q317" s="381"/>
      <c r="R317" s="381"/>
      <c r="S317" s="381"/>
      <c r="T317" s="381"/>
      <c r="U317" s="382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84"/>
      <c r="C318" s="384"/>
      <c r="D318" s="384"/>
      <c r="E318" s="384"/>
      <c r="F318" s="384"/>
      <c r="G318" s="384"/>
      <c r="H318" s="384"/>
      <c r="I318" s="384"/>
      <c r="J318" s="384"/>
      <c r="K318" s="384"/>
      <c r="L318" s="384"/>
      <c r="M318" s="384"/>
      <c r="N318" s="384"/>
      <c r="O318" s="384"/>
      <c r="P318" s="384"/>
      <c r="Q318" s="384"/>
      <c r="R318" s="384"/>
      <c r="S318" s="384"/>
      <c r="T318" s="384"/>
      <c r="U318" s="384"/>
      <c r="V318" s="384"/>
      <c r="W318" s="384"/>
      <c r="X318" s="384"/>
      <c r="Y318" s="384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7"/>
      <c r="Q319" s="377"/>
      <c r="R319" s="377"/>
      <c r="S319" s="371"/>
      <c r="T319" s="34"/>
      <c r="U319" s="34"/>
      <c r="V319" s="35" t="s">
        <v>68</v>
      </c>
      <c r="W319" s="366">
        <v>12</v>
      </c>
      <c r="X319" s="367">
        <f>IFERROR(IF(W319="",0,CEILING((W319/$H319),1)*$H319),"")</f>
        <v>12.75</v>
      </c>
      <c r="Y319" s="36">
        <f>IFERROR(IF(X319=0,"",ROUNDUP(X319/H319,0)*0.00753),"")</f>
        <v>3.7650000000000003E-2</v>
      </c>
      <c r="Z319" s="56"/>
      <c r="AA319" s="57"/>
      <c r="AE319" s="58"/>
      <c r="BB319" s="243" t="s">
        <v>1</v>
      </c>
    </row>
    <row r="320" spans="1:54" x14ac:dyDescent="0.2">
      <c r="A320" s="399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400"/>
      <c r="O320" s="380" t="s">
        <v>73</v>
      </c>
      <c r="P320" s="381"/>
      <c r="Q320" s="381"/>
      <c r="R320" s="381"/>
      <c r="S320" s="381"/>
      <c r="T320" s="381"/>
      <c r="U320" s="382"/>
      <c r="V320" s="37" t="s">
        <v>74</v>
      </c>
      <c r="W320" s="368">
        <f>IFERROR(W319/H319,"0")</f>
        <v>4.7058823529411766</v>
      </c>
      <c r="X320" s="368">
        <f>IFERROR(X319/H319,"0")</f>
        <v>5</v>
      </c>
      <c r="Y320" s="368">
        <f>IFERROR(IF(Y319="",0,Y319),"0")</f>
        <v>3.7650000000000003E-2</v>
      </c>
      <c r="Z320" s="369"/>
      <c r="AA320" s="369"/>
    </row>
    <row r="321" spans="1:54" x14ac:dyDescent="0.2">
      <c r="A321" s="384"/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400"/>
      <c r="O321" s="380" t="s">
        <v>73</v>
      </c>
      <c r="P321" s="381"/>
      <c r="Q321" s="381"/>
      <c r="R321" s="381"/>
      <c r="S321" s="381"/>
      <c r="T321" s="381"/>
      <c r="U321" s="382"/>
      <c r="V321" s="37" t="s">
        <v>68</v>
      </c>
      <c r="W321" s="368">
        <f>IFERROR(SUM(W319:W319),"0")</f>
        <v>12</v>
      </c>
      <c r="X321" s="368">
        <f>IFERROR(SUM(X319:X319),"0")</f>
        <v>12.75</v>
      </c>
      <c r="Y321" s="37"/>
      <c r="Z321" s="369"/>
      <c r="AA321" s="369"/>
    </row>
    <row r="322" spans="1:54" ht="27.75" hidden="1" customHeight="1" x14ac:dyDescent="0.2">
      <c r="A322" s="437" t="s">
        <v>452</v>
      </c>
      <c r="B322" s="438"/>
      <c r="C322" s="438"/>
      <c r="D322" s="438"/>
      <c r="E322" s="438"/>
      <c r="F322" s="438"/>
      <c r="G322" s="438"/>
      <c r="H322" s="438"/>
      <c r="I322" s="438"/>
      <c r="J322" s="438"/>
      <c r="K322" s="438"/>
      <c r="L322" s="438"/>
      <c r="M322" s="438"/>
      <c r="N322" s="438"/>
      <c r="O322" s="438"/>
      <c r="P322" s="438"/>
      <c r="Q322" s="438"/>
      <c r="R322" s="438"/>
      <c r="S322" s="438"/>
      <c r="T322" s="438"/>
      <c r="U322" s="438"/>
      <c r="V322" s="438"/>
      <c r="W322" s="438"/>
      <c r="X322" s="438"/>
      <c r="Y322" s="438"/>
      <c r="Z322" s="48"/>
      <c r="AA322" s="48"/>
    </row>
    <row r="323" spans="1:54" ht="16.5" hidden="1" customHeight="1" x14ac:dyDescent="0.25">
      <c r="A323" s="389" t="s">
        <v>453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384"/>
      <c r="Z323" s="360"/>
      <c r="AA323" s="360"/>
    </row>
    <row r="324" spans="1:54" ht="14.25" hidden="1" customHeight="1" x14ac:dyDescent="0.25">
      <c r="A324" s="383" t="s">
        <v>111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384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7"/>
      <c r="Q325" s="377"/>
      <c r="R325" s="377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7"/>
      <c r="Q326" s="377"/>
      <c r="R326" s="377"/>
      <c r="S326" s="371"/>
      <c r="T326" s="34"/>
      <c r="U326" s="34"/>
      <c r="V326" s="35" t="s">
        <v>68</v>
      </c>
      <c r="W326" s="366">
        <v>2400</v>
      </c>
      <c r="X326" s="367">
        <f t="shared" si="17"/>
        <v>2400</v>
      </c>
      <c r="Y326" s="36">
        <f>IFERROR(IF(X326=0,"",ROUNDUP(X326/H326,0)*0.02175),"")</f>
        <v>3.4799999999999995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4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7"/>
      <c r="Q327" s="377"/>
      <c r="R327" s="377"/>
      <c r="S327" s="371"/>
      <c r="T327" s="34"/>
      <c r="U327" s="34"/>
      <c r="V327" s="35" t="s">
        <v>68</v>
      </c>
      <c r="W327" s="366">
        <v>1400</v>
      </c>
      <c r="X327" s="367">
        <f t="shared" si="17"/>
        <v>1410</v>
      </c>
      <c r="Y327" s="36">
        <f>IFERROR(IF(X327=0,"",ROUNDUP(X327/H327,0)*0.02175),"")</f>
        <v>2.0444999999999998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4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7"/>
      <c r="Q328" s="377"/>
      <c r="R328" s="377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7"/>
      <c r="Q329" s="377"/>
      <c r="R329" s="377"/>
      <c r="S329" s="371"/>
      <c r="T329" s="34"/>
      <c r="U329" s="34"/>
      <c r="V329" s="35" t="s">
        <v>68</v>
      </c>
      <c r="W329" s="366">
        <v>1500</v>
      </c>
      <c r="X329" s="367">
        <f t="shared" si="17"/>
        <v>1500</v>
      </c>
      <c r="Y329" s="36">
        <f>IFERROR(IF(X329=0,"",ROUNDUP(X329/H329,0)*0.02175),"")</f>
        <v>2.1749999999999998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7"/>
      <c r="Q330" s="377"/>
      <c r="R330" s="377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7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7"/>
      <c r="Q331" s="377"/>
      <c r="R331" s="377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50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7"/>
      <c r="Q332" s="377"/>
      <c r="R332" s="377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99"/>
      <c r="B333" s="384"/>
      <c r="C333" s="384"/>
      <c r="D333" s="384"/>
      <c r="E333" s="384"/>
      <c r="F333" s="384"/>
      <c r="G333" s="384"/>
      <c r="H333" s="384"/>
      <c r="I333" s="384"/>
      <c r="J333" s="384"/>
      <c r="K333" s="384"/>
      <c r="L333" s="384"/>
      <c r="M333" s="384"/>
      <c r="N333" s="400"/>
      <c r="O333" s="380" t="s">
        <v>73</v>
      </c>
      <c r="P333" s="381"/>
      <c r="Q333" s="381"/>
      <c r="R333" s="381"/>
      <c r="S333" s="381"/>
      <c r="T333" s="381"/>
      <c r="U333" s="382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353.33333333333331</v>
      </c>
      <c r="X333" s="368">
        <f>IFERROR(X325/H325,"0")+IFERROR(X326/H326,"0")+IFERROR(X327/H327,"0")+IFERROR(X328/H328,"0")+IFERROR(X329/H329,"0")+IFERROR(X330/H330,"0")+IFERROR(X331/H331,"0")+IFERROR(X332/H332,"0")</f>
        <v>354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7.6994999999999996</v>
      </c>
      <c r="Z333" s="369"/>
      <c r="AA333" s="369"/>
    </row>
    <row r="334" spans="1:54" x14ac:dyDescent="0.2">
      <c r="A334" s="384"/>
      <c r="B334" s="384"/>
      <c r="C334" s="384"/>
      <c r="D334" s="384"/>
      <c r="E334" s="384"/>
      <c r="F334" s="384"/>
      <c r="G334" s="384"/>
      <c r="H334" s="384"/>
      <c r="I334" s="384"/>
      <c r="J334" s="384"/>
      <c r="K334" s="384"/>
      <c r="L334" s="384"/>
      <c r="M334" s="384"/>
      <c r="N334" s="400"/>
      <c r="O334" s="380" t="s">
        <v>73</v>
      </c>
      <c r="P334" s="381"/>
      <c r="Q334" s="381"/>
      <c r="R334" s="381"/>
      <c r="S334" s="381"/>
      <c r="T334" s="381"/>
      <c r="U334" s="382"/>
      <c r="V334" s="37" t="s">
        <v>68</v>
      </c>
      <c r="W334" s="368">
        <f>IFERROR(SUM(W325:W332),"0")</f>
        <v>5300</v>
      </c>
      <c r="X334" s="368">
        <f>IFERROR(SUM(X325:X332),"0")</f>
        <v>5310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384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6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7"/>
      <c r="Q336" s="377"/>
      <c r="R336" s="377"/>
      <c r="S336" s="371"/>
      <c r="T336" s="34"/>
      <c r="U336" s="34"/>
      <c r="V336" s="35" t="s">
        <v>68</v>
      </c>
      <c r="W336" s="366">
        <v>612</v>
      </c>
      <c r="X336" s="367">
        <f>IFERROR(IF(W336="",0,CEILING((W336/$H336),1)*$H336),"")</f>
        <v>615</v>
      </c>
      <c r="Y336" s="36">
        <f>IFERROR(IF(X336=0,"",ROUNDUP(X336/H336,0)*0.02175),"")</f>
        <v>0.89174999999999993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7"/>
      <c r="Q337" s="377"/>
      <c r="R337" s="377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3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7"/>
      <c r="Q338" s="377"/>
      <c r="R338" s="377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99"/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400"/>
      <c r="O339" s="380" t="s">
        <v>73</v>
      </c>
      <c r="P339" s="381"/>
      <c r="Q339" s="381"/>
      <c r="R339" s="381"/>
      <c r="S339" s="381"/>
      <c r="T339" s="381"/>
      <c r="U339" s="382"/>
      <c r="V339" s="37" t="s">
        <v>74</v>
      </c>
      <c r="W339" s="368">
        <f>IFERROR(W336/H336,"0")+IFERROR(W337/H337,"0")+IFERROR(W338/H338,"0")</f>
        <v>40.799999999999997</v>
      </c>
      <c r="X339" s="368">
        <f>IFERROR(X336/H336,"0")+IFERROR(X337/H337,"0")+IFERROR(X338/H338,"0")</f>
        <v>41</v>
      </c>
      <c r="Y339" s="368">
        <f>IFERROR(IF(Y336="",0,Y336),"0")+IFERROR(IF(Y337="",0,Y337),"0")+IFERROR(IF(Y338="",0,Y338),"0")</f>
        <v>0.89174999999999993</v>
      </c>
      <c r="Z339" s="369"/>
      <c r="AA339" s="369"/>
    </row>
    <row r="340" spans="1:54" x14ac:dyDescent="0.2">
      <c r="A340" s="384"/>
      <c r="B340" s="384"/>
      <c r="C340" s="384"/>
      <c r="D340" s="384"/>
      <c r="E340" s="384"/>
      <c r="F340" s="384"/>
      <c r="G340" s="384"/>
      <c r="H340" s="384"/>
      <c r="I340" s="384"/>
      <c r="J340" s="384"/>
      <c r="K340" s="384"/>
      <c r="L340" s="384"/>
      <c r="M340" s="384"/>
      <c r="N340" s="400"/>
      <c r="O340" s="380" t="s">
        <v>73</v>
      </c>
      <c r="P340" s="381"/>
      <c r="Q340" s="381"/>
      <c r="R340" s="381"/>
      <c r="S340" s="381"/>
      <c r="T340" s="381"/>
      <c r="U340" s="382"/>
      <c r="V340" s="37" t="s">
        <v>68</v>
      </c>
      <c r="W340" s="368">
        <f>IFERROR(SUM(W336:W338),"0")</f>
        <v>612</v>
      </c>
      <c r="X340" s="368">
        <f>IFERROR(SUM(X336:X338),"0")</f>
        <v>615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84"/>
      <c r="C341" s="384"/>
      <c r="D341" s="384"/>
      <c r="E341" s="384"/>
      <c r="F341" s="384"/>
      <c r="G341" s="384"/>
      <c r="H341" s="384"/>
      <c r="I341" s="384"/>
      <c r="J341" s="384"/>
      <c r="K341" s="384"/>
      <c r="L341" s="384"/>
      <c r="M341" s="384"/>
      <c r="N341" s="384"/>
      <c r="O341" s="384"/>
      <c r="P341" s="384"/>
      <c r="Q341" s="384"/>
      <c r="R341" s="384"/>
      <c r="S341" s="384"/>
      <c r="T341" s="384"/>
      <c r="U341" s="384"/>
      <c r="V341" s="384"/>
      <c r="W341" s="384"/>
      <c r="X341" s="384"/>
      <c r="Y341" s="384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7"/>
      <c r="Q342" s="377"/>
      <c r="R342" s="377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7"/>
      <c r="Q343" s="377"/>
      <c r="R343" s="377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99"/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400"/>
      <c r="O344" s="380" t="s">
        <v>73</v>
      </c>
      <c r="P344" s="381"/>
      <c r="Q344" s="381"/>
      <c r="R344" s="381"/>
      <c r="S344" s="381"/>
      <c r="T344" s="381"/>
      <c r="U344" s="382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84"/>
      <c r="B345" s="384"/>
      <c r="C345" s="384"/>
      <c r="D345" s="384"/>
      <c r="E345" s="384"/>
      <c r="F345" s="384"/>
      <c r="G345" s="384"/>
      <c r="H345" s="384"/>
      <c r="I345" s="384"/>
      <c r="J345" s="384"/>
      <c r="K345" s="384"/>
      <c r="L345" s="384"/>
      <c r="M345" s="384"/>
      <c r="N345" s="400"/>
      <c r="O345" s="380" t="s">
        <v>73</v>
      </c>
      <c r="P345" s="381"/>
      <c r="Q345" s="381"/>
      <c r="R345" s="381"/>
      <c r="S345" s="381"/>
      <c r="T345" s="381"/>
      <c r="U345" s="382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84"/>
      <c r="C346" s="384"/>
      <c r="D346" s="384"/>
      <c r="E346" s="384"/>
      <c r="F346" s="384"/>
      <c r="G346" s="384"/>
      <c r="H346" s="384"/>
      <c r="I346" s="384"/>
      <c r="J346" s="384"/>
      <c r="K346" s="384"/>
      <c r="L346" s="384"/>
      <c r="M346" s="384"/>
      <c r="N346" s="384"/>
      <c r="O346" s="384"/>
      <c r="P346" s="384"/>
      <c r="Q346" s="384"/>
      <c r="R346" s="384"/>
      <c r="S346" s="384"/>
      <c r="T346" s="384"/>
      <c r="U346" s="384"/>
      <c r="V346" s="384"/>
      <c r="W346" s="384"/>
      <c r="X346" s="384"/>
      <c r="Y346" s="384"/>
      <c r="Z346" s="359"/>
      <c r="AA346" s="359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7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7"/>
      <c r="Q347" s="377"/>
      <c r="R347" s="377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99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400"/>
      <c r="O348" s="380" t="s">
        <v>73</v>
      </c>
      <c r="P348" s="381"/>
      <c r="Q348" s="381"/>
      <c r="R348" s="381"/>
      <c r="S348" s="381"/>
      <c r="T348" s="381"/>
      <c r="U348" s="382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84"/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400"/>
      <c r="O349" s="380" t="s">
        <v>73</v>
      </c>
      <c r="P349" s="381"/>
      <c r="Q349" s="381"/>
      <c r="R349" s="381"/>
      <c r="S349" s="381"/>
      <c r="T349" s="381"/>
      <c r="U349" s="382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89" t="s">
        <v>479</v>
      </c>
      <c r="B350" s="384"/>
      <c r="C350" s="384"/>
      <c r="D350" s="384"/>
      <c r="E350" s="384"/>
      <c r="F350" s="384"/>
      <c r="G350" s="384"/>
      <c r="H350" s="384"/>
      <c r="I350" s="384"/>
      <c r="J350" s="384"/>
      <c r="K350" s="384"/>
      <c r="L350" s="384"/>
      <c r="M350" s="384"/>
      <c r="N350" s="384"/>
      <c r="O350" s="384"/>
      <c r="P350" s="384"/>
      <c r="Q350" s="384"/>
      <c r="R350" s="384"/>
      <c r="S350" s="384"/>
      <c r="T350" s="384"/>
      <c r="U350" s="384"/>
      <c r="V350" s="384"/>
      <c r="W350" s="384"/>
      <c r="X350" s="384"/>
      <c r="Y350" s="384"/>
      <c r="Z350" s="360"/>
      <c r="AA350" s="360"/>
    </row>
    <row r="351" spans="1:54" ht="14.25" hidden="1" customHeight="1" x14ac:dyDescent="0.25">
      <c r="A351" s="383" t="s">
        <v>111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384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7"/>
      <c r="Q352" s="377"/>
      <c r="R352" s="377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7"/>
      <c r="Q353" s="377"/>
      <c r="R353" s="377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4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7"/>
      <c r="Q354" s="377"/>
      <c r="R354" s="377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6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7"/>
      <c r="Q355" s="377"/>
      <c r="R355" s="377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4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7"/>
      <c r="Q356" s="377"/>
      <c r="R356" s="377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99"/>
      <c r="B357" s="384"/>
      <c r="C357" s="384"/>
      <c r="D357" s="384"/>
      <c r="E357" s="384"/>
      <c r="F357" s="384"/>
      <c r="G357" s="384"/>
      <c r="H357" s="384"/>
      <c r="I357" s="384"/>
      <c r="J357" s="384"/>
      <c r="K357" s="384"/>
      <c r="L357" s="384"/>
      <c r="M357" s="384"/>
      <c r="N357" s="400"/>
      <c r="O357" s="380" t="s">
        <v>73</v>
      </c>
      <c r="P357" s="381"/>
      <c r="Q357" s="381"/>
      <c r="R357" s="381"/>
      <c r="S357" s="381"/>
      <c r="T357" s="381"/>
      <c r="U357" s="382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4"/>
      <c r="M358" s="384"/>
      <c r="N358" s="400"/>
      <c r="O358" s="380" t="s">
        <v>73</v>
      </c>
      <c r="P358" s="381"/>
      <c r="Q358" s="381"/>
      <c r="R358" s="381"/>
      <c r="S358" s="381"/>
      <c r="T358" s="381"/>
      <c r="U358" s="382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4"/>
      <c r="M359" s="384"/>
      <c r="N359" s="384"/>
      <c r="O359" s="384"/>
      <c r="P359" s="384"/>
      <c r="Q359" s="384"/>
      <c r="R359" s="384"/>
      <c r="S359" s="384"/>
      <c r="T359" s="384"/>
      <c r="U359" s="384"/>
      <c r="V359" s="384"/>
      <c r="W359" s="384"/>
      <c r="X359" s="384"/>
      <c r="Y359" s="384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7"/>
      <c r="Q360" s="377"/>
      <c r="R360" s="377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5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7"/>
      <c r="Q361" s="377"/>
      <c r="R361" s="377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99"/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400"/>
      <c r="O362" s="380" t="s">
        <v>73</v>
      </c>
      <c r="P362" s="381"/>
      <c r="Q362" s="381"/>
      <c r="R362" s="381"/>
      <c r="S362" s="381"/>
      <c r="T362" s="381"/>
      <c r="U362" s="382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84"/>
      <c r="B363" s="384"/>
      <c r="C363" s="384"/>
      <c r="D363" s="384"/>
      <c r="E363" s="384"/>
      <c r="F363" s="384"/>
      <c r="G363" s="384"/>
      <c r="H363" s="384"/>
      <c r="I363" s="384"/>
      <c r="J363" s="384"/>
      <c r="K363" s="384"/>
      <c r="L363" s="384"/>
      <c r="M363" s="384"/>
      <c r="N363" s="400"/>
      <c r="O363" s="380" t="s">
        <v>73</v>
      </c>
      <c r="P363" s="381"/>
      <c r="Q363" s="381"/>
      <c r="R363" s="381"/>
      <c r="S363" s="381"/>
      <c r="T363" s="381"/>
      <c r="U363" s="382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84"/>
      <c r="C364" s="384"/>
      <c r="D364" s="384"/>
      <c r="E364" s="384"/>
      <c r="F364" s="384"/>
      <c r="G364" s="384"/>
      <c r="H364" s="384"/>
      <c r="I364" s="384"/>
      <c r="J364" s="384"/>
      <c r="K364" s="384"/>
      <c r="L364" s="384"/>
      <c r="M364" s="384"/>
      <c r="N364" s="384"/>
      <c r="O364" s="384"/>
      <c r="P364" s="384"/>
      <c r="Q364" s="384"/>
      <c r="R364" s="384"/>
      <c r="S364" s="384"/>
      <c r="T364" s="384"/>
      <c r="U364" s="384"/>
      <c r="V364" s="384"/>
      <c r="W364" s="384"/>
      <c r="X364" s="384"/>
      <c r="Y364" s="384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7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7"/>
      <c r="Q365" s="377"/>
      <c r="R365" s="377"/>
      <c r="S365" s="371"/>
      <c r="T365" s="34"/>
      <c r="U365" s="34"/>
      <c r="V365" s="35" t="s">
        <v>68</v>
      </c>
      <c r="W365" s="366">
        <v>2000</v>
      </c>
      <c r="X365" s="367">
        <f>IFERROR(IF(W365="",0,CEILING((W365/$H365),1)*$H365),"")</f>
        <v>2004.6</v>
      </c>
      <c r="Y365" s="36">
        <f>IFERROR(IF(X365=0,"",ROUNDUP(X365/H365,0)*0.02175),"")</f>
        <v>5.5897499999999996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7"/>
      <c r="Q366" s="377"/>
      <c r="R366" s="377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7"/>
      <c r="Q367" s="377"/>
      <c r="R367" s="377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7"/>
      <c r="Q368" s="377"/>
      <c r="R368" s="377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99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4"/>
      <c r="M369" s="384"/>
      <c r="N369" s="400"/>
      <c r="O369" s="380" t="s">
        <v>73</v>
      </c>
      <c r="P369" s="381"/>
      <c r="Q369" s="381"/>
      <c r="R369" s="381"/>
      <c r="S369" s="381"/>
      <c r="T369" s="381"/>
      <c r="U369" s="382"/>
      <c r="V369" s="37" t="s">
        <v>74</v>
      </c>
      <c r="W369" s="368">
        <f>IFERROR(W365/H365,"0")+IFERROR(W366/H366,"0")+IFERROR(W367/H367,"0")+IFERROR(W368/H368,"0")</f>
        <v>256.41025641025641</v>
      </c>
      <c r="X369" s="368">
        <f>IFERROR(X365/H365,"0")+IFERROR(X366/H366,"0")+IFERROR(X367/H367,"0")+IFERROR(X368/H368,"0")</f>
        <v>257</v>
      </c>
      <c r="Y369" s="368">
        <f>IFERROR(IF(Y365="",0,Y365),"0")+IFERROR(IF(Y366="",0,Y366),"0")+IFERROR(IF(Y367="",0,Y367),"0")+IFERROR(IF(Y368="",0,Y368),"0")</f>
        <v>5.5897499999999996</v>
      </c>
      <c r="Z369" s="369"/>
      <c r="AA369" s="369"/>
    </row>
    <row r="370" spans="1:54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4"/>
      <c r="M370" s="384"/>
      <c r="N370" s="400"/>
      <c r="O370" s="380" t="s">
        <v>73</v>
      </c>
      <c r="P370" s="381"/>
      <c r="Q370" s="381"/>
      <c r="R370" s="381"/>
      <c r="S370" s="381"/>
      <c r="T370" s="381"/>
      <c r="U370" s="382"/>
      <c r="V370" s="37" t="s">
        <v>68</v>
      </c>
      <c r="W370" s="368">
        <f>IFERROR(SUM(W365:W368),"0")</f>
        <v>2000</v>
      </c>
      <c r="X370" s="368">
        <f>IFERROR(SUM(X365:X368),"0")</f>
        <v>2004.6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84"/>
      <c r="C371" s="384"/>
      <c r="D371" s="384"/>
      <c r="E371" s="384"/>
      <c r="F371" s="384"/>
      <c r="G371" s="384"/>
      <c r="H371" s="384"/>
      <c r="I371" s="384"/>
      <c r="J371" s="384"/>
      <c r="K371" s="384"/>
      <c r="L371" s="384"/>
      <c r="M371" s="384"/>
      <c r="N371" s="384"/>
      <c r="O371" s="384"/>
      <c r="P371" s="384"/>
      <c r="Q371" s="384"/>
      <c r="R371" s="384"/>
      <c r="S371" s="384"/>
      <c r="T371" s="384"/>
      <c r="U371" s="384"/>
      <c r="V371" s="384"/>
      <c r="W371" s="384"/>
      <c r="X371" s="384"/>
      <c r="Y371" s="384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6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7"/>
      <c r="Q372" s="377"/>
      <c r="R372" s="377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99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400"/>
      <c r="O373" s="380" t="s">
        <v>73</v>
      </c>
      <c r="P373" s="381"/>
      <c r="Q373" s="381"/>
      <c r="R373" s="381"/>
      <c r="S373" s="381"/>
      <c r="T373" s="381"/>
      <c r="U373" s="382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84"/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400"/>
      <c r="O374" s="380" t="s">
        <v>73</v>
      </c>
      <c r="P374" s="381"/>
      <c r="Q374" s="381"/>
      <c r="R374" s="381"/>
      <c r="S374" s="381"/>
      <c r="T374" s="381"/>
      <c r="U374" s="382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37" t="s">
        <v>504</v>
      </c>
      <c r="B375" s="438"/>
      <c r="C375" s="438"/>
      <c r="D375" s="438"/>
      <c r="E375" s="438"/>
      <c r="F375" s="438"/>
      <c r="G375" s="438"/>
      <c r="H375" s="438"/>
      <c r="I375" s="438"/>
      <c r="J375" s="438"/>
      <c r="K375" s="438"/>
      <c r="L375" s="438"/>
      <c r="M375" s="438"/>
      <c r="N375" s="438"/>
      <c r="O375" s="438"/>
      <c r="P375" s="438"/>
      <c r="Q375" s="438"/>
      <c r="R375" s="438"/>
      <c r="S375" s="438"/>
      <c r="T375" s="438"/>
      <c r="U375" s="438"/>
      <c r="V375" s="438"/>
      <c r="W375" s="438"/>
      <c r="X375" s="438"/>
      <c r="Y375" s="438"/>
      <c r="Z375" s="48"/>
      <c r="AA375" s="48"/>
    </row>
    <row r="376" spans="1:54" ht="16.5" hidden="1" customHeight="1" x14ac:dyDescent="0.25">
      <c r="A376" s="389" t="s">
        <v>505</v>
      </c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84"/>
      <c r="O376" s="384"/>
      <c r="P376" s="384"/>
      <c r="Q376" s="384"/>
      <c r="R376" s="384"/>
      <c r="S376" s="384"/>
      <c r="T376" s="384"/>
      <c r="U376" s="384"/>
      <c r="V376" s="384"/>
      <c r="W376" s="384"/>
      <c r="X376" s="384"/>
      <c r="Y376" s="384"/>
      <c r="Z376" s="360"/>
      <c r="AA376" s="360"/>
    </row>
    <row r="377" spans="1:54" ht="14.25" hidden="1" customHeight="1" x14ac:dyDescent="0.25">
      <c r="A377" s="383" t="s">
        <v>111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384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6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7"/>
      <c r="Q378" s="377"/>
      <c r="R378" s="377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6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7"/>
      <c r="Q379" s="377"/>
      <c r="R379" s="377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99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400"/>
      <c r="O380" s="380" t="s">
        <v>73</v>
      </c>
      <c r="P380" s="381"/>
      <c r="Q380" s="381"/>
      <c r="R380" s="381"/>
      <c r="S380" s="381"/>
      <c r="T380" s="381"/>
      <c r="U380" s="382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84"/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400"/>
      <c r="O381" s="380" t="s">
        <v>73</v>
      </c>
      <c r="P381" s="381"/>
      <c r="Q381" s="381"/>
      <c r="R381" s="381"/>
      <c r="S381" s="381"/>
      <c r="T381" s="381"/>
      <c r="U381" s="382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84"/>
      <c r="C382" s="384"/>
      <c r="D382" s="384"/>
      <c r="E382" s="384"/>
      <c r="F382" s="384"/>
      <c r="G382" s="384"/>
      <c r="H382" s="384"/>
      <c r="I382" s="384"/>
      <c r="J382" s="384"/>
      <c r="K382" s="384"/>
      <c r="L382" s="384"/>
      <c r="M382" s="384"/>
      <c r="N382" s="384"/>
      <c r="O382" s="384"/>
      <c r="P382" s="384"/>
      <c r="Q382" s="384"/>
      <c r="R382" s="384"/>
      <c r="S382" s="384"/>
      <c r="T382" s="384"/>
      <c r="U382" s="384"/>
      <c r="V382" s="384"/>
      <c r="W382" s="384"/>
      <c r="X382" s="384"/>
      <c r="Y382" s="384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44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7"/>
      <c r="Q383" s="377"/>
      <c r="R383" s="377"/>
      <c r="S383" s="371"/>
      <c r="T383" s="34"/>
      <c r="U383" s="34"/>
      <c r="V383" s="35" t="s">
        <v>68</v>
      </c>
      <c r="W383" s="366">
        <v>120</v>
      </c>
      <c r="X383" s="367">
        <f t="shared" ref="X383:X395" si="18">IFERROR(IF(W383="",0,CEILING((W383/$H383),1)*$H383),"")</f>
        <v>121.80000000000001</v>
      </c>
      <c r="Y383" s="36">
        <f>IFERROR(IF(X383=0,"",ROUNDUP(X383/H383,0)*0.00753),"")</f>
        <v>0.21837000000000001</v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7"/>
      <c r="Q384" s="377"/>
      <c r="R384" s="377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7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7"/>
      <c r="Q385" s="377"/>
      <c r="R385" s="377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7"/>
      <c r="Q386" s="377"/>
      <c r="R386" s="377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6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7"/>
      <c r="Q387" s="377"/>
      <c r="R387" s="377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7"/>
      <c r="Q388" s="377"/>
      <c r="R388" s="377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7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7"/>
      <c r="Q389" s="377"/>
      <c r="R389" s="377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7"/>
      <c r="Q390" s="377"/>
      <c r="R390" s="377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7"/>
      <c r="Q391" s="377"/>
      <c r="R391" s="377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4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7"/>
      <c r="Q392" s="377"/>
      <c r="R392" s="377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7"/>
      <c r="Q393" s="377"/>
      <c r="R393" s="377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4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7"/>
      <c r="Q394" s="377"/>
      <c r="R394" s="377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5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7"/>
      <c r="Q395" s="377"/>
      <c r="R395" s="377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99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4"/>
      <c r="M396" s="384"/>
      <c r="N396" s="400"/>
      <c r="O396" s="380" t="s">
        <v>73</v>
      </c>
      <c r="P396" s="381"/>
      <c r="Q396" s="381"/>
      <c r="R396" s="381"/>
      <c r="S396" s="381"/>
      <c r="T396" s="381"/>
      <c r="U396" s="382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28.571428571428569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29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0.21837000000000001</v>
      </c>
      <c r="Z396" s="369"/>
      <c r="AA396" s="369"/>
    </row>
    <row r="397" spans="1:54" x14ac:dyDescent="0.2">
      <c r="A397" s="384"/>
      <c r="B397" s="384"/>
      <c r="C397" s="384"/>
      <c r="D397" s="384"/>
      <c r="E397" s="384"/>
      <c r="F397" s="384"/>
      <c r="G397" s="384"/>
      <c r="H397" s="384"/>
      <c r="I397" s="384"/>
      <c r="J397" s="384"/>
      <c r="K397" s="384"/>
      <c r="L397" s="384"/>
      <c r="M397" s="384"/>
      <c r="N397" s="400"/>
      <c r="O397" s="380" t="s">
        <v>73</v>
      </c>
      <c r="P397" s="381"/>
      <c r="Q397" s="381"/>
      <c r="R397" s="381"/>
      <c r="S397" s="381"/>
      <c r="T397" s="381"/>
      <c r="U397" s="382"/>
      <c r="V397" s="37" t="s">
        <v>68</v>
      </c>
      <c r="W397" s="368">
        <f>IFERROR(SUM(W383:W395),"0")</f>
        <v>120</v>
      </c>
      <c r="X397" s="368">
        <f>IFERROR(SUM(X383:X395),"0")</f>
        <v>121.80000000000001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84"/>
      <c r="C398" s="384"/>
      <c r="D398" s="384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384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4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7"/>
      <c r="Q399" s="377"/>
      <c r="R399" s="377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7"/>
      <c r="Q400" s="377"/>
      <c r="R400" s="377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7"/>
      <c r="Q401" s="377"/>
      <c r="R401" s="377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99"/>
      <c r="B402" s="384"/>
      <c r="C402" s="384"/>
      <c r="D402" s="384"/>
      <c r="E402" s="384"/>
      <c r="F402" s="384"/>
      <c r="G402" s="384"/>
      <c r="H402" s="384"/>
      <c r="I402" s="384"/>
      <c r="J402" s="384"/>
      <c r="K402" s="384"/>
      <c r="L402" s="384"/>
      <c r="M402" s="384"/>
      <c r="N402" s="400"/>
      <c r="O402" s="380" t="s">
        <v>73</v>
      </c>
      <c r="P402" s="381"/>
      <c r="Q402" s="381"/>
      <c r="R402" s="381"/>
      <c r="S402" s="381"/>
      <c r="T402" s="381"/>
      <c r="U402" s="382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400"/>
      <c r="O403" s="380" t="s">
        <v>73</v>
      </c>
      <c r="P403" s="381"/>
      <c r="Q403" s="381"/>
      <c r="R403" s="381"/>
      <c r="S403" s="381"/>
      <c r="T403" s="381"/>
      <c r="U403" s="382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4"/>
      <c r="M404" s="384"/>
      <c r="N404" s="384"/>
      <c r="O404" s="384"/>
      <c r="P404" s="384"/>
      <c r="Q404" s="384"/>
      <c r="R404" s="384"/>
      <c r="S404" s="384"/>
      <c r="T404" s="384"/>
      <c r="U404" s="384"/>
      <c r="V404" s="384"/>
      <c r="W404" s="384"/>
      <c r="X404" s="384"/>
      <c r="Y404" s="384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4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7"/>
      <c r="Q405" s="377"/>
      <c r="R405" s="377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99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400"/>
      <c r="O406" s="380" t="s">
        <v>73</v>
      </c>
      <c r="P406" s="381"/>
      <c r="Q406" s="381"/>
      <c r="R406" s="381"/>
      <c r="S406" s="381"/>
      <c r="T406" s="381"/>
      <c r="U406" s="382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84"/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400"/>
      <c r="O407" s="380" t="s">
        <v>73</v>
      </c>
      <c r="P407" s="381"/>
      <c r="Q407" s="381"/>
      <c r="R407" s="381"/>
      <c r="S407" s="381"/>
      <c r="T407" s="381"/>
      <c r="U407" s="382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84"/>
      <c r="C408" s="384"/>
      <c r="D408" s="384"/>
      <c r="E408" s="384"/>
      <c r="F408" s="384"/>
      <c r="G408" s="384"/>
      <c r="H408" s="384"/>
      <c r="I408" s="384"/>
      <c r="J408" s="384"/>
      <c r="K408" s="384"/>
      <c r="L408" s="384"/>
      <c r="M408" s="384"/>
      <c r="N408" s="384"/>
      <c r="O408" s="384"/>
      <c r="P408" s="384"/>
      <c r="Q408" s="384"/>
      <c r="R408" s="384"/>
      <c r="S408" s="384"/>
      <c r="T408" s="384"/>
      <c r="U408" s="384"/>
      <c r="V408" s="384"/>
      <c r="W408" s="384"/>
      <c r="X408" s="384"/>
      <c r="Y408" s="384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4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7"/>
      <c r="Q409" s="377"/>
      <c r="R409" s="377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3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7"/>
      <c r="Q410" s="377"/>
      <c r="R410" s="377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7"/>
      <c r="Q411" s="377"/>
      <c r="R411" s="377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99"/>
      <c r="B412" s="384"/>
      <c r="C412" s="384"/>
      <c r="D412" s="384"/>
      <c r="E412" s="384"/>
      <c r="F412" s="384"/>
      <c r="G412" s="384"/>
      <c r="H412" s="384"/>
      <c r="I412" s="384"/>
      <c r="J412" s="384"/>
      <c r="K412" s="384"/>
      <c r="L412" s="384"/>
      <c r="M412" s="384"/>
      <c r="N412" s="400"/>
      <c r="O412" s="380" t="s">
        <v>73</v>
      </c>
      <c r="P412" s="381"/>
      <c r="Q412" s="381"/>
      <c r="R412" s="381"/>
      <c r="S412" s="381"/>
      <c r="T412" s="381"/>
      <c r="U412" s="382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84"/>
      <c r="B413" s="384"/>
      <c r="C413" s="384"/>
      <c r="D413" s="384"/>
      <c r="E413" s="384"/>
      <c r="F413" s="384"/>
      <c r="G413" s="384"/>
      <c r="H413" s="384"/>
      <c r="I413" s="384"/>
      <c r="J413" s="384"/>
      <c r="K413" s="384"/>
      <c r="L413" s="384"/>
      <c r="M413" s="384"/>
      <c r="N413" s="400"/>
      <c r="O413" s="380" t="s">
        <v>73</v>
      </c>
      <c r="P413" s="381"/>
      <c r="Q413" s="381"/>
      <c r="R413" s="381"/>
      <c r="S413" s="381"/>
      <c r="T413" s="381"/>
      <c r="U413" s="382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89" t="s">
        <v>552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384"/>
      <c r="Z414" s="360"/>
      <c r="AA414" s="360"/>
    </row>
    <row r="415" spans="1:54" ht="14.25" hidden="1" customHeight="1" x14ac:dyDescent="0.25">
      <c r="A415" s="383" t="s">
        <v>103</v>
      </c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84"/>
      <c r="O415" s="384"/>
      <c r="P415" s="384"/>
      <c r="Q415" s="384"/>
      <c r="R415" s="384"/>
      <c r="S415" s="384"/>
      <c r="T415" s="384"/>
      <c r="U415" s="384"/>
      <c r="V415" s="384"/>
      <c r="W415" s="384"/>
      <c r="X415" s="384"/>
      <c r="Y415" s="384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7"/>
      <c r="Q416" s="377"/>
      <c r="R416" s="377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7"/>
      <c r="Q417" s="377"/>
      <c r="R417" s="377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99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400"/>
      <c r="O418" s="380" t="s">
        <v>73</v>
      </c>
      <c r="P418" s="381"/>
      <c r="Q418" s="381"/>
      <c r="R418" s="381"/>
      <c r="S418" s="381"/>
      <c r="T418" s="381"/>
      <c r="U418" s="382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84"/>
      <c r="B419" s="384"/>
      <c r="C419" s="384"/>
      <c r="D419" s="384"/>
      <c r="E419" s="384"/>
      <c r="F419" s="384"/>
      <c r="G419" s="384"/>
      <c r="H419" s="384"/>
      <c r="I419" s="384"/>
      <c r="J419" s="384"/>
      <c r="K419" s="384"/>
      <c r="L419" s="384"/>
      <c r="M419" s="384"/>
      <c r="N419" s="400"/>
      <c r="O419" s="380" t="s">
        <v>73</v>
      </c>
      <c r="P419" s="381"/>
      <c r="Q419" s="381"/>
      <c r="R419" s="381"/>
      <c r="S419" s="381"/>
      <c r="T419" s="381"/>
      <c r="U419" s="382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84"/>
      <c r="C420" s="384"/>
      <c r="D420" s="384"/>
      <c r="E420" s="384"/>
      <c r="F420" s="384"/>
      <c r="G420" s="384"/>
      <c r="H420" s="384"/>
      <c r="I420" s="384"/>
      <c r="J420" s="384"/>
      <c r="K420" s="384"/>
      <c r="L420" s="384"/>
      <c r="M420" s="384"/>
      <c r="N420" s="384"/>
      <c r="O420" s="384"/>
      <c r="P420" s="384"/>
      <c r="Q420" s="384"/>
      <c r="R420" s="384"/>
      <c r="S420" s="384"/>
      <c r="T420" s="384"/>
      <c r="U420" s="384"/>
      <c r="V420" s="384"/>
      <c r="W420" s="384"/>
      <c r="X420" s="384"/>
      <c r="Y420" s="384"/>
      <c r="Z420" s="359"/>
      <c r="AA420" s="359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7"/>
      <c r="Q421" s="377"/>
      <c r="R421" s="377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7"/>
      <c r="Q422" s="377"/>
      <c r="R422" s="377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6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7"/>
      <c r="Q423" s="377"/>
      <c r="R423" s="377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7"/>
      <c r="Q424" s="377"/>
      <c r="R424" s="377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7"/>
      <c r="Q425" s="377"/>
      <c r="R425" s="377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7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7"/>
      <c r="Q426" s="377"/>
      <c r="R426" s="377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3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7"/>
      <c r="Q427" s="377"/>
      <c r="R427" s="377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99"/>
      <c r="B428" s="384"/>
      <c r="C428" s="384"/>
      <c r="D428" s="384"/>
      <c r="E428" s="384"/>
      <c r="F428" s="384"/>
      <c r="G428" s="384"/>
      <c r="H428" s="384"/>
      <c r="I428" s="384"/>
      <c r="J428" s="384"/>
      <c r="K428" s="384"/>
      <c r="L428" s="384"/>
      <c r="M428" s="384"/>
      <c r="N428" s="400"/>
      <c r="O428" s="380" t="s">
        <v>73</v>
      </c>
      <c r="P428" s="381"/>
      <c r="Q428" s="381"/>
      <c r="R428" s="381"/>
      <c r="S428" s="381"/>
      <c r="T428" s="381"/>
      <c r="U428" s="382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84"/>
      <c r="B429" s="384"/>
      <c r="C429" s="384"/>
      <c r="D429" s="384"/>
      <c r="E429" s="384"/>
      <c r="F429" s="384"/>
      <c r="G429" s="384"/>
      <c r="H429" s="384"/>
      <c r="I429" s="384"/>
      <c r="J429" s="384"/>
      <c r="K429" s="384"/>
      <c r="L429" s="384"/>
      <c r="M429" s="384"/>
      <c r="N429" s="400"/>
      <c r="O429" s="380" t="s">
        <v>73</v>
      </c>
      <c r="P429" s="381"/>
      <c r="Q429" s="381"/>
      <c r="R429" s="381"/>
      <c r="S429" s="381"/>
      <c r="T429" s="381"/>
      <c r="U429" s="382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84"/>
      <c r="C430" s="384"/>
      <c r="D430" s="384"/>
      <c r="E430" s="384"/>
      <c r="F430" s="384"/>
      <c r="G430" s="384"/>
      <c r="H430" s="384"/>
      <c r="I430" s="384"/>
      <c r="J430" s="384"/>
      <c r="K430" s="384"/>
      <c r="L430" s="384"/>
      <c r="M430" s="384"/>
      <c r="N430" s="384"/>
      <c r="O430" s="384"/>
      <c r="P430" s="384"/>
      <c r="Q430" s="384"/>
      <c r="R430" s="384"/>
      <c r="S430" s="384"/>
      <c r="T430" s="384"/>
      <c r="U430" s="384"/>
      <c r="V430" s="384"/>
      <c r="W430" s="384"/>
      <c r="X430" s="384"/>
      <c r="Y430" s="384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7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7"/>
      <c r="Q431" s="377"/>
      <c r="R431" s="377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6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7"/>
      <c r="Q432" s="377"/>
      <c r="R432" s="377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99"/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400"/>
      <c r="O433" s="380" t="s">
        <v>73</v>
      </c>
      <c r="P433" s="381"/>
      <c r="Q433" s="381"/>
      <c r="R433" s="381"/>
      <c r="S433" s="381"/>
      <c r="T433" s="381"/>
      <c r="U433" s="382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84"/>
      <c r="B434" s="384"/>
      <c r="C434" s="384"/>
      <c r="D434" s="384"/>
      <c r="E434" s="384"/>
      <c r="F434" s="384"/>
      <c r="G434" s="384"/>
      <c r="H434" s="384"/>
      <c r="I434" s="384"/>
      <c r="J434" s="384"/>
      <c r="K434" s="384"/>
      <c r="L434" s="384"/>
      <c r="M434" s="384"/>
      <c r="N434" s="400"/>
      <c r="O434" s="380" t="s">
        <v>73</v>
      </c>
      <c r="P434" s="381"/>
      <c r="Q434" s="381"/>
      <c r="R434" s="381"/>
      <c r="S434" s="381"/>
      <c r="T434" s="381"/>
      <c r="U434" s="382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84"/>
      <c r="C435" s="384"/>
      <c r="D435" s="384"/>
      <c r="E435" s="384"/>
      <c r="F435" s="384"/>
      <c r="G435" s="384"/>
      <c r="H435" s="384"/>
      <c r="I435" s="384"/>
      <c r="J435" s="384"/>
      <c r="K435" s="384"/>
      <c r="L435" s="384"/>
      <c r="M435" s="384"/>
      <c r="N435" s="384"/>
      <c r="O435" s="384"/>
      <c r="P435" s="384"/>
      <c r="Q435" s="384"/>
      <c r="R435" s="384"/>
      <c r="S435" s="384"/>
      <c r="T435" s="384"/>
      <c r="U435" s="384"/>
      <c r="V435" s="384"/>
      <c r="W435" s="384"/>
      <c r="X435" s="384"/>
      <c r="Y435" s="384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7"/>
      <c r="Q436" s="377"/>
      <c r="R436" s="377"/>
      <c r="S436" s="371"/>
      <c r="T436" s="34"/>
      <c r="U436" s="34"/>
      <c r="V436" s="35" t="s">
        <v>68</v>
      </c>
      <c r="W436" s="366">
        <v>7</v>
      </c>
      <c r="X436" s="367">
        <f>IFERROR(IF(W436="",0,CEILING((W436/$H436),1)*$H436),"")</f>
        <v>7.92</v>
      </c>
      <c r="Y436" s="36">
        <f>IFERROR(IF(X436=0,"",ROUNDUP(X436/H436,0)*0.00627),"")</f>
        <v>3.7620000000000001E-2</v>
      </c>
      <c r="Z436" s="56"/>
      <c r="AA436" s="57"/>
      <c r="AE436" s="58"/>
      <c r="BB436" s="303" t="s">
        <v>1</v>
      </c>
    </row>
    <row r="437" spans="1:54" x14ac:dyDescent="0.2">
      <c r="A437" s="399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400"/>
      <c r="O437" s="380" t="s">
        <v>73</v>
      </c>
      <c r="P437" s="381"/>
      <c r="Q437" s="381"/>
      <c r="R437" s="381"/>
      <c r="S437" s="381"/>
      <c r="T437" s="381"/>
      <c r="U437" s="382"/>
      <c r="V437" s="37" t="s">
        <v>74</v>
      </c>
      <c r="W437" s="368">
        <f>IFERROR(W436/H436,"0")</f>
        <v>5.3030303030303028</v>
      </c>
      <c r="X437" s="368">
        <f>IFERROR(X436/H436,"0")</f>
        <v>6</v>
      </c>
      <c r="Y437" s="368">
        <f>IFERROR(IF(Y436="",0,Y436),"0")</f>
        <v>3.7620000000000001E-2</v>
      </c>
      <c r="Z437" s="369"/>
      <c r="AA437" s="369"/>
    </row>
    <row r="438" spans="1:54" x14ac:dyDescent="0.2">
      <c r="A438" s="384"/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400"/>
      <c r="O438" s="380" t="s">
        <v>73</v>
      </c>
      <c r="P438" s="381"/>
      <c r="Q438" s="381"/>
      <c r="R438" s="381"/>
      <c r="S438" s="381"/>
      <c r="T438" s="381"/>
      <c r="U438" s="382"/>
      <c r="V438" s="37" t="s">
        <v>68</v>
      </c>
      <c r="W438" s="368">
        <f>IFERROR(SUM(W436:W436),"0")</f>
        <v>7</v>
      </c>
      <c r="X438" s="368">
        <f>IFERROR(SUM(X436:X436),"0")</f>
        <v>7.92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84"/>
      <c r="C439" s="384"/>
      <c r="D439" s="384"/>
      <c r="E439" s="384"/>
      <c r="F439" s="384"/>
      <c r="G439" s="384"/>
      <c r="H439" s="384"/>
      <c r="I439" s="384"/>
      <c r="J439" s="384"/>
      <c r="K439" s="384"/>
      <c r="L439" s="384"/>
      <c r="M439" s="384"/>
      <c r="N439" s="384"/>
      <c r="O439" s="384"/>
      <c r="P439" s="384"/>
      <c r="Q439" s="384"/>
      <c r="R439" s="384"/>
      <c r="S439" s="384"/>
      <c r="T439" s="384"/>
      <c r="U439" s="384"/>
      <c r="V439" s="384"/>
      <c r="W439" s="384"/>
      <c r="X439" s="384"/>
      <c r="Y439" s="384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8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7"/>
      <c r="Q440" s="377"/>
      <c r="R440" s="377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99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400"/>
      <c r="O441" s="380" t="s">
        <v>73</v>
      </c>
      <c r="P441" s="381"/>
      <c r="Q441" s="381"/>
      <c r="R441" s="381"/>
      <c r="S441" s="381"/>
      <c r="T441" s="381"/>
      <c r="U441" s="382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84"/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400"/>
      <c r="O442" s="380" t="s">
        <v>73</v>
      </c>
      <c r="P442" s="381"/>
      <c r="Q442" s="381"/>
      <c r="R442" s="381"/>
      <c r="S442" s="381"/>
      <c r="T442" s="381"/>
      <c r="U442" s="382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89" t="s">
        <v>580</v>
      </c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4"/>
      <c r="M443" s="384"/>
      <c r="N443" s="384"/>
      <c r="O443" s="384"/>
      <c r="P443" s="384"/>
      <c r="Q443" s="384"/>
      <c r="R443" s="384"/>
      <c r="S443" s="384"/>
      <c r="T443" s="384"/>
      <c r="U443" s="384"/>
      <c r="V443" s="384"/>
      <c r="W443" s="384"/>
      <c r="X443" s="384"/>
      <c r="Y443" s="384"/>
      <c r="Z443" s="360"/>
      <c r="AA443" s="360"/>
    </row>
    <row r="444" spans="1:54" ht="14.25" hidden="1" customHeight="1" x14ac:dyDescent="0.25">
      <c r="A444" s="383" t="s">
        <v>62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384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529" t="s">
        <v>583</v>
      </c>
      <c r="P445" s="377"/>
      <c r="Q445" s="377"/>
      <c r="R445" s="377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512" t="s">
        <v>586</v>
      </c>
      <c r="P446" s="377"/>
      <c r="Q446" s="377"/>
      <c r="R446" s="377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622" t="s">
        <v>589</v>
      </c>
      <c r="P447" s="377"/>
      <c r="Q447" s="377"/>
      <c r="R447" s="377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99"/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4"/>
      <c r="N448" s="400"/>
      <c r="O448" s="380" t="s">
        <v>73</v>
      </c>
      <c r="P448" s="381"/>
      <c r="Q448" s="381"/>
      <c r="R448" s="381"/>
      <c r="S448" s="381"/>
      <c r="T448" s="381"/>
      <c r="U448" s="382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4"/>
      <c r="M449" s="384"/>
      <c r="N449" s="400"/>
      <c r="O449" s="380" t="s">
        <v>73</v>
      </c>
      <c r="P449" s="381"/>
      <c r="Q449" s="381"/>
      <c r="R449" s="381"/>
      <c r="S449" s="381"/>
      <c r="T449" s="381"/>
      <c r="U449" s="382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37" t="s">
        <v>590</v>
      </c>
      <c r="B450" s="438"/>
      <c r="C450" s="438"/>
      <c r="D450" s="438"/>
      <c r="E450" s="438"/>
      <c r="F450" s="438"/>
      <c r="G450" s="438"/>
      <c r="H450" s="438"/>
      <c r="I450" s="438"/>
      <c r="J450" s="438"/>
      <c r="K450" s="438"/>
      <c r="L450" s="438"/>
      <c r="M450" s="438"/>
      <c r="N450" s="438"/>
      <c r="O450" s="438"/>
      <c r="P450" s="438"/>
      <c r="Q450" s="438"/>
      <c r="R450" s="438"/>
      <c r="S450" s="438"/>
      <c r="T450" s="438"/>
      <c r="U450" s="438"/>
      <c r="V450" s="438"/>
      <c r="W450" s="438"/>
      <c r="X450" s="438"/>
      <c r="Y450" s="438"/>
      <c r="Z450" s="48"/>
      <c r="AA450" s="48"/>
    </row>
    <row r="451" spans="1:54" ht="16.5" hidden="1" customHeight="1" x14ac:dyDescent="0.25">
      <c r="A451" s="389" t="s">
        <v>590</v>
      </c>
      <c r="B451" s="384"/>
      <c r="C451" s="384"/>
      <c r="D451" s="384"/>
      <c r="E451" s="384"/>
      <c r="F451" s="384"/>
      <c r="G451" s="384"/>
      <c r="H451" s="384"/>
      <c r="I451" s="384"/>
      <c r="J451" s="384"/>
      <c r="K451" s="384"/>
      <c r="L451" s="384"/>
      <c r="M451" s="384"/>
      <c r="N451" s="384"/>
      <c r="O451" s="384"/>
      <c r="P451" s="384"/>
      <c r="Q451" s="384"/>
      <c r="R451" s="384"/>
      <c r="S451" s="384"/>
      <c r="T451" s="384"/>
      <c r="U451" s="384"/>
      <c r="V451" s="384"/>
      <c r="W451" s="384"/>
      <c r="X451" s="384"/>
      <c r="Y451" s="384"/>
      <c r="Z451" s="360"/>
      <c r="AA451" s="360"/>
    </row>
    <row r="452" spans="1:54" ht="14.25" hidden="1" customHeight="1" x14ac:dyDescent="0.25">
      <c r="A452" s="383" t="s">
        <v>111</v>
      </c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84"/>
      <c r="O452" s="384"/>
      <c r="P452" s="384"/>
      <c r="Q452" s="384"/>
      <c r="R452" s="384"/>
      <c r="S452" s="384"/>
      <c r="T452" s="384"/>
      <c r="U452" s="384"/>
      <c r="V452" s="384"/>
      <c r="W452" s="384"/>
      <c r="X452" s="384"/>
      <c r="Y452" s="384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6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7"/>
      <c r="Q453" s="377"/>
      <c r="R453" s="377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7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7"/>
      <c r="Q454" s="377"/>
      <c r="R454" s="377"/>
      <c r="S454" s="371"/>
      <c r="T454" s="34"/>
      <c r="U454" s="34"/>
      <c r="V454" s="35" t="s">
        <v>68</v>
      </c>
      <c r="W454" s="366">
        <v>1400</v>
      </c>
      <c r="X454" s="367">
        <f t="shared" si="21"/>
        <v>1404.48</v>
      </c>
      <c r="Y454" s="36">
        <f t="shared" si="22"/>
        <v>3.1813600000000002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7"/>
      <c r="Q455" s="377"/>
      <c r="R455" s="377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6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7"/>
      <c r="Q456" s="377"/>
      <c r="R456" s="377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6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7"/>
      <c r="Q457" s="377"/>
      <c r="R457" s="377"/>
      <c r="S457" s="371"/>
      <c r="T457" s="34"/>
      <c r="U457" s="34"/>
      <c r="V457" s="35" t="s">
        <v>68</v>
      </c>
      <c r="W457" s="366">
        <v>1400</v>
      </c>
      <c r="X457" s="367">
        <f t="shared" si="21"/>
        <v>1404.48</v>
      </c>
      <c r="Y457" s="36">
        <f t="shared" si="22"/>
        <v>3.1813600000000002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7"/>
      <c r="Q458" s="377"/>
      <c r="R458" s="377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5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7"/>
      <c r="Q459" s="377"/>
      <c r="R459" s="377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4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7"/>
      <c r="Q460" s="377"/>
      <c r="R460" s="377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49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7"/>
      <c r="Q461" s="377"/>
      <c r="R461" s="377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4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7"/>
      <c r="Q462" s="377"/>
      <c r="R462" s="377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7"/>
      <c r="Q463" s="377"/>
      <c r="R463" s="377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99"/>
      <c r="B464" s="384"/>
      <c r="C464" s="384"/>
      <c r="D464" s="384"/>
      <c r="E464" s="384"/>
      <c r="F464" s="384"/>
      <c r="G464" s="384"/>
      <c r="H464" s="384"/>
      <c r="I464" s="384"/>
      <c r="J464" s="384"/>
      <c r="K464" s="384"/>
      <c r="L464" s="384"/>
      <c r="M464" s="384"/>
      <c r="N464" s="400"/>
      <c r="O464" s="380" t="s">
        <v>73</v>
      </c>
      <c r="P464" s="381"/>
      <c r="Q464" s="381"/>
      <c r="R464" s="381"/>
      <c r="S464" s="381"/>
      <c r="T464" s="381"/>
      <c r="U464" s="382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530.30303030303025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532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6.3627200000000004</v>
      </c>
      <c r="Z464" s="369"/>
      <c r="AA464" s="369"/>
    </row>
    <row r="465" spans="1:54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4"/>
      <c r="M465" s="384"/>
      <c r="N465" s="400"/>
      <c r="O465" s="380" t="s">
        <v>73</v>
      </c>
      <c r="P465" s="381"/>
      <c r="Q465" s="381"/>
      <c r="R465" s="381"/>
      <c r="S465" s="381"/>
      <c r="T465" s="381"/>
      <c r="U465" s="382"/>
      <c r="V465" s="37" t="s">
        <v>68</v>
      </c>
      <c r="W465" s="368">
        <f>IFERROR(SUM(W453:W463),"0")</f>
        <v>2800</v>
      </c>
      <c r="X465" s="368">
        <f>IFERROR(SUM(X453:X463),"0")</f>
        <v>2808.96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4"/>
      <c r="M466" s="384"/>
      <c r="N466" s="384"/>
      <c r="O466" s="384"/>
      <c r="P466" s="384"/>
      <c r="Q466" s="384"/>
      <c r="R466" s="384"/>
      <c r="S466" s="384"/>
      <c r="T466" s="384"/>
      <c r="U466" s="384"/>
      <c r="V466" s="384"/>
      <c r="W466" s="384"/>
      <c r="X466" s="384"/>
      <c r="Y466" s="384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7"/>
      <c r="Q467" s="377"/>
      <c r="R467" s="377"/>
      <c r="S467" s="371"/>
      <c r="T467" s="34"/>
      <c r="U467" s="34"/>
      <c r="V467" s="35" t="s">
        <v>68</v>
      </c>
      <c r="W467" s="366">
        <v>942</v>
      </c>
      <c r="X467" s="367">
        <f>IFERROR(IF(W467="",0,CEILING((W467/$H467),1)*$H467),"")</f>
        <v>945.12</v>
      </c>
      <c r="Y467" s="36">
        <f>IFERROR(IF(X467=0,"",ROUNDUP(X467/H467,0)*0.01196),"")</f>
        <v>2.1408399999999999</v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6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7"/>
      <c r="Q468" s="377"/>
      <c r="R468" s="377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99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400"/>
      <c r="O469" s="380" t="s">
        <v>73</v>
      </c>
      <c r="P469" s="381"/>
      <c r="Q469" s="381"/>
      <c r="R469" s="381"/>
      <c r="S469" s="381"/>
      <c r="T469" s="381"/>
      <c r="U469" s="382"/>
      <c r="V469" s="37" t="s">
        <v>74</v>
      </c>
      <c r="W469" s="368">
        <f>IFERROR(W467/H467,"0")+IFERROR(W468/H468,"0")</f>
        <v>178.40909090909091</v>
      </c>
      <c r="X469" s="368">
        <f>IFERROR(X467/H467,"0")+IFERROR(X468/H468,"0")</f>
        <v>179</v>
      </c>
      <c r="Y469" s="368">
        <f>IFERROR(IF(Y467="",0,Y467),"0")+IFERROR(IF(Y468="",0,Y468),"0")</f>
        <v>2.1408399999999999</v>
      </c>
      <c r="Z469" s="369"/>
      <c r="AA469" s="369"/>
    </row>
    <row r="470" spans="1:54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400"/>
      <c r="O470" s="380" t="s">
        <v>73</v>
      </c>
      <c r="P470" s="381"/>
      <c r="Q470" s="381"/>
      <c r="R470" s="381"/>
      <c r="S470" s="381"/>
      <c r="T470" s="381"/>
      <c r="U470" s="382"/>
      <c r="V470" s="37" t="s">
        <v>68</v>
      </c>
      <c r="W470" s="368">
        <f>IFERROR(SUM(W467:W468),"0")</f>
        <v>942</v>
      </c>
      <c r="X470" s="368">
        <f>IFERROR(SUM(X467:X468),"0")</f>
        <v>945.12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384"/>
      <c r="M471" s="384"/>
      <c r="N471" s="384"/>
      <c r="O471" s="384"/>
      <c r="P471" s="384"/>
      <c r="Q471" s="384"/>
      <c r="R471" s="384"/>
      <c r="S471" s="384"/>
      <c r="T471" s="384"/>
      <c r="U471" s="384"/>
      <c r="V471" s="384"/>
      <c r="W471" s="384"/>
      <c r="X471" s="384"/>
      <c r="Y471" s="384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7"/>
      <c r="Q472" s="377"/>
      <c r="R472" s="377"/>
      <c r="S472" s="371"/>
      <c r="T472" s="34"/>
      <c r="U472" s="34"/>
      <c r="V472" s="35" t="s">
        <v>68</v>
      </c>
      <c r="W472" s="366">
        <v>376</v>
      </c>
      <c r="X472" s="367">
        <f t="shared" ref="X472:X477" si="23">IFERROR(IF(W472="",0,CEILING((W472/$H472),1)*$H472),"")</f>
        <v>380.16</v>
      </c>
      <c r="Y472" s="36">
        <f>IFERROR(IF(X472=0,"",ROUNDUP(X472/H472,0)*0.01196),"")</f>
        <v>0.86112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7"/>
      <c r="Q473" s="377"/>
      <c r="R473" s="377"/>
      <c r="S473" s="371"/>
      <c r="T473" s="34"/>
      <c r="U473" s="34"/>
      <c r="V473" s="35" t="s">
        <v>68</v>
      </c>
      <c r="W473" s="366">
        <v>1100</v>
      </c>
      <c r="X473" s="367">
        <f t="shared" si="23"/>
        <v>1103.52</v>
      </c>
      <c r="Y473" s="36">
        <f>IFERROR(IF(X473=0,"",ROUNDUP(X473/H473,0)*0.01196),"")</f>
        <v>2.4996399999999999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7"/>
      <c r="Q474" s="377"/>
      <c r="R474" s="377"/>
      <c r="S474" s="371"/>
      <c r="T474" s="34"/>
      <c r="U474" s="34"/>
      <c r="V474" s="35" t="s">
        <v>68</v>
      </c>
      <c r="W474" s="366">
        <v>900</v>
      </c>
      <c r="X474" s="367">
        <f t="shared" si="23"/>
        <v>902.88</v>
      </c>
      <c r="Y474" s="36">
        <f>IFERROR(IF(X474=0,"",ROUNDUP(X474/H474,0)*0.01196),"")</f>
        <v>2.0451600000000001</v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7"/>
      <c r="Q475" s="377"/>
      <c r="R475" s="377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6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7"/>
      <c r="Q476" s="377"/>
      <c r="R476" s="377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7"/>
      <c r="Q477" s="377"/>
      <c r="R477" s="377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99"/>
      <c r="B478" s="384"/>
      <c r="C478" s="384"/>
      <c r="D478" s="384"/>
      <c r="E478" s="384"/>
      <c r="F478" s="384"/>
      <c r="G478" s="384"/>
      <c r="H478" s="384"/>
      <c r="I478" s="384"/>
      <c r="J478" s="384"/>
      <c r="K478" s="384"/>
      <c r="L478" s="384"/>
      <c r="M478" s="384"/>
      <c r="N478" s="400"/>
      <c r="O478" s="380" t="s">
        <v>73</v>
      </c>
      <c r="P478" s="381"/>
      <c r="Q478" s="381"/>
      <c r="R478" s="381"/>
      <c r="S478" s="381"/>
      <c r="T478" s="381"/>
      <c r="U478" s="382"/>
      <c r="V478" s="37" t="s">
        <v>74</v>
      </c>
      <c r="W478" s="368">
        <f>IFERROR(W472/H472,"0")+IFERROR(W473/H473,"0")+IFERROR(W474/H474,"0")+IFERROR(W475/H475,"0")+IFERROR(W476/H476,"0")+IFERROR(W477/H477,"0")</f>
        <v>449.99999999999994</v>
      </c>
      <c r="X478" s="368">
        <f>IFERROR(X472/H472,"0")+IFERROR(X473/H473,"0")+IFERROR(X474/H474,"0")+IFERROR(X475/H475,"0")+IFERROR(X476/H476,"0")+IFERROR(X477/H477,"0")</f>
        <v>452</v>
      </c>
      <c r="Y478" s="368">
        <f>IFERROR(IF(Y472="",0,Y472),"0")+IFERROR(IF(Y473="",0,Y473),"0")+IFERROR(IF(Y474="",0,Y474),"0")+IFERROR(IF(Y475="",0,Y475),"0")+IFERROR(IF(Y476="",0,Y476),"0")+IFERROR(IF(Y477="",0,Y477),"0")</f>
        <v>5.4059200000000001</v>
      </c>
      <c r="Z478" s="369"/>
      <c r="AA478" s="369"/>
    </row>
    <row r="479" spans="1:54" x14ac:dyDescent="0.2">
      <c r="A479" s="384"/>
      <c r="B479" s="384"/>
      <c r="C479" s="384"/>
      <c r="D479" s="384"/>
      <c r="E479" s="384"/>
      <c r="F479" s="384"/>
      <c r="G479" s="384"/>
      <c r="H479" s="384"/>
      <c r="I479" s="384"/>
      <c r="J479" s="384"/>
      <c r="K479" s="384"/>
      <c r="L479" s="384"/>
      <c r="M479" s="384"/>
      <c r="N479" s="400"/>
      <c r="O479" s="380" t="s">
        <v>73</v>
      </c>
      <c r="P479" s="381"/>
      <c r="Q479" s="381"/>
      <c r="R479" s="381"/>
      <c r="S479" s="381"/>
      <c r="T479" s="381"/>
      <c r="U479" s="382"/>
      <c r="V479" s="37" t="s">
        <v>68</v>
      </c>
      <c r="W479" s="368">
        <f>IFERROR(SUM(W472:W477),"0")</f>
        <v>2376</v>
      </c>
      <c r="X479" s="368">
        <f>IFERROR(SUM(X472:X477),"0")</f>
        <v>2386.56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84"/>
      <c r="C480" s="384"/>
      <c r="D480" s="384"/>
      <c r="E480" s="384"/>
      <c r="F480" s="384"/>
      <c r="G480" s="384"/>
      <c r="H480" s="384"/>
      <c r="I480" s="384"/>
      <c r="J480" s="384"/>
      <c r="K480" s="384"/>
      <c r="L480" s="384"/>
      <c r="M480" s="384"/>
      <c r="N480" s="384"/>
      <c r="O480" s="384"/>
      <c r="P480" s="384"/>
      <c r="Q480" s="384"/>
      <c r="R480" s="384"/>
      <c r="S480" s="384"/>
      <c r="T480" s="384"/>
      <c r="U480" s="384"/>
      <c r="V480" s="384"/>
      <c r="W480" s="384"/>
      <c r="X480" s="384"/>
      <c r="Y480" s="384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60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7"/>
      <c r="Q481" s="377"/>
      <c r="R481" s="377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7"/>
      <c r="Q482" s="377"/>
      <c r="R482" s="377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4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7"/>
      <c r="Q483" s="377"/>
      <c r="R483" s="377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99"/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400"/>
      <c r="O484" s="380" t="s">
        <v>73</v>
      </c>
      <c r="P484" s="381"/>
      <c r="Q484" s="381"/>
      <c r="R484" s="381"/>
      <c r="S484" s="381"/>
      <c r="T484" s="381"/>
      <c r="U484" s="382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84"/>
      <c r="B485" s="384"/>
      <c r="C485" s="384"/>
      <c r="D485" s="384"/>
      <c r="E485" s="384"/>
      <c r="F485" s="384"/>
      <c r="G485" s="384"/>
      <c r="H485" s="384"/>
      <c r="I485" s="384"/>
      <c r="J485" s="384"/>
      <c r="K485" s="384"/>
      <c r="L485" s="384"/>
      <c r="M485" s="384"/>
      <c r="N485" s="400"/>
      <c r="O485" s="380" t="s">
        <v>73</v>
      </c>
      <c r="P485" s="381"/>
      <c r="Q485" s="381"/>
      <c r="R485" s="381"/>
      <c r="S485" s="381"/>
      <c r="T485" s="381"/>
      <c r="U485" s="382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384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4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7"/>
      <c r="Q487" s="377"/>
      <c r="R487" s="377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99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400"/>
      <c r="O488" s="380" t="s">
        <v>73</v>
      </c>
      <c r="P488" s="381"/>
      <c r="Q488" s="381"/>
      <c r="R488" s="381"/>
      <c r="S488" s="381"/>
      <c r="T488" s="381"/>
      <c r="U488" s="382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400"/>
      <c r="O489" s="380" t="s">
        <v>73</v>
      </c>
      <c r="P489" s="381"/>
      <c r="Q489" s="381"/>
      <c r="R489" s="381"/>
      <c r="S489" s="381"/>
      <c r="T489" s="381"/>
      <c r="U489" s="382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37" t="s">
        <v>637</v>
      </c>
      <c r="B490" s="438"/>
      <c r="C490" s="438"/>
      <c r="D490" s="438"/>
      <c r="E490" s="438"/>
      <c r="F490" s="438"/>
      <c r="G490" s="438"/>
      <c r="H490" s="438"/>
      <c r="I490" s="438"/>
      <c r="J490" s="438"/>
      <c r="K490" s="438"/>
      <c r="L490" s="438"/>
      <c r="M490" s="438"/>
      <c r="N490" s="438"/>
      <c r="O490" s="438"/>
      <c r="P490" s="438"/>
      <c r="Q490" s="438"/>
      <c r="R490" s="438"/>
      <c r="S490" s="438"/>
      <c r="T490" s="438"/>
      <c r="U490" s="438"/>
      <c r="V490" s="438"/>
      <c r="W490" s="438"/>
      <c r="X490" s="438"/>
      <c r="Y490" s="438"/>
      <c r="Z490" s="48"/>
      <c r="AA490" s="48"/>
    </row>
    <row r="491" spans="1:54" ht="16.5" hidden="1" customHeight="1" x14ac:dyDescent="0.25">
      <c r="A491" s="389" t="s">
        <v>638</v>
      </c>
      <c r="B491" s="384"/>
      <c r="C491" s="384"/>
      <c r="D491" s="384"/>
      <c r="E491" s="384"/>
      <c r="F491" s="384"/>
      <c r="G491" s="384"/>
      <c r="H491" s="384"/>
      <c r="I491" s="384"/>
      <c r="J491" s="384"/>
      <c r="K491" s="384"/>
      <c r="L491" s="384"/>
      <c r="M491" s="384"/>
      <c r="N491" s="384"/>
      <c r="O491" s="384"/>
      <c r="P491" s="384"/>
      <c r="Q491" s="384"/>
      <c r="R491" s="384"/>
      <c r="S491" s="384"/>
      <c r="T491" s="384"/>
      <c r="U491" s="384"/>
      <c r="V491" s="384"/>
      <c r="W491" s="384"/>
      <c r="X491" s="384"/>
      <c r="Y491" s="384"/>
      <c r="Z491" s="360"/>
      <c r="AA491" s="360"/>
    </row>
    <row r="492" spans="1:54" ht="14.25" hidden="1" customHeight="1" x14ac:dyDescent="0.25">
      <c r="A492" s="383" t="s">
        <v>111</v>
      </c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84"/>
      <c r="O492" s="384"/>
      <c r="P492" s="384"/>
      <c r="Q492" s="384"/>
      <c r="R492" s="384"/>
      <c r="S492" s="384"/>
      <c r="T492" s="384"/>
      <c r="U492" s="384"/>
      <c r="V492" s="384"/>
      <c r="W492" s="384"/>
      <c r="X492" s="384"/>
      <c r="Y492" s="384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500" t="s">
        <v>641</v>
      </c>
      <c r="P493" s="377"/>
      <c r="Q493" s="377"/>
      <c r="R493" s="377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99" t="s">
        <v>644</v>
      </c>
      <c r="P494" s="377"/>
      <c r="Q494" s="377"/>
      <c r="R494" s="377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7"/>
      <c r="Q495" s="377"/>
      <c r="R495" s="377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4" t="s">
        <v>650</v>
      </c>
      <c r="P496" s="377"/>
      <c r="Q496" s="377"/>
      <c r="R496" s="377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748" t="s">
        <v>653</v>
      </c>
      <c r="P497" s="377"/>
      <c r="Q497" s="377"/>
      <c r="R497" s="377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425" t="s">
        <v>656</v>
      </c>
      <c r="P498" s="377"/>
      <c r="Q498" s="377"/>
      <c r="R498" s="377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738" t="s">
        <v>659</v>
      </c>
      <c r="P499" s="377"/>
      <c r="Q499" s="377"/>
      <c r="R499" s="377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99"/>
      <c r="B500" s="384"/>
      <c r="C500" s="384"/>
      <c r="D500" s="384"/>
      <c r="E500" s="384"/>
      <c r="F500" s="384"/>
      <c r="G500" s="384"/>
      <c r="H500" s="384"/>
      <c r="I500" s="384"/>
      <c r="J500" s="384"/>
      <c r="K500" s="384"/>
      <c r="L500" s="384"/>
      <c r="M500" s="384"/>
      <c r="N500" s="400"/>
      <c r="O500" s="380" t="s">
        <v>73</v>
      </c>
      <c r="P500" s="381"/>
      <c r="Q500" s="381"/>
      <c r="R500" s="381"/>
      <c r="S500" s="381"/>
      <c r="T500" s="381"/>
      <c r="U500" s="382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84"/>
      <c r="B501" s="384"/>
      <c r="C501" s="384"/>
      <c r="D501" s="384"/>
      <c r="E501" s="384"/>
      <c r="F501" s="384"/>
      <c r="G501" s="384"/>
      <c r="H501" s="384"/>
      <c r="I501" s="384"/>
      <c r="J501" s="384"/>
      <c r="K501" s="384"/>
      <c r="L501" s="384"/>
      <c r="M501" s="384"/>
      <c r="N501" s="400"/>
      <c r="O501" s="380" t="s">
        <v>73</v>
      </c>
      <c r="P501" s="381"/>
      <c r="Q501" s="381"/>
      <c r="R501" s="381"/>
      <c r="S501" s="381"/>
      <c r="T501" s="381"/>
      <c r="U501" s="382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84"/>
      <c r="C502" s="384"/>
      <c r="D502" s="384"/>
      <c r="E502" s="384"/>
      <c r="F502" s="384"/>
      <c r="G502" s="384"/>
      <c r="H502" s="384"/>
      <c r="I502" s="384"/>
      <c r="J502" s="384"/>
      <c r="K502" s="384"/>
      <c r="L502" s="384"/>
      <c r="M502" s="384"/>
      <c r="N502" s="384"/>
      <c r="O502" s="384"/>
      <c r="P502" s="384"/>
      <c r="Q502" s="384"/>
      <c r="R502" s="384"/>
      <c r="S502" s="384"/>
      <c r="T502" s="384"/>
      <c r="U502" s="384"/>
      <c r="V502" s="384"/>
      <c r="W502" s="384"/>
      <c r="X502" s="384"/>
      <c r="Y502" s="384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1" t="s">
        <v>662</v>
      </c>
      <c r="P503" s="377"/>
      <c r="Q503" s="377"/>
      <c r="R503" s="377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378" t="s">
        <v>665</v>
      </c>
      <c r="P504" s="377"/>
      <c r="Q504" s="377"/>
      <c r="R504" s="377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739" t="s">
        <v>668</v>
      </c>
      <c r="P505" s="377"/>
      <c r="Q505" s="377"/>
      <c r="R505" s="377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522" t="s">
        <v>671</v>
      </c>
      <c r="P506" s="377"/>
      <c r="Q506" s="377"/>
      <c r="R506" s="377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99"/>
      <c r="B507" s="384"/>
      <c r="C507" s="384"/>
      <c r="D507" s="384"/>
      <c r="E507" s="384"/>
      <c r="F507" s="384"/>
      <c r="G507" s="384"/>
      <c r="H507" s="384"/>
      <c r="I507" s="384"/>
      <c r="J507" s="384"/>
      <c r="K507" s="384"/>
      <c r="L507" s="384"/>
      <c r="M507" s="384"/>
      <c r="N507" s="400"/>
      <c r="O507" s="380" t="s">
        <v>73</v>
      </c>
      <c r="P507" s="381"/>
      <c r="Q507" s="381"/>
      <c r="R507" s="381"/>
      <c r="S507" s="381"/>
      <c r="T507" s="381"/>
      <c r="U507" s="382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84"/>
      <c r="B508" s="384"/>
      <c r="C508" s="384"/>
      <c r="D508" s="384"/>
      <c r="E508" s="384"/>
      <c r="F508" s="384"/>
      <c r="G508" s="384"/>
      <c r="H508" s="384"/>
      <c r="I508" s="384"/>
      <c r="J508" s="384"/>
      <c r="K508" s="384"/>
      <c r="L508" s="384"/>
      <c r="M508" s="384"/>
      <c r="N508" s="400"/>
      <c r="O508" s="380" t="s">
        <v>73</v>
      </c>
      <c r="P508" s="381"/>
      <c r="Q508" s="381"/>
      <c r="R508" s="381"/>
      <c r="S508" s="381"/>
      <c r="T508" s="381"/>
      <c r="U508" s="382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84"/>
      <c r="C509" s="384"/>
      <c r="D509" s="384"/>
      <c r="E509" s="384"/>
      <c r="F509" s="384"/>
      <c r="G509" s="384"/>
      <c r="H509" s="384"/>
      <c r="I509" s="384"/>
      <c r="J509" s="384"/>
      <c r="K509" s="384"/>
      <c r="L509" s="384"/>
      <c r="M509" s="384"/>
      <c r="N509" s="384"/>
      <c r="O509" s="384"/>
      <c r="P509" s="384"/>
      <c r="Q509" s="384"/>
      <c r="R509" s="384"/>
      <c r="S509" s="384"/>
      <c r="T509" s="384"/>
      <c r="U509" s="384"/>
      <c r="V509" s="384"/>
      <c r="W509" s="384"/>
      <c r="X509" s="384"/>
      <c r="Y509" s="384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515" t="s">
        <v>674</v>
      </c>
      <c r="P510" s="377"/>
      <c r="Q510" s="377"/>
      <c r="R510" s="377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7"/>
      <c r="Q511" s="377"/>
      <c r="R511" s="377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517" t="s">
        <v>679</v>
      </c>
      <c r="P512" s="377"/>
      <c r="Q512" s="377"/>
      <c r="R512" s="377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64" t="s">
        <v>682</v>
      </c>
      <c r="P513" s="377"/>
      <c r="Q513" s="377"/>
      <c r="R513" s="377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03" t="s">
        <v>685</v>
      </c>
      <c r="P514" s="377"/>
      <c r="Q514" s="377"/>
      <c r="R514" s="377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484" t="s">
        <v>688</v>
      </c>
      <c r="P515" s="377"/>
      <c r="Q515" s="377"/>
      <c r="R515" s="377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99"/>
      <c r="B516" s="384"/>
      <c r="C516" s="384"/>
      <c r="D516" s="384"/>
      <c r="E516" s="384"/>
      <c r="F516" s="384"/>
      <c r="G516" s="384"/>
      <c r="H516" s="384"/>
      <c r="I516" s="384"/>
      <c r="J516" s="384"/>
      <c r="K516" s="384"/>
      <c r="L516" s="384"/>
      <c r="M516" s="384"/>
      <c r="N516" s="400"/>
      <c r="O516" s="380" t="s">
        <v>73</v>
      </c>
      <c r="P516" s="381"/>
      <c r="Q516" s="381"/>
      <c r="R516" s="381"/>
      <c r="S516" s="381"/>
      <c r="T516" s="381"/>
      <c r="U516" s="382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84"/>
      <c r="B517" s="384"/>
      <c r="C517" s="384"/>
      <c r="D517" s="384"/>
      <c r="E517" s="384"/>
      <c r="F517" s="384"/>
      <c r="G517" s="384"/>
      <c r="H517" s="384"/>
      <c r="I517" s="384"/>
      <c r="J517" s="384"/>
      <c r="K517" s="384"/>
      <c r="L517" s="384"/>
      <c r="M517" s="384"/>
      <c r="N517" s="400"/>
      <c r="O517" s="380" t="s">
        <v>73</v>
      </c>
      <c r="P517" s="381"/>
      <c r="Q517" s="381"/>
      <c r="R517" s="381"/>
      <c r="S517" s="381"/>
      <c r="T517" s="381"/>
      <c r="U517" s="382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84"/>
      <c r="C518" s="384"/>
      <c r="D518" s="384"/>
      <c r="E518" s="384"/>
      <c r="F518" s="384"/>
      <c r="G518" s="384"/>
      <c r="H518" s="384"/>
      <c r="I518" s="384"/>
      <c r="J518" s="384"/>
      <c r="K518" s="384"/>
      <c r="L518" s="384"/>
      <c r="M518" s="384"/>
      <c r="N518" s="384"/>
      <c r="O518" s="384"/>
      <c r="P518" s="384"/>
      <c r="Q518" s="384"/>
      <c r="R518" s="384"/>
      <c r="S518" s="384"/>
      <c r="T518" s="384"/>
      <c r="U518" s="384"/>
      <c r="V518" s="384"/>
      <c r="W518" s="384"/>
      <c r="X518" s="384"/>
      <c r="Y518" s="384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61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7"/>
      <c r="Q519" s="377"/>
      <c r="R519" s="377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679" t="s">
        <v>693</v>
      </c>
      <c r="P520" s="377"/>
      <c r="Q520" s="377"/>
      <c r="R520" s="377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670" t="s">
        <v>696</v>
      </c>
      <c r="P521" s="377"/>
      <c r="Q521" s="377"/>
      <c r="R521" s="377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524" t="s">
        <v>699</v>
      </c>
      <c r="P522" s="377"/>
      <c r="Q522" s="377"/>
      <c r="R522" s="377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636" t="s">
        <v>702</v>
      </c>
      <c r="P523" s="377"/>
      <c r="Q523" s="377"/>
      <c r="R523" s="377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99"/>
      <c r="B524" s="384"/>
      <c r="C524" s="384"/>
      <c r="D524" s="384"/>
      <c r="E524" s="384"/>
      <c r="F524" s="384"/>
      <c r="G524" s="384"/>
      <c r="H524" s="384"/>
      <c r="I524" s="384"/>
      <c r="J524" s="384"/>
      <c r="K524" s="384"/>
      <c r="L524" s="384"/>
      <c r="M524" s="384"/>
      <c r="N524" s="400"/>
      <c r="O524" s="380" t="s">
        <v>73</v>
      </c>
      <c r="P524" s="381"/>
      <c r="Q524" s="381"/>
      <c r="R524" s="381"/>
      <c r="S524" s="381"/>
      <c r="T524" s="381"/>
      <c r="U524" s="382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84"/>
      <c r="B525" s="384"/>
      <c r="C525" s="384"/>
      <c r="D525" s="384"/>
      <c r="E525" s="384"/>
      <c r="F525" s="384"/>
      <c r="G525" s="384"/>
      <c r="H525" s="384"/>
      <c r="I525" s="384"/>
      <c r="J525" s="384"/>
      <c r="K525" s="384"/>
      <c r="L525" s="384"/>
      <c r="M525" s="384"/>
      <c r="N525" s="400"/>
      <c r="O525" s="380" t="s">
        <v>73</v>
      </c>
      <c r="P525" s="381"/>
      <c r="Q525" s="381"/>
      <c r="R525" s="381"/>
      <c r="S525" s="381"/>
      <c r="T525" s="381"/>
      <c r="U525" s="382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84"/>
      <c r="C526" s="384"/>
      <c r="D526" s="384"/>
      <c r="E526" s="384"/>
      <c r="F526" s="384"/>
      <c r="G526" s="384"/>
      <c r="H526" s="384"/>
      <c r="I526" s="384"/>
      <c r="J526" s="384"/>
      <c r="K526" s="384"/>
      <c r="L526" s="384"/>
      <c r="M526" s="384"/>
      <c r="N526" s="384"/>
      <c r="O526" s="384"/>
      <c r="P526" s="384"/>
      <c r="Q526" s="384"/>
      <c r="R526" s="384"/>
      <c r="S526" s="384"/>
      <c r="T526" s="384"/>
      <c r="U526" s="384"/>
      <c r="V526" s="384"/>
      <c r="W526" s="384"/>
      <c r="X526" s="384"/>
      <c r="Y526" s="384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496" t="s">
        <v>705</v>
      </c>
      <c r="P527" s="377"/>
      <c r="Q527" s="377"/>
      <c r="R527" s="377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426" t="s">
        <v>707</v>
      </c>
      <c r="P528" s="377"/>
      <c r="Q528" s="377"/>
      <c r="R528" s="377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673" t="s">
        <v>710</v>
      </c>
      <c r="P529" s="377"/>
      <c r="Q529" s="377"/>
      <c r="R529" s="377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751" t="s">
        <v>712</v>
      </c>
      <c r="P530" s="377"/>
      <c r="Q530" s="377"/>
      <c r="R530" s="377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99"/>
      <c r="B531" s="384"/>
      <c r="C531" s="384"/>
      <c r="D531" s="384"/>
      <c r="E531" s="384"/>
      <c r="F531" s="384"/>
      <c r="G531" s="384"/>
      <c r="H531" s="384"/>
      <c r="I531" s="384"/>
      <c r="J531" s="384"/>
      <c r="K531" s="384"/>
      <c r="L531" s="384"/>
      <c r="M531" s="384"/>
      <c r="N531" s="400"/>
      <c r="O531" s="380" t="s">
        <v>73</v>
      </c>
      <c r="P531" s="381"/>
      <c r="Q531" s="381"/>
      <c r="R531" s="381"/>
      <c r="S531" s="381"/>
      <c r="T531" s="381"/>
      <c r="U531" s="382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84"/>
      <c r="B532" s="384"/>
      <c r="C532" s="384"/>
      <c r="D532" s="384"/>
      <c r="E532" s="384"/>
      <c r="F532" s="384"/>
      <c r="G532" s="384"/>
      <c r="H532" s="384"/>
      <c r="I532" s="384"/>
      <c r="J532" s="384"/>
      <c r="K532" s="384"/>
      <c r="L532" s="384"/>
      <c r="M532" s="384"/>
      <c r="N532" s="400"/>
      <c r="O532" s="380" t="s">
        <v>73</v>
      </c>
      <c r="P532" s="381"/>
      <c r="Q532" s="381"/>
      <c r="R532" s="381"/>
      <c r="S532" s="381"/>
      <c r="T532" s="381"/>
      <c r="U532" s="382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672"/>
      <c r="B533" s="384"/>
      <c r="C533" s="384"/>
      <c r="D533" s="384"/>
      <c r="E533" s="384"/>
      <c r="F533" s="384"/>
      <c r="G533" s="384"/>
      <c r="H533" s="384"/>
      <c r="I533" s="384"/>
      <c r="J533" s="384"/>
      <c r="K533" s="384"/>
      <c r="L533" s="384"/>
      <c r="M533" s="384"/>
      <c r="N533" s="553"/>
      <c r="O533" s="592" t="s">
        <v>713</v>
      </c>
      <c r="P533" s="441"/>
      <c r="Q533" s="441"/>
      <c r="R533" s="441"/>
      <c r="S533" s="441"/>
      <c r="T533" s="441"/>
      <c r="U533" s="409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17407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17527.669999999998</v>
      </c>
      <c r="Y533" s="37"/>
      <c r="Z533" s="369"/>
      <c r="AA533" s="369"/>
    </row>
    <row r="534" spans="1:54" x14ac:dyDescent="0.2">
      <c r="A534" s="384"/>
      <c r="B534" s="384"/>
      <c r="C534" s="384"/>
      <c r="D534" s="384"/>
      <c r="E534" s="384"/>
      <c r="F534" s="384"/>
      <c r="G534" s="384"/>
      <c r="H534" s="384"/>
      <c r="I534" s="384"/>
      <c r="J534" s="384"/>
      <c r="K534" s="384"/>
      <c r="L534" s="384"/>
      <c r="M534" s="384"/>
      <c r="N534" s="553"/>
      <c r="O534" s="592" t="s">
        <v>714</v>
      </c>
      <c r="P534" s="441"/>
      <c r="Q534" s="441"/>
      <c r="R534" s="441"/>
      <c r="S534" s="441"/>
      <c r="T534" s="441"/>
      <c r="U534" s="409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18406.414063357985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18534.616999999995</v>
      </c>
      <c r="Y534" s="37"/>
      <c r="Z534" s="369"/>
      <c r="AA534" s="369"/>
    </row>
    <row r="535" spans="1:54" x14ac:dyDescent="0.2">
      <c r="A535" s="38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553"/>
      <c r="O535" s="592" t="s">
        <v>715</v>
      </c>
      <c r="P535" s="441"/>
      <c r="Q535" s="441"/>
      <c r="R535" s="441"/>
      <c r="S535" s="441"/>
      <c r="T535" s="441"/>
      <c r="U535" s="409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31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32</v>
      </c>
      <c r="Y535" s="37"/>
      <c r="Z535" s="369"/>
      <c r="AA535" s="369"/>
    </row>
    <row r="536" spans="1:54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553"/>
      <c r="O536" s="592" t="s">
        <v>717</v>
      </c>
      <c r="P536" s="441"/>
      <c r="Q536" s="441"/>
      <c r="R536" s="441"/>
      <c r="S536" s="441"/>
      <c r="T536" s="441"/>
      <c r="U536" s="409"/>
      <c r="V536" s="37" t="s">
        <v>68</v>
      </c>
      <c r="W536" s="368">
        <f>GrossWeightTotal+PalletQtyTotal*25</f>
        <v>19181.414063357985</v>
      </c>
      <c r="X536" s="368">
        <f>GrossWeightTotalR+PalletQtyTotalR*25</f>
        <v>19334.616999999995</v>
      </c>
      <c r="Y536" s="37"/>
      <c r="Z536" s="369"/>
      <c r="AA536" s="369"/>
    </row>
    <row r="537" spans="1:54" x14ac:dyDescent="0.2">
      <c r="A537" s="384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553"/>
      <c r="O537" s="592" t="s">
        <v>718</v>
      </c>
      <c r="P537" s="441"/>
      <c r="Q537" s="441"/>
      <c r="R537" s="441"/>
      <c r="S537" s="441"/>
      <c r="T537" s="441"/>
      <c r="U537" s="409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2514.5409870906474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2533</v>
      </c>
      <c r="Y537" s="37"/>
      <c r="Z537" s="369"/>
      <c r="AA537" s="369"/>
    </row>
    <row r="538" spans="1:54" ht="14.25" hidden="1" customHeight="1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553"/>
      <c r="O538" s="592" t="s">
        <v>719</v>
      </c>
      <c r="P538" s="441"/>
      <c r="Q538" s="441"/>
      <c r="R538" s="441"/>
      <c r="S538" s="441"/>
      <c r="T538" s="441"/>
      <c r="U538" s="409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36.717219999999998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406" t="s">
        <v>101</v>
      </c>
      <c r="D540" s="520"/>
      <c r="E540" s="520"/>
      <c r="F540" s="407"/>
      <c r="G540" s="406" t="s">
        <v>229</v>
      </c>
      <c r="H540" s="520"/>
      <c r="I540" s="520"/>
      <c r="J540" s="520"/>
      <c r="K540" s="520"/>
      <c r="L540" s="520"/>
      <c r="M540" s="520"/>
      <c r="N540" s="520"/>
      <c r="O540" s="520"/>
      <c r="P540" s="407"/>
      <c r="Q540" s="406" t="s">
        <v>452</v>
      </c>
      <c r="R540" s="407"/>
      <c r="S540" s="406" t="s">
        <v>504</v>
      </c>
      <c r="T540" s="520"/>
      <c r="U540" s="407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467" t="s">
        <v>722</v>
      </c>
      <c r="B541" s="406" t="s">
        <v>61</v>
      </c>
      <c r="C541" s="406" t="s">
        <v>102</v>
      </c>
      <c r="D541" s="406" t="s">
        <v>110</v>
      </c>
      <c r="E541" s="406" t="s">
        <v>101</v>
      </c>
      <c r="F541" s="406" t="s">
        <v>219</v>
      </c>
      <c r="G541" s="406" t="s">
        <v>230</v>
      </c>
      <c r="H541" s="406" t="s">
        <v>237</v>
      </c>
      <c r="I541" s="406" t="s">
        <v>256</v>
      </c>
      <c r="J541" s="406" t="s">
        <v>315</v>
      </c>
      <c r="K541" s="358"/>
      <c r="L541" s="406" t="s">
        <v>345</v>
      </c>
      <c r="M541" s="358"/>
      <c r="N541" s="406" t="s">
        <v>345</v>
      </c>
      <c r="O541" s="406" t="s">
        <v>422</v>
      </c>
      <c r="P541" s="406" t="s">
        <v>439</v>
      </c>
      <c r="Q541" s="406" t="s">
        <v>453</v>
      </c>
      <c r="R541" s="406" t="s">
        <v>479</v>
      </c>
      <c r="S541" s="406" t="s">
        <v>505</v>
      </c>
      <c r="T541" s="406" t="s">
        <v>552</v>
      </c>
      <c r="U541" s="406" t="s">
        <v>580</v>
      </c>
      <c r="V541" s="406" t="s">
        <v>590</v>
      </c>
      <c r="W541" s="406" t="s">
        <v>638</v>
      </c>
      <c r="AA541" s="52"/>
      <c r="AD541" s="358"/>
    </row>
    <row r="542" spans="1:54" ht="13.5" customHeight="1" thickBot="1" x14ac:dyDescent="0.25">
      <c r="A542" s="468"/>
      <c r="B542" s="419"/>
      <c r="C542" s="419"/>
      <c r="D542" s="419"/>
      <c r="E542" s="419"/>
      <c r="F542" s="419"/>
      <c r="G542" s="419"/>
      <c r="H542" s="419"/>
      <c r="I542" s="419"/>
      <c r="J542" s="419"/>
      <c r="K542" s="358"/>
      <c r="L542" s="419"/>
      <c r="M542" s="358"/>
      <c r="N542" s="419"/>
      <c r="O542" s="419"/>
      <c r="P542" s="419"/>
      <c r="Q542" s="419"/>
      <c r="R542" s="419"/>
      <c r="S542" s="419"/>
      <c r="T542" s="419"/>
      <c r="U542" s="419"/>
      <c r="V542" s="419"/>
      <c r="W542" s="419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183.60000000000002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887.96</v>
      </c>
      <c r="F543" s="46">
        <f>IFERROR(X131*1,"0")+IFERROR(X132*1,"0")+IFERROR(X133*1,"0")+IFERROR(X134*1,"0")+IFERROR(X135*1,"0")</f>
        <v>282.60000000000002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63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1172.9999999999998</v>
      </c>
      <c r="J543" s="46">
        <f>IFERROR(X206*1,"0")+IFERROR(X207*1,"0")+IFERROR(X208*1,"0")+IFERROR(X209*1,"0")+IFERROR(X210*1,"0")+IFERROR(X211*1,"0")+IFERROR(X215*1,"0")+IFERROR(X216*1,"0")</f>
        <v>127.6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446.4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446.4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12.75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5925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2004.6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121.80000000000001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7.92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6140.64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135,00"/>
        <filter val="1 400,00"/>
        <filter val="1 500,00"/>
        <filter val="10,26"/>
        <filter val="119,00"/>
        <filter val="12,00"/>
        <filter val="12,41"/>
        <filter val="120,00"/>
        <filter val="13,33"/>
        <filter val="14,29"/>
        <filter val="144,00"/>
        <filter val="159,00"/>
        <filter val="16,67"/>
        <filter val="160,00"/>
        <filter val="17 407,00"/>
        <filter val="178,41"/>
        <filter val="18 406,41"/>
        <filter val="180,00"/>
        <filter val="19 181,41"/>
        <filter val="19,00"/>
        <filter val="195,00"/>
        <filter val="2 000,00"/>
        <filter val="2 376,00"/>
        <filter val="2 400,00"/>
        <filter val="2 514,54"/>
        <filter val="2 800,00"/>
        <filter val="200,00"/>
        <filter val="229,00"/>
        <filter val="256,41"/>
        <filter val="27,00"/>
        <filter val="274,00"/>
        <filter val="28,57"/>
        <filter val="299,00"/>
        <filter val="31"/>
        <filter val="32,00"/>
        <filter val="352,23"/>
        <filter val="353,33"/>
        <filter val="376,00"/>
        <filter val="38,33"/>
        <filter val="4,71"/>
        <filter val="40,80"/>
        <filter val="400,00"/>
        <filter val="450,00"/>
        <filter val="5 300,00"/>
        <filter val="5,30"/>
        <filter val="50,18"/>
        <filter val="507,00"/>
        <filter val="52,47"/>
        <filter val="530,30"/>
        <filter val="55,00"/>
        <filter val="56,22"/>
        <filter val="60,00"/>
        <filter val="612,00"/>
        <filter val="7,00"/>
        <filter val="7,45"/>
        <filter val="70,00"/>
        <filter val="79,00"/>
        <filter val="80,00"/>
        <filter val="900,00"/>
        <filter val="942,00"/>
      </filters>
    </filterColumn>
  </autoFilter>
  <mergeCells count="969"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A55:Y55"/>
    <mergeCell ref="D182:E182"/>
    <mergeCell ref="O369:U369"/>
    <mergeCell ref="D109:E109"/>
    <mergeCell ref="O418:U418"/>
    <mergeCell ref="O108:S108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O124:S124"/>
    <mergeCell ref="O196:U196"/>
    <mergeCell ref="O218:U218"/>
    <mergeCell ref="O345:U345"/>
    <mergeCell ref="O37:S37"/>
    <mergeCell ref="A44:Y44"/>
    <mergeCell ref="D41:E41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445:S445"/>
    <mergeCell ref="O361:S361"/>
    <mergeCell ref="O217:U217"/>
    <mergeCell ref="A139:Y139"/>
    <mergeCell ref="A443:Y443"/>
    <mergeCell ref="O267:S267"/>
    <mergeCell ref="O62:U62"/>
    <mergeCell ref="O411:S411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A9:C9"/>
    <mergeCell ref="D58:E58"/>
    <mergeCell ref="D33:E33"/>
    <mergeCell ref="O162:S162"/>
    <mergeCell ref="D215:E215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O241:S241"/>
    <mergeCell ref="O233:S233"/>
    <mergeCell ref="D378:E378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O403:U403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D252:E252"/>
    <mergeCell ref="O299:S299"/>
    <mergeCell ref="O178:S178"/>
    <mergeCell ref="O409:S409"/>
    <mergeCell ref="D389:E38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458:E458"/>
    <mergeCell ref="A428:N42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2024-05-02T10:44:23Z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