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C4D78B-D286-4CBC-BA2E-5D7D7B3A57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X207" i="1"/>
  <c r="Y207" i="1" s="1"/>
  <c r="O207" i="1"/>
  <c r="Y206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X176" i="1" s="1"/>
  <c r="O172" i="1"/>
  <c r="Y171" i="1"/>
  <c r="X171" i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O162" i="1"/>
  <c r="X161" i="1"/>
  <c r="Y161" i="1" s="1"/>
  <c r="O161" i="1"/>
  <c r="W158" i="1"/>
  <c r="W157" i="1"/>
  <c r="X156" i="1"/>
  <c r="Y156" i="1" s="1"/>
  <c r="O156" i="1"/>
  <c r="X155" i="1"/>
  <c r="Y155" i="1" s="1"/>
  <c r="O155" i="1"/>
  <c r="Y154" i="1"/>
  <c r="X154" i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X148" i="1"/>
  <c r="O148" i="1"/>
  <c r="W145" i="1"/>
  <c r="W144" i="1"/>
  <c r="Y143" i="1"/>
  <c r="X143" i="1"/>
  <c r="O143" i="1"/>
  <c r="X142" i="1"/>
  <c r="O142" i="1"/>
  <c r="X141" i="1"/>
  <c r="Y141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Y131" i="1"/>
  <c r="X131" i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Y120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X103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E543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O52" i="1"/>
  <c r="X51" i="1"/>
  <c r="Y51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O28" i="1"/>
  <c r="X27" i="1"/>
  <c r="O27" i="1"/>
  <c r="W25" i="1"/>
  <c r="W24" i="1"/>
  <c r="X23" i="1"/>
  <c r="Y23" i="1" s="1"/>
  <c r="O23" i="1"/>
  <c r="X22" i="1"/>
  <c r="H10" i="1"/>
  <c r="A9" i="1"/>
  <c r="F10" i="1" s="1"/>
  <c r="D7" i="1"/>
  <c r="P6" i="1"/>
  <c r="O2" i="1"/>
  <c r="Y212" i="1" l="1"/>
  <c r="Y357" i="1"/>
  <c r="W533" i="1"/>
  <c r="X35" i="1"/>
  <c r="X164" i="1"/>
  <c r="Y305" i="1"/>
  <c r="Y306" i="1" s="1"/>
  <c r="X157" i="1"/>
  <c r="Y148" i="1"/>
  <c r="Y157" i="1" s="1"/>
  <c r="Y333" i="1"/>
  <c r="X349" i="1"/>
  <c r="X348" i="1"/>
  <c r="Y347" i="1"/>
  <c r="Y348" i="1" s="1"/>
  <c r="X429" i="1"/>
  <c r="Y421" i="1"/>
  <c r="X469" i="1"/>
  <c r="Y467" i="1"/>
  <c r="Y469" i="1" s="1"/>
  <c r="X117" i="1"/>
  <c r="Y105" i="1"/>
  <c r="Y117" i="1" s="1"/>
  <c r="B543" i="1"/>
  <c r="W537" i="1"/>
  <c r="Y27" i="1"/>
  <c r="X34" i="1"/>
  <c r="Y37" i="1"/>
  <c r="Y38" i="1" s="1"/>
  <c r="X38" i="1"/>
  <c r="Y41" i="1"/>
  <c r="Y42" i="1" s="1"/>
  <c r="X42" i="1"/>
  <c r="Y45" i="1"/>
  <c r="Y46" i="1" s="1"/>
  <c r="X46" i="1"/>
  <c r="X54" i="1"/>
  <c r="D543" i="1"/>
  <c r="X93" i="1"/>
  <c r="Y88" i="1"/>
  <c r="Y92" i="1" s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27" i="1"/>
  <c r="X144" i="1"/>
  <c r="X175" i="1"/>
  <c r="X196" i="1"/>
  <c r="X202" i="1"/>
  <c r="X275" i="1"/>
  <c r="X274" i="1"/>
  <c r="Y127" i="1"/>
  <c r="Y136" i="1"/>
  <c r="Y245" i="1"/>
  <c r="H9" i="1"/>
  <c r="A10" i="1"/>
  <c r="Y22" i="1"/>
  <c r="Y24" i="1" s="1"/>
  <c r="X25" i="1"/>
  <c r="Y28" i="1"/>
  <c r="Y34" i="1" s="1"/>
  <c r="C543" i="1"/>
  <c r="Y52" i="1"/>
  <c r="Y53" i="1" s="1"/>
  <c r="X53" i="1"/>
  <c r="Y57" i="1"/>
  <c r="Y61" i="1" s="1"/>
  <c r="X61" i="1"/>
  <c r="Y65" i="1"/>
  <c r="Y85" i="1" s="1"/>
  <c r="X86" i="1"/>
  <c r="X92" i="1"/>
  <c r="Y95" i="1"/>
  <c r="Y102" i="1" s="1"/>
  <c r="X102" i="1"/>
  <c r="X118" i="1"/>
  <c r="X128" i="1"/>
  <c r="F543" i="1"/>
  <c r="X137" i="1"/>
  <c r="G543" i="1"/>
  <c r="Y142" i="1"/>
  <c r="Y144" i="1" s="1"/>
  <c r="X145" i="1"/>
  <c r="X158" i="1"/>
  <c r="I543" i="1"/>
  <c r="Y162" i="1"/>
  <c r="Y163" i="1" s="1"/>
  <c r="X163" i="1"/>
  <c r="Y166" i="1"/>
  <c r="Y168" i="1" s="1"/>
  <c r="X169" i="1"/>
  <c r="Y172" i="1"/>
  <c r="Y175" i="1" s="1"/>
  <c r="Y178" i="1"/>
  <c r="Y195" i="1" s="1"/>
  <c r="X195" i="1"/>
  <c r="Y198" i="1"/>
  <c r="Y202" i="1" s="1"/>
  <c r="X203" i="1"/>
  <c r="J543" i="1"/>
  <c r="X212" i="1"/>
  <c r="Y215" i="1"/>
  <c r="Y217" i="1" s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X24" i="1"/>
  <c r="X62" i="1"/>
  <c r="X85" i="1"/>
  <c r="X136" i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7" i="1" l="1"/>
  <c r="X533" i="1"/>
  <c r="X536" i="1"/>
  <c r="Y538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<sst xmlns="http://schemas.openxmlformats.org/spreadsheetml/2006/main" count="2267" uniqueCount="740">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</sst>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51" t="s">
        <v>0</v>
      </c>
      <c r="E1" s="387"/>
      <c r="F1" s="387"/>
      <c r="G1" s="12" t="s">
        <v>1</v>
      </c>
      <c r="H1" s="551" t="s">
        <v>2</v>
      </c>
      <c r="I1" s="387"/>
      <c r="J1" s="387"/>
      <c r="K1" s="387"/>
      <c r="L1" s="387"/>
      <c r="M1" s="387"/>
      <c r="N1" s="387"/>
      <c r="O1" s="387"/>
      <c r="P1" s="387"/>
      <c r="Q1" s="386" t="s">
        <v>3</v>
      </c>
      <c r="R1" s="387"/>
      <c r="S1" s="3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2" t="s">
        <v>8</v>
      </c>
      <c r="B5" s="441"/>
      <c r="C5" s="409"/>
      <c r="D5" s="656"/>
      <c r="E5" s="657"/>
      <c r="F5" s="453" t="s">
        <v>9</v>
      </c>
      <c r="G5" s="409"/>
      <c r="H5" s="656" t="s">
        <v>739</v>
      </c>
      <c r="I5" s="715"/>
      <c r="J5" s="715"/>
      <c r="K5" s="715"/>
      <c r="L5" s="657"/>
      <c r="M5" s="59"/>
      <c r="O5" s="24" t="s">
        <v>10</v>
      </c>
      <c r="P5" s="459">
        <v>45416</v>
      </c>
      <c r="Q5" s="460"/>
      <c r="S5" s="552" t="s">
        <v>11</v>
      </c>
      <c r="T5" s="553"/>
      <c r="U5" s="556" t="s">
        <v>12</v>
      </c>
      <c r="V5" s="460"/>
      <c r="AA5" s="51"/>
      <c r="AB5" s="51"/>
      <c r="AC5" s="51"/>
    </row>
    <row r="6" spans="1:30" s="363" customFormat="1" ht="24" customHeight="1" x14ac:dyDescent="0.2">
      <c r="A6" s="602" t="s">
        <v>13</v>
      </c>
      <c r="B6" s="441"/>
      <c r="C6" s="409"/>
      <c r="D6" s="547" t="s">
        <v>14</v>
      </c>
      <c r="E6" s="548"/>
      <c r="F6" s="548"/>
      <c r="G6" s="548"/>
      <c r="H6" s="548"/>
      <c r="I6" s="548"/>
      <c r="J6" s="548"/>
      <c r="K6" s="548"/>
      <c r="L6" s="460"/>
      <c r="M6" s="60"/>
      <c r="O6" s="24" t="s">
        <v>15</v>
      </c>
      <c r="P6" s="727" t="str">
        <f>IF(P5=0," ",CHOOSE(WEEKDAY(P5,2),"Понедельник","Вторник","Среда","Четверг","Пятница","Суббота","Воскресенье"))</f>
        <v>Суббота</v>
      </c>
      <c r="Q6" s="371"/>
      <c r="S6" s="723" t="s">
        <v>16</v>
      </c>
      <c r="T6" s="553"/>
      <c r="U6" s="538" t="s">
        <v>17</v>
      </c>
      <c r="V6" s="539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395"/>
      <c r="M7" s="61"/>
      <c r="O7" s="24"/>
      <c r="P7" s="42"/>
      <c r="Q7" s="42"/>
      <c r="S7" s="384"/>
      <c r="T7" s="553"/>
      <c r="U7" s="540"/>
      <c r="V7" s="541"/>
      <c r="AA7" s="51"/>
      <c r="AB7" s="51"/>
      <c r="AC7" s="51"/>
    </row>
    <row r="8" spans="1:30" s="363" customFormat="1" ht="25.5" customHeight="1" x14ac:dyDescent="0.2">
      <c r="A8" s="393" t="s">
        <v>18</v>
      </c>
      <c r="B8" s="381"/>
      <c r="C8" s="382"/>
      <c r="D8" s="661" t="s">
        <v>19</v>
      </c>
      <c r="E8" s="662"/>
      <c r="F8" s="662"/>
      <c r="G8" s="662"/>
      <c r="H8" s="662"/>
      <c r="I8" s="662"/>
      <c r="J8" s="662"/>
      <c r="K8" s="662"/>
      <c r="L8" s="663"/>
      <c r="M8" s="62"/>
      <c r="O8" s="24" t="s">
        <v>20</v>
      </c>
      <c r="P8" s="394">
        <v>0.41666666666666669</v>
      </c>
      <c r="Q8" s="395"/>
      <c r="S8" s="384"/>
      <c r="T8" s="553"/>
      <c r="U8" s="540"/>
      <c r="V8" s="541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57"/>
      <c r="E9" s="46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2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2"/>
      <c r="L9" s="462"/>
      <c r="M9" s="364"/>
      <c r="O9" s="26" t="s">
        <v>21</v>
      </c>
      <c r="P9" s="612"/>
      <c r="Q9" s="392"/>
      <c r="S9" s="384"/>
      <c r="T9" s="553"/>
      <c r="U9" s="542"/>
      <c r="V9" s="54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57"/>
      <c r="E10" s="46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704" t="str">
        <f>IFERROR(VLOOKUP($D$10,Proxy,2,FALSE),"")</f>
        <v/>
      </c>
      <c r="I10" s="384"/>
      <c r="J10" s="384"/>
      <c r="K10" s="384"/>
      <c r="L10" s="384"/>
      <c r="M10" s="362"/>
      <c r="O10" s="26" t="s">
        <v>22</v>
      </c>
      <c r="P10" s="700"/>
      <c r="Q10" s="701"/>
      <c r="T10" s="24" t="s">
        <v>23</v>
      </c>
      <c r="U10" s="692" t="s">
        <v>24</v>
      </c>
      <c r="V10" s="539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4"/>
      <c r="Q11" s="460"/>
      <c r="T11" s="24" t="s">
        <v>27</v>
      </c>
      <c r="U11" s="391" t="s">
        <v>28</v>
      </c>
      <c r="V11" s="39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40" t="s">
        <v>29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09"/>
      <c r="M12" s="63"/>
      <c r="O12" s="24" t="s">
        <v>30</v>
      </c>
      <c r="P12" s="394"/>
      <c r="Q12" s="395"/>
      <c r="R12" s="23"/>
      <c r="T12" s="24"/>
      <c r="U12" s="387"/>
      <c r="V12" s="384"/>
      <c r="AA12" s="51"/>
      <c r="AB12" s="51"/>
      <c r="AC12" s="51"/>
    </row>
    <row r="13" spans="1:30" s="363" customFormat="1" ht="23.25" customHeight="1" x14ac:dyDescent="0.2">
      <c r="A13" s="440" t="s">
        <v>31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09"/>
      <c r="M13" s="63"/>
      <c r="N13" s="26"/>
      <c r="O13" s="26" t="s">
        <v>32</v>
      </c>
      <c r="P13" s="391"/>
      <c r="Q13" s="39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40" t="s">
        <v>33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09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58" t="s">
        <v>34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09"/>
      <c r="M15" s="64"/>
      <c r="O15" s="616" t="s">
        <v>35</v>
      </c>
      <c r="P15" s="387"/>
      <c r="Q15" s="387"/>
      <c r="R15" s="387"/>
      <c r="S15" s="3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7"/>
      <c r="P16" s="617"/>
      <c r="Q16" s="617"/>
      <c r="R16" s="617"/>
      <c r="S16" s="6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2" t="s">
        <v>36</v>
      </c>
      <c r="B17" s="372" t="s">
        <v>37</v>
      </c>
      <c r="C17" s="609" t="s">
        <v>38</v>
      </c>
      <c r="D17" s="372" t="s">
        <v>39</v>
      </c>
      <c r="E17" s="464"/>
      <c r="F17" s="372" t="s">
        <v>40</v>
      </c>
      <c r="G17" s="372" t="s">
        <v>41</v>
      </c>
      <c r="H17" s="372" t="s">
        <v>42</v>
      </c>
      <c r="I17" s="372" t="s">
        <v>43</v>
      </c>
      <c r="J17" s="372" t="s">
        <v>44</v>
      </c>
      <c r="K17" s="372" t="s">
        <v>45</v>
      </c>
      <c r="L17" s="372" t="s">
        <v>46</v>
      </c>
      <c r="M17" s="372" t="s">
        <v>47</v>
      </c>
      <c r="N17" s="372" t="s">
        <v>48</v>
      </c>
      <c r="O17" s="372" t="s">
        <v>49</v>
      </c>
      <c r="P17" s="675"/>
      <c r="Q17" s="675"/>
      <c r="R17" s="675"/>
      <c r="S17" s="464"/>
      <c r="T17" s="408" t="s">
        <v>50</v>
      </c>
      <c r="U17" s="409"/>
      <c r="V17" s="372" t="s">
        <v>51</v>
      </c>
      <c r="W17" s="372" t="s">
        <v>52</v>
      </c>
      <c r="X17" s="374" t="s">
        <v>53</v>
      </c>
      <c r="Y17" s="372" t="s">
        <v>54</v>
      </c>
      <c r="Z17" s="518" t="s">
        <v>55</v>
      </c>
      <c r="AA17" s="518" t="s">
        <v>56</v>
      </c>
      <c r="AB17" s="518" t="s">
        <v>57</v>
      </c>
      <c r="AC17" s="651"/>
      <c r="AD17" s="652"/>
      <c r="AE17" s="643"/>
      <c r="BB17" s="403" t="s">
        <v>58</v>
      </c>
    </row>
    <row r="18" spans="1:54" ht="14.25" customHeight="1" x14ac:dyDescent="0.2">
      <c r="A18" s="373"/>
      <c r="B18" s="373"/>
      <c r="C18" s="373"/>
      <c r="D18" s="465"/>
      <c r="E18" s="466"/>
      <c r="F18" s="373"/>
      <c r="G18" s="373"/>
      <c r="H18" s="373"/>
      <c r="I18" s="373"/>
      <c r="J18" s="373"/>
      <c r="K18" s="373"/>
      <c r="L18" s="373"/>
      <c r="M18" s="373"/>
      <c r="N18" s="373"/>
      <c r="O18" s="465"/>
      <c r="P18" s="676"/>
      <c r="Q18" s="676"/>
      <c r="R18" s="676"/>
      <c r="S18" s="466"/>
      <c r="T18" s="361" t="s">
        <v>59</v>
      </c>
      <c r="U18" s="361" t="s">
        <v>60</v>
      </c>
      <c r="V18" s="373"/>
      <c r="W18" s="373"/>
      <c r="X18" s="375"/>
      <c r="Y18" s="373"/>
      <c r="Z18" s="519"/>
      <c r="AA18" s="519"/>
      <c r="AB18" s="653"/>
      <c r="AC18" s="654"/>
      <c r="AD18" s="655"/>
      <c r="AE18" s="644"/>
      <c r="BB18" s="384"/>
    </row>
    <row r="19" spans="1:54" ht="27.75" hidden="1" customHeight="1" x14ac:dyDescent="0.2">
      <c r="A19" s="437" t="s">
        <v>61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8"/>
      <c r="AA19" s="48"/>
    </row>
    <row r="20" spans="1:54" ht="16.5" hidden="1" customHeight="1" x14ac:dyDescent="0.25">
      <c r="A20" s="389" t="s">
        <v>61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0"/>
      <c r="AA20" s="360"/>
    </row>
    <row r="21" spans="1:54" ht="14.25" hidden="1" customHeight="1" x14ac:dyDescent="0.25">
      <c r="A21" s="383" t="s">
        <v>62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451" t="s">
        <v>67</v>
      </c>
      <c r="P22" s="377"/>
      <c r="Q22" s="377"/>
      <c r="R22" s="377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9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400"/>
      <c r="O24" s="380" t="s">
        <v>73</v>
      </c>
      <c r="P24" s="381"/>
      <c r="Q24" s="381"/>
      <c r="R24" s="381"/>
      <c r="S24" s="381"/>
      <c r="T24" s="381"/>
      <c r="U24" s="382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400"/>
      <c r="O25" s="380" t="s">
        <v>73</v>
      </c>
      <c r="P25" s="381"/>
      <c r="Q25" s="381"/>
      <c r="R25" s="381"/>
      <c r="S25" s="381"/>
      <c r="T25" s="381"/>
      <c r="U25" s="382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9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400"/>
      <c r="O34" s="380" t="s">
        <v>73</v>
      </c>
      <c r="P34" s="381"/>
      <c r="Q34" s="381"/>
      <c r="R34" s="381"/>
      <c r="S34" s="381"/>
      <c r="T34" s="381"/>
      <c r="U34" s="382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400"/>
      <c r="O35" s="380" t="s">
        <v>73</v>
      </c>
      <c r="P35" s="381"/>
      <c r="Q35" s="381"/>
      <c r="R35" s="381"/>
      <c r="S35" s="381"/>
      <c r="T35" s="381"/>
      <c r="U35" s="382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99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400"/>
      <c r="O38" s="380" t="s">
        <v>73</v>
      </c>
      <c r="P38" s="381"/>
      <c r="Q38" s="381"/>
      <c r="R38" s="381"/>
      <c r="S38" s="381"/>
      <c r="T38" s="381"/>
      <c r="U38" s="382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400"/>
      <c r="O39" s="380" t="s">
        <v>73</v>
      </c>
      <c r="P39" s="381"/>
      <c r="Q39" s="381"/>
      <c r="R39" s="381"/>
      <c r="S39" s="381"/>
      <c r="T39" s="381"/>
      <c r="U39" s="382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99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400"/>
      <c r="O42" s="380" t="s">
        <v>73</v>
      </c>
      <c r="P42" s="381"/>
      <c r="Q42" s="381"/>
      <c r="R42" s="381"/>
      <c r="S42" s="381"/>
      <c r="T42" s="381"/>
      <c r="U42" s="382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400"/>
      <c r="O43" s="380" t="s">
        <v>73</v>
      </c>
      <c r="P43" s="381"/>
      <c r="Q43" s="381"/>
      <c r="R43" s="381"/>
      <c r="S43" s="381"/>
      <c r="T43" s="381"/>
      <c r="U43" s="382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99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400"/>
      <c r="O46" s="380" t="s">
        <v>73</v>
      </c>
      <c r="P46" s="381"/>
      <c r="Q46" s="381"/>
      <c r="R46" s="381"/>
      <c r="S46" s="381"/>
      <c r="T46" s="381"/>
      <c r="U46" s="382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400"/>
      <c r="O47" s="380" t="s">
        <v>73</v>
      </c>
      <c r="P47" s="381"/>
      <c r="Q47" s="381"/>
      <c r="R47" s="381"/>
      <c r="S47" s="381"/>
      <c r="T47" s="381"/>
      <c r="U47" s="382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37" t="s">
        <v>101</v>
      </c>
      <c r="B48" s="438"/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8"/>
      <c r="AA48" s="48"/>
    </row>
    <row r="49" spans="1:54" ht="16.5" hidden="1" customHeight="1" x14ac:dyDescent="0.25">
      <c r="A49" s="389" t="s">
        <v>102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0"/>
      <c r="AA49" s="360"/>
    </row>
    <row r="50" spans="1:54" ht="14.25" hidden="1" customHeight="1" x14ac:dyDescent="0.25">
      <c r="A50" s="383" t="s">
        <v>103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9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400"/>
      <c r="O53" s="380" t="s">
        <v>73</v>
      </c>
      <c r="P53" s="381"/>
      <c r="Q53" s="381"/>
      <c r="R53" s="381"/>
      <c r="S53" s="381"/>
      <c r="T53" s="381"/>
      <c r="U53" s="382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400"/>
      <c r="O54" s="380" t="s">
        <v>73</v>
      </c>
      <c r="P54" s="381"/>
      <c r="Q54" s="381"/>
      <c r="R54" s="381"/>
      <c r="S54" s="381"/>
      <c r="T54" s="381"/>
      <c r="U54" s="382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89" t="s">
        <v>110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0"/>
      <c r="AA55" s="360"/>
    </row>
    <row r="56" spans="1:54" ht="14.25" hidden="1" customHeight="1" x14ac:dyDescent="0.25">
      <c r="A56" s="383" t="s">
        <v>111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1"/>
      <c r="T57" s="34"/>
      <c r="U57" s="34"/>
      <c r="V57" s="35" t="s">
        <v>68</v>
      </c>
      <c r="W57" s="366">
        <v>341</v>
      </c>
      <c r="X57" s="367">
        <f>IFERROR(IF(W57="",0,CEILING((W57/$H57),1)*$H57),"")</f>
        <v>345.6</v>
      </c>
      <c r="Y57" s="36">
        <f>IFERROR(IF(X57=0,"",ROUNDUP(X57/H57,0)*0.02175),"")</f>
        <v>0.69599999999999995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57" t="s">
        <v>120</v>
      </c>
      <c r="P60" s="377"/>
      <c r="Q60" s="377"/>
      <c r="R60" s="377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9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400"/>
      <c r="O61" s="380" t="s">
        <v>73</v>
      </c>
      <c r="P61" s="381"/>
      <c r="Q61" s="381"/>
      <c r="R61" s="381"/>
      <c r="S61" s="381"/>
      <c r="T61" s="381"/>
      <c r="U61" s="382"/>
      <c r="V61" s="37" t="s">
        <v>74</v>
      </c>
      <c r="W61" s="368">
        <f>IFERROR(W57/H57,"0")+IFERROR(W58/H58,"0")+IFERROR(W59/H59,"0")+IFERROR(W60/H60,"0")</f>
        <v>31.574074074074073</v>
      </c>
      <c r="X61" s="368">
        <f>IFERROR(X57/H57,"0")+IFERROR(X58/H58,"0")+IFERROR(X59/H59,"0")+IFERROR(X60/H60,"0")</f>
        <v>32</v>
      </c>
      <c r="Y61" s="368">
        <f>IFERROR(IF(Y57="",0,Y57),"0")+IFERROR(IF(Y58="",0,Y58),"0")+IFERROR(IF(Y59="",0,Y59),"0")+IFERROR(IF(Y60="",0,Y60),"0")</f>
        <v>0.69599999999999995</v>
      </c>
      <c r="Z61" s="369"/>
      <c r="AA61" s="369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400"/>
      <c r="O62" s="380" t="s">
        <v>73</v>
      </c>
      <c r="P62" s="381"/>
      <c r="Q62" s="381"/>
      <c r="R62" s="381"/>
      <c r="S62" s="381"/>
      <c r="T62" s="381"/>
      <c r="U62" s="382"/>
      <c r="V62" s="37" t="s">
        <v>68</v>
      </c>
      <c r="W62" s="368">
        <f>IFERROR(SUM(W57:W60),"0")</f>
        <v>341</v>
      </c>
      <c r="X62" s="368">
        <f>IFERROR(SUM(X57:X60),"0")</f>
        <v>345.6</v>
      </c>
      <c r="Y62" s="37"/>
      <c r="Z62" s="369"/>
      <c r="AA62" s="369"/>
    </row>
    <row r="63" spans="1:54" ht="16.5" hidden="1" customHeight="1" x14ac:dyDescent="0.25">
      <c r="A63" s="389" t="s">
        <v>101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0"/>
      <c r="AA63" s="360"/>
    </row>
    <row r="64" spans="1:54" ht="14.25" hidden="1" customHeight="1" x14ac:dyDescent="0.25">
      <c r="A64" s="383" t="s">
        <v>111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1"/>
      <c r="T67" s="34"/>
      <c r="U67" s="34"/>
      <c r="V67" s="35" t="s">
        <v>68</v>
      </c>
      <c r="W67" s="366">
        <v>1339</v>
      </c>
      <c r="X67" s="367">
        <f t="shared" si="2"/>
        <v>1344</v>
      </c>
      <c r="Y67" s="36">
        <f t="shared" si="3"/>
        <v>2.61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3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1"/>
      <c r="T69" s="34"/>
      <c r="U69" s="34"/>
      <c r="V69" s="35" t="s">
        <v>68</v>
      </c>
      <c r="W69" s="366">
        <v>389</v>
      </c>
      <c r="X69" s="367">
        <f t="shared" si="2"/>
        <v>399.6</v>
      </c>
      <c r="Y69" s="36">
        <f t="shared" si="3"/>
        <v>0.80474999999999997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4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1"/>
      <c r="T70" s="34"/>
      <c r="U70" s="34"/>
      <c r="V70" s="35" t="s">
        <v>68</v>
      </c>
      <c r="W70" s="366">
        <v>395</v>
      </c>
      <c r="X70" s="367">
        <f t="shared" si="2"/>
        <v>403.2</v>
      </c>
      <c r="Y70" s="36">
        <f t="shared" si="3"/>
        <v>0.78299999999999992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1"/>
      <c r="T74" s="34"/>
      <c r="U74" s="34"/>
      <c r="V74" s="35" t="s">
        <v>68</v>
      </c>
      <c r="W74" s="366">
        <v>14</v>
      </c>
      <c r="X74" s="367">
        <f t="shared" si="2"/>
        <v>14.8</v>
      </c>
      <c r="Y74" s="36">
        <f t="shared" si="4"/>
        <v>3.7479999999999999E-2</v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1"/>
      <c r="T83" s="34"/>
      <c r="U83" s="34"/>
      <c r="V83" s="35" t="s">
        <v>68</v>
      </c>
      <c r="W83" s="366">
        <v>68</v>
      </c>
      <c r="X83" s="367">
        <f t="shared" si="2"/>
        <v>72</v>
      </c>
      <c r="Y83" s="36">
        <f>IFERROR(IF(X83=0,"",ROUNDUP(X83/H83,0)*0.00937),"")</f>
        <v>0.14992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99"/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400"/>
      <c r="O85" s="380" t="s">
        <v>73</v>
      </c>
      <c r="P85" s="381"/>
      <c r="Q85" s="381"/>
      <c r="R85" s="381"/>
      <c r="S85" s="381"/>
      <c r="T85" s="381"/>
      <c r="U85" s="382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209.73484198484198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213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4.3851499999999994</v>
      </c>
      <c r="Z85" s="369"/>
      <c r="AA85" s="369"/>
    </row>
    <row r="86" spans="1:54" x14ac:dyDescent="0.2">
      <c r="A86" s="38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400"/>
      <c r="O86" s="380" t="s">
        <v>73</v>
      </c>
      <c r="P86" s="381"/>
      <c r="Q86" s="381"/>
      <c r="R86" s="381"/>
      <c r="S86" s="381"/>
      <c r="T86" s="381"/>
      <c r="U86" s="382"/>
      <c r="V86" s="37" t="s">
        <v>68</v>
      </c>
      <c r="W86" s="368">
        <f>IFERROR(SUM(W65:W84),"0")</f>
        <v>2205</v>
      </c>
      <c r="X86" s="368">
        <f>IFERROR(SUM(X65:X84),"0")</f>
        <v>2233.6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1"/>
      <c r="T88" s="34"/>
      <c r="U88" s="34"/>
      <c r="V88" s="35" t="s">
        <v>68</v>
      </c>
      <c r="W88" s="366">
        <v>61</v>
      </c>
      <c r="X88" s="367">
        <f>IFERROR(IF(W88="",0,CEILING((W88/$H88),1)*$H88),"")</f>
        <v>64.800000000000011</v>
      </c>
      <c r="Y88" s="36">
        <f>IFERROR(IF(X88=0,"",ROUNDUP(X88/H88,0)*0.02175),"")</f>
        <v>0.1305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99"/>
      <c r="B92" s="384"/>
      <c r="C92" s="384"/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400"/>
      <c r="O92" s="380" t="s">
        <v>73</v>
      </c>
      <c r="P92" s="381"/>
      <c r="Q92" s="381"/>
      <c r="R92" s="381"/>
      <c r="S92" s="381"/>
      <c r="T92" s="381"/>
      <c r="U92" s="382"/>
      <c r="V92" s="37" t="s">
        <v>74</v>
      </c>
      <c r="W92" s="368">
        <f>IFERROR(W88/H88,"0")+IFERROR(W89/H89,"0")+IFERROR(W90/H90,"0")+IFERROR(W91/H91,"0")</f>
        <v>5.6481481481481479</v>
      </c>
      <c r="X92" s="368">
        <f>IFERROR(X88/H88,"0")+IFERROR(X89/H89,"0")+IFERROR(X90/H90,"0")+IFERROR(X91/H91,"0")</f>
        <v>6.0000000000000009</v>
      </c>
      <c r="Y92" s="368">
        <f>IFERROR(IF(Y88="",0,Y88),"0")+IFERROR(IF(Y89="",0,Y89),"0")+IFERROR(IF(Y90="",0,Y90),"0")+IFERROR(IF(Y91="",0,Y91),"0")</f>
        <v>0.1305</v>
      </c>
      <c r="Z92" s="369"/>
      <c r="AA92" s="369"/>
    </row>
    <row r="93" spans="1:54" x14ac:dyDescent="0.2">
      <c r="A93" s="38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400"/>
      <c r="O93" s="380" t="s">
        <v>73</v>
      </c>
      <c r="P93" s="381"/>
      <c r="Q93" s="381"/>
      <c r="R93" s="381"/>
      <c r="S93" s="381"/>
      <c r="T93" s="381"/>
      <c r="U93" s="382"/>
      <c r="V93" s="37" t="s">
        <v>68</v>
      </c>
      <c r="W93" s="368">
        <f>IFERROR(SUM(W88:W91),"0")</f>
        <v>61</v>
      </c>
      <c r="X93" s="368">
        <f>IFERROR(SUM(X88:X91),"0")</f>
        <v>64.800000000000011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4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99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400"/>
      <c r="O102" s="380" t="s">
        <v>73</v>
      </c>
      <c r="P102" s="381"/>
      <c r="Q102" s="381"/>
      <c r="R102" s="381"/>
      <c r="S102" s="381"/>
      <c r="T102" s="381"/>
      <c r="U102" s="382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8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400"/>
      <c r="O103" s="380" t="s">
        <v>73</v>
      </c>
      <c r="P103" s="381"/>
      <c r="Q103" s="381"/>
      <c r="R103" s="381"/>
      <c r="S103" s="381"/>
      <c r="T103" s="381"/>
      <c r="U103" s="382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20" t="s">
        <v>183</v>
      </c>
      <c r="P105" s="377"/>
      <c r="Q105" s="377"/>
      <c r="R105" s="377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8" t="s">
        <v>186</v>
      </c>
      <c r="P106" s="377"/>
      <c r="Q106" s="377"/>
      <c r="R106" s="377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7"/>
      <c r="Q107" s="377"/>
      <c r="R107" s="377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1"/>
      <c r="T108" s="34"/>
      <c r="U108" s="34"/>
      <c r="V108" s="35" t="s">
        <v>68</v>
      </c>
      <c r="W108" s="366">
        <v>25</v>
      </c>
      <c r="X108" s="367">
        <f t="shared" si="6"/>
        <v>25.200000000000003</v>
      </c>
      <c r="Y108" s="36">
        <f>IFERROR(IF(X108=0,"",ROUNDUP(X108/H108,0)*0.02175),"")</f>
        <v>6.5250000000000002E-2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4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1"/>
      <c r="T109" s="34"/>
      <c r="U109" s="34"/>
      <c r="V109" s="35" t="s">
        <v>68</v>
      </c>
      <c r="W109" s="366">
        <v>38</v>
      </c>
      <c r="X109" s="367">
        <f t="shared" si="6"/>
        <v>42</v>
      </c>
      <c r="Y109" s="36">
        <f>IFERROR(IF(X109=0,"",ROUNDUP(X109/H109,0)*0.02175),"")</f>
        <v>0.10874999999999999</v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1"/>
      <c r="T111" s="34"/>
      <c r="U111" s="34"/>
      <c r="V111" s="35" t="s">
        <v>68</v>
      </c>
      <c r="W111" s="366">
        <v>30</v>
      </c>
      <c r="X111" s="367">
        <f t="shared" si="6"/>
        <v>32.400000000000006</v>
      </c>
      <c r="Y111" s="36">
        <f>IFERROR(IF(X111=0,"",ROUNDUP(X111/H111,0)*0.00753),"")</f>
        <v>9.0359999999999996E-2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1"/>
      <c r="T112" s="34"/>
      <c r="U112" s="34"/>
      <c r="V112" s="35" t="s">
        <v>68</v>
      </c>
      <c r="W112" s="366">
        <v>53</v>
      </c>
      <c r="X112" s="367">
        <f t="shared" si="6"/>
        <v>54</v>
      </c>
      <c r="Y112" s="36">
        <f>IFERROR(IF(X112=0,"",ROUNDUP(X112/H112,0)*0.00937),"")</f>
        <v>0.18740000000000001</v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99"/>
      <c r="B117" s="384"/>
      <c r="C117" s="384"/>
      <c r="D117" s="384"/>
      <c r="E117" s="384"/>
      <c r="F117" s="384"/>
      <c r="G117" s="384"/>
      <c r="H117" s="384"/>
      <c r="I117" s="384"/>
      <c r="J117" s="384"/>
      <c r="K117" s="384"/>
      <c r="L117" s="384"/>
      <c r="M117" s="384"/>
      <c r="N117" s="400"/>
      <c r="O117" s="380" t="s">
        <v>73</v>
      </c>
      <c r="P117" s="381"/>
      <c r="Q117" s="381"/>
      <c r="R117" s="381"/>
      <c r="S117" s="381"/>
      <c r="T117" s="381"/>
      <c r="U117" s="382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38.24074074074074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0.45175999999999999</v>
      </c>
      <c r="Z117" s="369"/>
      <c r="AA117" s="369"/>
    </row>
    <row r="118" spans="1:54" x14ac:dyDescent="0.2">
      <c r="A118" s="384"/>
      <c r="B118" s="384"/>
      <c r="C118" s="384"/>
      <c r="D118" s="384"/>
      <c r="E118" s="384"/>
      <c r="F118" s="384"/>
      <c r="G118" s="384"/>
      <c r="H118" s="384"/>
      <c r="I118" s="384"/>
      <c r="J118" s="384"/>
      <c r="K118" s="384"/>
      <c r="L118" s="384"/>
      <c r="M118" s="384"/>
      <c r="N118" s="400"/>
      <c r="O118" s="380" t="s">
        <v>73</v>
      </c>
      <c r="P118" s="381"/>
      <c r="Q118" s="381"/>
      <c r="R118" s="381"/>
      <c r="S118" s="381"/>
      <c r="T118" s="381"/>
      <c r="U118" s="382"/>
      <c r="V118" s="37" t="s">
        <v>68</v>
      </c>
      <c r="W118" s="368">
        <f>IFERROR(SUM(W105:W116),"0")</f>
        <v>146</v>
      </c>
      <c r="X118" s="368">
        <f>IFERROR(SUM(X105:X116),"0")</f>
        <v>153.60000000000002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1"/>
      <c r="T120" s="34"/>
      <c r="U120" s="34"/>
      <c r="V120" s="35" t="s">
        <v>68</v>
      </c>
      <c r="W120" s="366">
        <v>52</v>
      </c>
      <c r="X120" s="367">
        <f t="shared" ref="X120:X126" si="7">IFERROR(IF(W120="",0,CEILING((W120/$H120),1)*$H120),"")</f>
        <v>53.12</v>
      </c>
      <c r="Y120" s="36">
        <f>IFERROR(IF(X120=0,"",ROUNDUP(X120/H120,0)*0.00937),"")</f>
        <v>0.14992</v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1"/>
      <c r="T122" s="34"/>
      <c r="U122" s="34"/>
      <c r="V122" s="35" t="s">
        <v>68</v>
      </c>
      <c r="W122" s="366">
        <v>104</v>
      </c>
      <c r="X122" s="367">
        <f t="shared" si="7"/>
        <v>109.2</v>
      </c>
      <c r="Y122" s="36">
        <f>IFERROR(IF(X122=0,"",ROUNDUP(X122/H122,0)*0.02175),"")</f>
        <v>0.28275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99"/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400"/>
      <c r="O127" s="380" t="s">
        <v>73</v>
      </c>
      <c r="P127" s="381"/>
      <c r="Q127" s="381"/>
      <c r="R127" s="381"/>
      <c r="S127" s="381"/>
      <c r="T127" s="381"/>
      <c r="U127" s="382"/>
      <c r="V127" s="37" t="s">
        <v>74</v>
      </c>
      <c r="W127" s="368">
        <f>IFERROR(W120/H120,"0")+IFERROR(W121/H121,"0")+IFERROR(W122/H122,"0")+IFERROR(W123/H123,"0")+IFERROR(W124/H124,"0")+IFERROR(W125/H125,"0")+IFERROR(W126/H126,"0")</f>
        <v>28.043602983362021</v>
      </c>
      <c r="X127" s="368">
        <f>IFERROR(X120/H120,"0")+IFERROR(X121/H121,"0")+IFERROR(X122/H122,"0")+IFERROR(X123/H123,"0")+IFERROR(X124/H124,"0")+IFERROR(X125/H125,"0")+IFERROR(X126/H126,"0")</f>
        <v>29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0.43267</v>
      </c>
      <c r="Z127" s="369"/>
      <c r="AA127" s="369"/>
    </row>
    <row r="128" spans="1:54" x14ac:dyDescent="0.2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400"/>
      <c r="O128" s="380" t="s">
        <v>73</v>
      </c>
      <c r="P128" s="381"/>
      <c r="Q128" s="381"/>
      <c r="R128" s="381"/>
      <c r="S128" s="381"/>
      <c r="T128" s="381"/>
      <c r="U128" s="382"/>
      <c r="V128" s="37" t="s">
        <v>68</v>
      </c>
      <c r="W128" s="368">
        <f>IFERROR(SUM(W120:W126),"0")</f>
        <v>156</v>
      </c>
      <c r="X128" s="368">
        <f>IFERROR(SUM(X120:X126),"0")</f>
        <v>162.32</v>
      </c>
      <c r="Y128" s="37"/>
      <c r="Z128" s="369"/>
      <c r="AA128" s="369"/>
    </row>
    <row r="129" spans="1:54" ht="16.5" hidden="1" customHeight="1" x14ac:dyDescent="0.25">
      <c r="A129" s="389" t="s">
        <v>219</v>
      </c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60"/>
      <c r="AA129" s="360"/>
    </row>
    <row r="130" spans="1:54" ht="14.25" hidden="1" customHeight="1" x14ac:dyDescent="0.25">
      <c r="A130" s="383" t="s">
        <v>75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1"/>
      <c r="T131" s="34"/>
      <c r="U131" s="34"/>
      <c r="V131" s="35" t="s">
        <v>68</v>
      </c>
      <c r="W131" s="366">
        <v>114</v>
      </c>
      <c r="X131" s="367">
        <f>IFERROR(IF(W131="",0,CEILING((W131/$H131),1)*$H131),"")</f>
        <v>117.60000000000001</v>
      </c>
      <c r="Y131" s="36">
        <f>IFERROR(IF(X131=0,"",ROUNDUP(X131/H131,0)*0.02175),"")</f>
        <v>0.30449999999999999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1"/>
      <c r="T134" s="34"/>
      <c r="U134" s="34"/>
      <c r="V134" s="35" t="s">
        <v>68</v>
      </c>
      <c r="W134" s="366">
        <v>9</v>
      </c>
      <c r="X134" s="367">
        <f>IFERROR(IF(W134="",0,CEILING((W134/$H134),1)*$H134),"")</f>
        <v>10.8</v>
      </c>
      <c r="Y134" s="36">
        <f>IFERROR(IF(X134=0,"",ROUNDUP(X134/H134,0)*0.00753),"")</f>
        <v>3.0120000000000001E-2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99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400"/>
      <c r="O136" s="380" t="s">
        <v>73</v>
      </c>
      <c r="P136" s="381"/>
      <c r="Q136" s="381"/>
      <c r="R136" s="381"/>
      <c r="S136" s="381"/>
      <c r="T136" s="381"/>
      <c r="U136" s="382"/>
      <c r="V136" s="37" t="s">
        <v>74</v>
      </c>
      <c r="W136" s="368">
        <f>IFERROR(W131/H131,"0")+IFERROR(W132/H132,"0")+IFERROR(W133/H133,"0")+IFERROR(W134/H134,"0")+IFERROR(W135/H135,"0")</f>
        <v>16.904761904761905</v>
      </c>
      <c r="X136" s="368">
        <f>IFERROR(X131/H131,"0")+IFERROR(X132/H132,"0")+IFERROR(X133/H133,"0")+IFERROR(X134/H134,"0")+IFERROR(X135/H135,"0")</f>
        <v>18</v>
      </c>
      <c r="Y136" s="368">
        <f>IFERROR(IF(Y131="",0,Y131),"0")+IFERROR(IF(Y132="",0,Y132),"0")+IFERROR(IF(Y133="",0,Y133),"0")+IFERROR(IF(Y134="",0,Y134),"0")+IFERROR(IF(Y135="",0,Y135),"0")</f>
        <v>0.33461999999999997</v>
      </c>
      <c r="Z136" s="369"/>
      <c r="AA136" s="369"/>
    </row>
    <row r="137" spans="1:54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400"/>
      <c r="O137" s="380" t="s">
        <v>73</v>
      </c>
      <c r="P137" s="381"/>
      <c r="Q137" s="381"/>
      <c r="R137" s="381"/>
      <c r="S137" s="381"/>
      <c r="T137" s="381"/>
      <c r="U137" s="382"/>
      <c r="V137" s="37" t="s">
        <v>68</v>
      </c>
      <c r="W137" s="368">
        <f>IFERROR(SUM(W131:W135),"0")</f>
        <v>123</v>
      </c>
      <c r="X137" s="368">
        <f>IFERROR(SUM(X131:X135),"0")</f>
        <v>128.4</v>
      </c>
      <c r="Y137" s="37"/>
      <c r="Z137" s="369"/>
      <c r="AA137" s="369"/>
    </row>
    <row r="138" spans="1:54" ht="27.75" hidden="1" customHeight="1" x14ac:dyDescent="0.2">
      <c r="A138" s="437" t="s">
        <v>229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48"/>
      <c r="AA138" s="48"/>
    </row>
    <row r="139" spans="1:54" ht="16.5" hidden="1" customHeight="1" x14ac:dyDescent="0.25">
      <c r="A139" s="389" t="s">
        <v>230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60"/>
      <c r="AA139" s="360"/>
    </row>
    <row r="140" spans="1:54" ht="14.25" hidden="1" customHeight="1" x14ac:dyDescent="0.25">
      <c r="A140" s="383" t="s">
        <v>111</v>
      </c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4"/>
      <c r="Y140" s="384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99"/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400"/>
      <c r="O144" s="380" t="s">
        <v>73</v>
      </c>
      <c r="P144" s="381"/>
      <c r="Q144" s="381"/>
      <c r="R144" s="381"/>
      <c r="S144" s="381"/>
      <c r="T144" s="381"/>
      <c r="U144" s="382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84"/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400"/>
      <c r="O145" s="380" t="s">
        <v>73</v>
      </c>
      <c r="P145" s="381"/>
      <c r="Q145" s="381"/>
      <c r="R145" s="381"/>
      <c r="S145" s="381"/>
      <c r="T145" s="381"/>
      <c r="U145" s="382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89" t="s">
        <v>237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60"/>
      <c r="AA146" s="360"/>
    </row>
    <row r="147" spans="1:54" ht="14.25" hidden="1" customHeight="1" x14ac:dyDescent="0.25">
      <c r="A147" s="383" t="s">
        <v>62</v>
      </c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/>
      <c r="Y147" s="384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1"/>
      <c r="T148" s="34"/>
      <c r="U148" s="34"/>
      <c r="V148" s="35" t="s">
        <v>68</v>
      </c>
      <c r="W148" s="366">
        <v>322</v>
      </c>
      <c r="X148" s="367">
        <f t="shared" ref="X148:X156" si="8">IFERROR(IF(W148="",0,CEILING((W148/$H148),1)*$H148),"")</f>
        <v>323.40000000000003</v>
      </c>
      <c r="Y148" s="36">
        <f>IFERROR(IF(X148=0,"",ROUNDUP(X148/H148,0)*0.00753),"")</f>
        <v>0.57981000000000005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1"/>
      <c r="T151" s="34"/>
      <c r="U151" s="34"/>
      <c r="V151" s="35" t="s">
        <v>68</v>
      </c>
      <c r="W151" s="366">
        <v>135</v>
      </c>
      <c r="X151" s="367">
        <f t="shared" si="8"/>
        <v>136.5</v>
      </c>
      <c r="Y151" s="36">
        <f>IFERROR(IF(X151=0,"",ROUNDUP(X151/H151,0)*0.00502),"")</f>
        <v>0.32630000000000003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1"/>
      <c r="T154" s="34"/>
      <c r="U154" s="34"/>
      <c r="V154" s="35" t="s">
        <v>68</v>
      </c>
      <c r="W154" s="366">
        <v>191</v>
      </c>
      <c r="X154" s="367">
        <f t="shared" si="8"/>
        <v>191.1</v>
      </c>
      <c r="Y154" s="36">
        <f>IFERROR(IF(X154=0,"",ROUNDUP(X154/H154,0)*0.00502),"")</f>
        <v>0.45682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99"/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400"/>
      <c r="O157" s="380" t="s">
        <v>73</v>
      </c>
      <c r="P157" s="381"/>
      <c r="Q157" s="381"/>
      <c r="R157" s="381"/>
      <c r="S157" s="381"/>
      <c r="T157" s="381"/>
      <c r="U157" s="382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231.90476190476187</v>
      </c>
      <c r="X157" s="368">
        <f>IFERROR(X148/H148,"0")+IFERROR(X149/H149,"0")+IFERROR(X150/H150,"0")+IFERROR(X151/H151,"0")+IFERROR(X152/H152,"0")+IFERROR(X153/H153,"0")+IFERROR(X154/H154,"0")+IFERROR(X155/H155,"0")+IFERROR(X156/H156,"0")</f>
        <v>233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1.36293</v>
      </c>
      <c r="Z157" s="369"/>
      <c r="AA157" s="369"/>
    </row>
    <row r="158" spans="1:54" x14ac:dyDescent="0.2">
      <c r="A158" s="384"/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400"/>
      <c r="O158" s="380" t="s">
        <v>73</v>
      </c>
      <c r="P158" s="381"/>
      <c r="Q158" s="381"/>
      <c r="R158" s="381"/>
      <c r="S158" s="381"/>
      <c r="T158" s="381"/>
      <c r="U158" s="382"/>
      <c r="V158" s="37" t="s">
        <v>68</v>
      </c>
      <c r="W158" s="368">
        <f>IFERROR(SUM(W148:W156),"0")</f>
        <v>648</v>
      </c>
      <c r="X158" s="368">
        <f>IFERROR(SUM(X148:X156),"0")</f>
        <v>651</v>
      </c>
      <c r="Y158" s="37"/>
      <c r="Z158" s="369"/>
      <c r="AA158" s="369"/>
    </row>
    <row r="159" spans="1:54" ht="16.5" hidden="1" customHeight="1" x14ac:dyDescent="0.25">
      <c r="A159" s="389" t="s">
        <v>256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384"/>
      <c r="Z159" s="360"/>
      <c r="AA159" s="360"/>
    </row>
    <row r="160" spans="1:54" ht="14.25" hidden="1" customHeight="1" x14ac:dyDescent="0.25">
      <c r="A160" s="383" t="s">
        <v>111</v>
      </c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99"/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400"/>
      <c r="O163" s="380" t="s">
        <v>73</v>
      </c>
      <c r="P163" s="381"/>
      <c r="Q163" s="381"/>
      <c r="R163" s="381"/>
      <c r="S163" s="381"/>
      <c r="T163" s="381"/>
      <c r="U163" s="382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84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400"/>
      <c r="O164" s="380" t="s">
        <v>73</v>
      </c>
      <c r="P164" s="381"/>
      <c r="Q164" s="381"/>
      <c r="R164" s="381"/>
      <c r="S164" s="381"/>
      <c r="T164" s="381"/>
      <c r="U164" s="382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84"/>
      <c r="N165" s="384"/>
      <c r="O165" s="384"/>
      <c r="P165" s="384"/>
      <c r="Q165" s="384"/>
      <c r="R165" s="384"/>
      <c r="S165" s="384"/>
      <c r="T165" s="384"/>
      <c r="U165" s="384"/>
      <c r="V165" s="384"/>
      <c r="W165" s="384"/>
      <c r="X165" s="384"/>
      <c r="Y165" s="384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99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400"/>
      <c r="O168" s="380" t="s">
        <v>73</v>
      </c>
      <c r="P168" s="381"/>
      <c r="Q168" s="381"/>
      <c r="R168" s="381"/>
      <c r="S168" s="381"/>
      <c r="T168" s="381"/>
      <c r="U168" s="382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84"/>
      <c r="B169" s="384"/>
      <c r="C169" s="384"/>
      <c r="D169" s="384"/>
      <c r="E169" s="384"/>
      <c r="F169" s="384"/>
      <c r="G169" s="384"/>
      <c r="H169" s="384"/>
      <c r="I169" s="384"/>
      <c r="J169" s="384"/>
      <c r="K169" s="384"/>
      <c r="L169" s="384"/>
      <c r="M169" s="384"/>
      <c r="N169" s="400"/>
      <c r="O169" s="380" t="s">
        <v>73</v>
      </c>
      <c r="P169" s="381"/>
      <c r="Q169" s="381"/>
      <c r="R169" s="381"/>
      <c r="S169" s="381"/>
      <c r="T169" s="381"/>
      <c r="U169" s="382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84"/>
      <c r="C170" s="384"/>
      <c r="D170" s="384"/>
      <c r="E170" s="384"/>
      <c r="F170" s="384"/>
      <c r="G170" s="384"/>
      <c r="H170" s="384"/>
      <c r="I170" s="384"/>
      <c r="J170" s="384"/>
      <c r="K170" s="384"/>
      <c r="L170" s="384"/>
      <c r="M170" s="384"/>
      <c r="N170" s="384"/>
      <c r="O170" s="384"/>
      <c r="P170" s="384"/>
      <c r="Q170" s="384"/>
      <c r="R170" s="384"/>
      <c r="S170" s="384"/>
      <c r="T170" s="384"/>
      <c r="U170" s="384"/>
      <c r="V170" s="384"/>
      <c r="W170" s="384"/>
      <c r="X170" s="384"/>
      <c r="Y170" s="384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1"/>
      <c r="T171" s="34"/>
      <c r="U171" s="34"/>
      <c r="V171" s="35" t="s">
        <v>68</v>
      </c>
      <c r="W171" s="366">
        <v>492</v>
      </c>
      <c r="X171" s="367">
        <f>IFERROR(IF(W171="",0,CEILING((W171/$H171),1)*$H171),"")</f>
        <v>496.8</v>
      </c>
      <c r="Y171" s="36">
        <f>IFERROR(IF(X171=0,"",ROUNDUP(X171/H171,0)*0.00937),"")</f>
        <v>0.86204000000000003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1"/>
      <c r="T172" s="34"/>
      <c r="U172" s="34"/>
      <c r="V172" s="35" t="s">
        <v>68</v>
      </c>
      <c r="W172" s="366">
        <v>350</v>
      </c>
      <c r="X172" s="367">
        <f>IFERROR(IF(W172="",0,CEILING((W172/$H172),1)*$H172),"")</f>
        <v>351</v>
      </c>
      <c r="Y172" s="36">
        <f>IFERROR(IF(X172=0,"",ROUNDUP(X172/H172,0)*0.00937),"")</f>
        <v>0.60904999999999998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99"/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400"/>
      <c r="O175" s="380" t="s">
        <v>73</v>
      </c>
      <c r="P175" s="381"/>
      <c r="Q175" s="381"/>
      <c r="R175" s="381"/>
      <c r="S175" s="381"/>
      <c r="T175" s="381"/>
      <c r="U175" s="382"/>
      <c r="V175" s="37" t="s">
        <v>74</v>
      </c>
      <c r="W175" s="368">
        <f>IFERROR(W171/H171,"0")+IFERROR(W172/H172,"0")+IFERROR(W173/H173,"0")+IFERROR(W174/H174,"0")</f>
        <v>155.92592592592592</v>
      </c>
      <c r="X175" s="368">
        <f>IFERROR(X171/H171,"0")+IFERROR(X172/H172,"0")+IFERROR(X173/H173,"0")+IFERROR(X174/H174,"0")</f>
        <v>157</v>
      </c>
      <c r="Y175" s="368">
        <f>IFERROR(IF(Y171="",0,Y171),"0")+IFERROR(IF(Y172="",0,Y172),"0")+IFERROR(IF(Y173="",0,Y173),"0")+IFERROR(IF(Y174="",0,Y174),"0")</f>
        <v>1.47109</v>
      </c>
      <c r="Z175" s="369"/>
      <c r="AA175" s="369"/>
    </row>
    <row r="176" spans="1:54" x14ac:dyDescent="0.2">
      <c r="A176" s="384"/>
      <c r="B176" s="384"/>
      <c r="C176" s="384"/>
      <c r="D176" s="384"/>
      <c r="E176" s="384"/>
      <c r="F176" s="384"/>
      <c r="G176" s="384"/>
      <c r="H176" s="384"/>
      <c r="I176" s="384"/>
      <c r="J176" s="384"/>
      <c r="K176" s="384"/>
      <c r="L176" s="384"/>
      <c r="M176" s="384"/>
      <c r="N176" s="400"/>
      <c r="O176" s="380" t="s">
        <v>73</v>
      </c>
      <c r="P176" s="381"/>
      <c r="Q176" s="381"/>
      <c r="R176" s="381"/>
      <c r="S176" s="381"/>
      <c r="T176" s="381"/>
      <c r="U176" s="382"/>
      <c r="V176" s="37" t="s">
        <v>68</v>
      </c>
      <c r="W176" s="368">
        <f>IFERROR(SUM(W171:W174),"0")</f>
        <v>842</v>
      </c>
      <c r="X176" s="368">
        <f>IFERROR(SUM(X171:X174),"0")</f>
        <v>847.8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84"/>
      <c r="C177" s="384"/>
      <c r="D177" s="384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384"/>
      <c r="U177" s="384"/>
      <c r="V177" s="384"/>
      <c r="W177" s="384"/>
      <c r="X177" s="384"/>
      <c r="Y177" s="384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1"/>
      <c r="T181" s="34"/>
      <c r="U181" s="34"/>
      <c r="V181" s="35" t="s">
        <v>68</v>
      </c>
      <c r="W181" s="366">
        <v>113</v>
      </c>
      <c r="X181" s="367">
        <f t="shared" si="9"/>
        <v>117</v>
      </c>
      <c r="Y181" s="36">
        <f>IFERROR(IF(X181=0,"",ROUNDUP(X181/H181,0)*0.02175),"")</f>
        <v>0.32624999999999998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1"/>
      <c r="T183" s="34"/>
      <c r="U183" s="34"/>
      <c r="V183" s="35" t="s">
        <v>68</v>
      </c>
      <c r="W183" s="366">
        <v>593</v>
      </c>
      <c r="X183" s="367">
        <f t="shared" si="9"/>
        <v>600.29999999999995</v>
      </c>
      <c r="Y183" s="36">
        <f>IFERROR(IF(X183=0,"",ROUNDUP(X183/H183,0)*0.02175),"")</f>
        <v>1.5007499999999998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1"/>
      <c r="T184" s="34"/>
      <c r="U184" s="34"/>
      <c r="V184" s="35" t="s">
        <v>68</v>
      </c>
      <c r="W184" s="366">
        <v>107</v>
      </c>
      <c r="X184" s="367">
        <f t="shared" si="9"/>
        <v>108</v>
      </c>
      <c r="Y184" s="36">
        <f>IFERROR(IF(X184=0,"",ROUNDUP(X184/H184,0)*0.00753),"")</f>
        <v>0.33884999999999998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1"/>
      <c r="T190" s="34"/>
      <c r="U190" s="34"/>
      <c r="V190" s="35" t="s">
        <v>68</v>
      </c>
      <c r="W190" s="366">
        <v>19</v>
      </c>
      <c r="X190" s="367">
        <f t="shared" si="9"/>
        <v>19.2</v>
      </c>
      <c r="Y190" s="36">
        <f t="shared" si="10"/>
        <v>6.0240000000000002E-2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1"/>
      <c r="T191" s="34"/>
      <c r="U191" s="34"/>
      <c r="V191" s="35" t="s">
        <v>68</v>
      </c>
      <c r="W191" s="366">
        <v>181</v>
      </c>
      <c r="X191" s="367">
        <f t="shared" si="9"/>
        <v>182.4</v>
      </c>
      <c r="Y191" s="36">
        <f t="shared" si="10"/>
        <v>0.57228000000000001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1"/>
      <c r="T193" s="34"/>
      <c r="U193" s="34"/>
      <c r="V193" s="35" t="s">
        <v>68</v>
      </c>
      <c r="W193" s="366">
        <v>15</v>
      </c>
      <c r="X193" s="367">
        <f t="shared" si="9"/>
        <v>16.8</v>
      </c>
      <c r="Y193" s="36">
        <f t="shared" si="10"/>
        <v>5.271E-2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1"/>
      <c r="T194" s="34"/>
      <c r="U194" s="34"/>
      <c r="V194" s="35" t="s">
        <v>68</v>
      </c>
      <c r="W194" s="366">
        <v>54</v>
      </c>
      <c r="X194" s="367">
        <f t="shared" si="9"/>
        <v>55.199999999999996</v>
      </c>
      <c r="Y194" s="36">
        <f t="shared" si="10"/>
        <v>0.17319000000000001</v>
      </c>
      <c r="Z194" s="56"/>
      <c r="AA194" s="57"/>
      <c r="AE194" s="58"/>
      <c r="BB194" s="174" t="s">
        <v>1</v>
      </c>
    </row>
    <row r="195" spans="1:54" x14ac:dyDescent="0.2">
      <c r="A195" s="399"/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400"/>
      <c r="O195" s="380" t="s">
        <v>73</v>
      </c>
      <c r="P195" s="381"/>
      <c r="Q195" s="381"/>
      <c r="R195" s="381"/>
      <c r="S195" s="381"/>
      <c r="T195" s="381"/>
      <c r="U195" s="382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239.31476569407602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3.0242699999999996</v>
      </c>
      <c r="Z195" s="369"/>
      <c r="AA195" s="369"/>
    </row>
    <row r="196" spans="1:54" x14ac:dyDescent="0.2">
      <c r="A196" s="384"/>
      <c r="B196" s="384"/>
      <c r="C196" s="384"/>
      <c r="D196" s="384"/>
      <c r="E196" s="384"/>
      <c r="F196" s="384"/>
      <c r="G196" s="384"/>
      <c r="H196" s="384"/>
      <c r="I196" s="384"/>
      <c r="J196" s="384"/>
      <c r="K196" s="384"/>
      <c r="L196" s="384"/>
      <c r="M196" s="384"/>
      <c r="N196" s="400"/>
      <c r="O196" s="380" t="s">
        <v>73</v>
      </c>
      <c r="P196" s="381"/>
      <c r="Q196" s="381"/>
      <c r="R196" s="381"/>
      <c r="S196" s="381"/>
      <c r="T196" s="381"/>
      <c r="U196" s="382"/>
      <c r="V196" s="37" t="s">
        <v>68</v>
      </c>
      <c r="W196" s="368">
        <f>IFERROR(SUM(W178:W194),"0")</f>
        <v>1082</v>
      </c>
      <c r="X196" s="368">
        <f>IFERROR(SUM(X178:X194),"0")</f>
        <v>1098.9000000000001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84"/>
      <c r="C197" s="384"/>
      <c r="D197" s="384"/>
      <c r="E197" s="384"/>
      <c r="F197" s="384"/>
      <c r="G197" s="384"/>
      <c r="H197" s="384"/>
      <c r="I197" s="384"/>
      <c r="J197" s="384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99"/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400"/>
      <c r="O202" s="380" t="s">
        <v>73</v>
      </c>
      <c r="P202" s="381"/>
      <c r="Q202" s="381"/>
      <c r="R202" s="381"/>
      <c r="S202" s="381"/>
      <c r="T202" s="381"/>
      <c r="U202" s="382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84"/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400"/>
      <c r="O203" s="380" t="s">
        <v>73</v>
      </c>
      <c r="P203" s="381"/>
      <c r="Q203" s="381"/>
      <c r="R203" s="381"/>
      <c r="S203" s="381"/>
      <c r="T203" s="381"/>
      <c r="U203" s="382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89" t="s">
        <v>315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384"/>
      <c r="Z204" s="360"/>
      <c r="AA204" s="360"/>
    </row>
    <row r="205" spans="1:54" ht="14.25" hidden="1" customHeight="1" x14ac:dyDescent="0.25">
      <c r="A205" s="383" t="s">
        <v>111</v>
      </c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84"/>
      <c r="O205" s="384"/>
      <c r="P205" s="384"/>
      <c r="Q205" s="384"/>
      <c r="R205" s="384"/>
      <c r="S205" s="384"/>
      <c r="T205" s="384"/>
      <c r="U205" s="384"/>
      <c r="V205" s="384"/>
      <c r="W205" s="384"/>
      <c r="X205" s="384"/>
      <c r="Y205" s="384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1"/>
      <c r="T211" s="34"/>
      <c r="U211" s="34"/>
      <c r="V211" s="35" t="s">
        <v>68</v>
      </c>
      <c r="W211" s="366">
        <v>13</v>
      </c>
      <c r="X211" s="367">
        <f t="shared" si="11"/>
        <v>16</v>
      </c>
      <c r="Y211" s="36">
        <f>IFERROR(IF(X211=0,"",ROUNDUP(X211/H211,0)*0.00937),"")</f>
        <v>3.7479999999999999E-2</v>
      </c>
      <c r="Z211" s="56"/>
      <c r="AA211" s="57"/>
      <c r="AE211" s="58"/>
      <c r="BB211" s="184" t="s">
        <v>1</v>
      </c>
    </row>
    <row r="212" spans="1:54" x14ac:dyDescent="0.2">
      <c r="A212" s="399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4"/>
      <c r="M212" s="384"/>
      <c r="N212" s="400"/>
      <c r="O212" s="380" t="s">
        <v>73</v>
      </c>
      <c r="P212" s="381"/>
      <c r="Q212" s="381"/>
      <c r="R212" s="381"/>
      <c r="S212" s="381"/>
      <c r="T212" s="381"/>
      <c r="U212" s="382"/>
      <c r="V212" s="37" t="s">
        <v>74</v>
      </c>
      <c r="W212" s="368">
        <f>IFERROR(W206/H206,"0")+IFERROR(W207/H207,"0")+IFERROR(W208/H208,"0")+IFERROR(W209/H209,"0")+IFERROR(W210/H210,"0")+IFERROR(W211/H211,"0")</f>
        <v>3.25</v>
      </c>
      <c r="X212" s="368">
        <f>IFERROR(X206/H206,"0")+IFERROR(X207/H207,"0")+IFERROR(X208/H208,"0")+IFERROR(X209/H209,"0")+IFERROR(X210/H210,"0")+IFERROR(X211/H211,"0")</f>
        <v>4</v>
      </c>
      <c r="Y212" s="368">
        <f>IFERROR(IF(Y206="",0,Y206),"0")+IFERROR(IF(Y207="",0,Y207),"0")+IFERROR(IF(Y208="",0,Y208),"0")+IFERROR(IF(Y209="",0,Y209),"0")+IFERROR(IF(Y210="",0,Y210),"0")+IFERROR(IF(Y211="",0,Y211),"0")</f>
        <v>3.7479999999999999E-2</v>
      </c>
      <c r="Z212" s="369"/>
      <c r="AA212" s="369"/>
    </row>
    <row r="213" spans="1:54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4"/>
      <c r="M213" s="384"/>
      <c r="N213" s="400"/>
      <c r="O213" s="380" t="s">
        <v>73</v>
      </c>
      <c r="P213" s="381"/>
      <c r="Q213" s="381"/>
      <c r="R213" s="381"/>
      <c r="S213" s="381"/>
      <c r="T213" s="381"/>
      <c r="U213" s="382"/>
      <c r="V213" s="37" t="s">
        <v>68</v>
      </c>
      <c r="W213" s="368">
        <f>IFERROR(SUM(W206:W211),"0")</f>
        <v>13</v>
      </c>
      <c r="X213" s="368">
        <f>IFERROR(SUM(X206:X211),"0")</f>
        <v>16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84"/>
      <c r="C214" s="384"/>
      <c r="D214" s="384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384"/>
      <c r="U214" s="384"/>
      <c r="V214" s="384"/>
      <c r="W214" s="384"/>
      <c r="X214" s="384"/>
      <c r="Y214" s="384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99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400"/>
      <c r="O217" s="380" t="s">
        <v>73</v>
      </c>
      <c r="P217" s="381"/>
      <c r="Q217" s="381"/>
      <c r="R217" s="381"/>
      <c r="S217" s="381"/>
      <c r="T217" s="381"/>
      <c r="U217" s="382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84"/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4"/>
      <c r="N218" s="400"/>
      <c r="O218" s="380" t="s">
        <v>73</v>
      </c>
      <c r="P218" s="381"/>
      <c r="Q218" s="381"/>
      <c r="R218" s="381"/>
      <c r="S218" s="381"/>
      <c r="T218" s="381"/>
      <c r="U218" s="382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89" t="s">
        <v>332</v>
      </c>
      <c r="B219" s="384"/>
      <c r="C219" s="384"/>
      <c r="D219" s="384"/>
      <c r="E219" s="384"/>
      <c r="F219" s="384"/>
      <c r="G219" s="384"/>
      <c r="H219" s="384"/>
      <c r="I219" s="384"/>
      <c r="J219" s="384"/>
      <c r="K219" s="384"/>
      <c r="L219" s="384"/>
      <c r="M219" s="384"/>
      <c r="N219" s="384"/>
      <c r="O219" s="384"/>
      <c r="P219" s="384"/>
      <c r="Q219" s="384"/>
      <c r="R219" s="384"/>
      <c r="S219" s="384"/>
      <c r="T219" s="384"/>
      <c r="U219" s="384"/>
      <c r="V219" s="384"/>
      <c r="W219" s="384"/>
      <c r="X219" s="384"/>
      <c r="Y219" s="384"/>
      <c r="Z219" s="360"/>
      <c r="AA219" s="360"/>
    </row>
    <row r="220" spans="1:54" ht="14.25" hidden="1" customHeight="1" x14ac:dyDescent="0.25">
      <c r="A220" s="383" t="s">
        <v>111</v>
      </c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84"/>
      <c r="O220" s="384"/>
      <c r="P220" s="384"/>
      <c r="Q220" s="384"/>
      <c r="R220" s="384"/>
      <c r="S220" s="384"/>
      <c r="T220" s="384"/>
      <c r="U220" s="384"/>
      <c r="V220" s="384"/>
      <c r="W220" s="384"/>
      <c r="X220" s="384"/>
      <c r="Y220" s="384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1"/>
      <c r="T221" s="34"/>
      <c r="U221" s="34"/>
      <c r="V221" s="35" t="s">
        <v>68</v>
      </c>
      <c r="W221" s="366">
        <v>100</v>
      </c>
      <c r="X221" s="367">
        <f t="shared" ref="X221:X226" si="12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1"/>
      <c r="T224" s="34"/>
      <c r="U224" s="34"/>
      <c r="V224" s="35" t="s">
        <v>68</v>
      </c>
      <c r="W224" s="366">
        <v>15</v>
      </c>
      <c r="X224" s="367">
        <f t="shared" si="12"/>
        <v>16</v>
      </c>
      <c r="Y224" s="36">
        <f>IFERROR(IF(X224=0,"",ROUNDUP(X224/H224,0)*0.00937),"")</f>
        <v>3.7479999999999999E-2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5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99"/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400"/>
      <c r="O227" s="380" t="s">
        <v>73</v>
      </c>
      <c r="P227" s="381"/>
      <c r="Q227" s="381"/>
      <c r="R227" s="381"/>
      <c r="S227" s="381"/>
      <c r="T227" s="381"/>
      <c r="U227" s="382"/>
      <c r="V227" s="37" t="s">
        <v>74</v>
      </c>
      <c r="W227" s="368">
        <f>IFERROR(W221/H221,"0")+IFERROR(W222/H222,"0")+IFERROR(W223/H223,"0")+IFERROR(W224/H224,"0")+IFERROR(W225/H225,"0")+IFERROR(W226/H226,"0")</f>
        <v>12.370689655172415</v>
      </c>
      <c r="X227" s="368">
        <f>IFERROR(X221/H221,"0")+IFERROR(X222/H222,"0")+IFERROR(X223/H223,"0")+IFERROR(X224/H224,"0")+IFERROR(X225/H225,"0")+IFERROR(X226/H226,"0")</f>
        <v>13</v>
      </c>
      <c r="Y227" s="368">
        <f>IFERROR(IF(Y221="",0,Y221),"0")+IFERROR(IF(Y222="",0,Y222),"0")+IFERROR(IF(Y223="",0,Y223),"0")+IFERROR(IF(Y224="",0,Y224),"0")+IFERROR(IF(Y225="",0,Y225),"0")+IFERROR(IF(Y226="",0,Y226),"0")</f>
        <v>0.23322999999999999</v>
      </c>
      <c r="Z227" s="369"/>
      <c r="AA227" s="369"/>
    </row>
    <row r="228" spans="1:54" x14ac:dyDescent="0.2">
      <c r="A228" s="384"/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4"/>
      <c r="N228" s="400"/>
      <c r="O228" s="380" t="s">
        <v>73</v>
      </c>
      <c r="P228" s="381"/>
      <c r="Q228" s="381"/>
      <c r="R228" s="381"/>
      <c r="S228" s="381"/>
      <c r="T228" s="381"/>
      <c r="U228" s="382"/>
      <c r="V228" s="37" t="s">
        <v>68</v>
      </c>
      <c r="W228" s="368">
        <f>IFERROR(SUM(W221:W226),"0")</f>
        <v>115</v>
      </c>
      <c r="X228" s="368">
        <f>IFERROR(SUM(X221:X226),"0")</f>
        <v>120.39999999999999</v>
      </c>
      <c r="Y228" s="37"/>
      <c r="Z228" s="369"/>
      <c r="AA228" s="369"/>
    </row>
    <row r="229" spans="1:54" ht="16.5" hidden="1" customHeight="1" x14ac:dyDescent="0.25">
      <c r="A229" s="389" t="s">
        <v>345</v>
      </c>
      <c r="B229" s="384"/>
      <c r="C229" s="384"/>
      <c r="D229" s="384"/>
      <c r="E229" s="384"/>
      <c r="F229" s="384"/>
      <c r="G229" s="384"/>
      <c r="H229" s="384"/>
      <c r="I229" s="384"/>
      <c r="J229" s="384"/>
      <c r="K229" s="384"/>
      <c r="L229" s="384"/>
      <c r="M229" s="384"/>
      <c r="N229" s="384"/>
      <c r="O229" s="384"/>
      <c r="P229" s="384"/>
      <c r="Q229" s="384"/>
      <c r="R229" s="384"/>
      <c r="S229" s="384"/>
      <c r="T229" s="384"/>
      <c r="U229" s="384"/>
      <c r="V229" s="384"/>
      <c r="W229" s="384"/>
      <c r="X229" s="384"/>
      <c r="Y229" s="384"/>
      <c r="Z229" s="360"/>
      <c r="AA229" s="360"/>
    </row>
    <row r="230" spans="1:54" ht="14.25" hidden="1" customHeight="1" x14ac:dyDescent="0.25">
      <c r="A230" s="383" t="s">
        <v>111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3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99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4"/>
      <c r="M245" s="384"/>
      <c r="N245" s="400"/>
      <c r="O245" s="380" t="s">
        <v>73</v>
      </c>
      <c r="P245" s="381"/>
      <c r="Q245" s="381"/>
      <c r="R245" s="381"/>
      <c r="S245" s="381"/>
      <c r="T245" s="381"/>
      <c r="U245" s="382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84"/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4"/>
      <c r="M246" s="384"/>
      <c r="N246" s="400"/>
      <c r="O246" s="380" t="s">
        <v>73</v>
      </c>
      <c r="P246" s="381"/>
      <c r="Q246" s="381"/>
      <c r="R246" s="381"/>
      <c r="S246" s="381"/>
      <c r="T246" s="381"/>
      <c r="U246" s="382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84"/>
      <c r="C247" s="384"/>
      <c r="D247" s="384"/>
      <c r="E247" s="384"/>
      <c r="F247" s="384"/>
      <c r="G247" s="384"/>
      <c r="H247" s="384"/>
      <c r="I247" s="384"/>
      <c r="J247" s="384"/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99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400"/>
      <c r="O249" s="380" t="s">
        <v>73</v>
      </c>
      <c r="P249" s="381"/>
      <c r="Q249" s="381"/>
      <c r="R249" s="381"/>
      <c r="S249" s="381"/>
      <c r="T249" s="381"/>
      <c r="U249" s="382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400"/>
      <c r="O250" s="380" t="s">
        <v>73</v>
      </c>
      <c r="P250" s="381"/>
      <c r="Q250" s="381"/>
      <c r="R250" s="381"/>
      <c r="S250" s="381"/>
      <c r="T250" s="381"/>
      <c r="U250" s="382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99"/>
      <c r="B256" s="384"/>
      <c r="C256" s="384"/>
      <c r="D256" s="384"/>
      <c r="E256" s="384"/>
      <c r="F256" s="384"/>
      <c r="G256" s="384"/>
      <c r="H256" s="384"/>
      <c r="I256" s="384"/>
      <c r="J256" s="384"/>
      <c r="K256" s="384"/>
      <c r="L256" s="384"/>
      <c r="M256" s="384"/>
      <c r="N256" s="400"/>
      <c r="O256" s="380" t="s">
        <v>73</v>
      </c>
      <c r="P256" s="381"/>
      <c r="Q256" s="381"/>
      <c r="R256" s="381"/>
      <c r="S256" s="381"/>
      <c r="T256" s="381"/>
      <c r="U256" s="382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84"/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4"/>
      <c r="N257" s="400"/>
      <c r="O257" s="380" t="s">
        <v>73</v>
      </c>
      <c r="P257" s="381"/>
      <c r="Q257" s="381"/>
      <c r="R257" s="381"/>
      <c r="S257" s="381"/>
      <c r="T257" s="381"/>
      <c r="U257" s="382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84"/>
      <c r="C258" s="384"/>
      <c r="D258" s="384"/>
      <c r="E258" s="384"/>
      <c r="F258" s="384"/>
      <c r="G258" s="384"/>
      <c r="H258" s="384"/>
      <c r="I258" s="384"/>
      <c r="J258" s="384"/>
      <c r="K258" s="384"/>
      <c r="L258" s="384"/>
      <c r="M258" s="384"/>
      <c r="N258" s="384"/>
      <c r="O258" s="384"/>
      <c r="P258" s="384"/>
      <c r="Q258" s="384"/>
      <c r="R258" s="384"/>
      <c r="S258" s="384"/>
      <c r="T258" s="384"/>
      <c r="U258" s="384"/>
      <c r="V258" s="384"/>
      <c r="W258" s="384"/>
      <c r="X258" s="384"/>
      <c r="Y258" s="384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1"/>
      <c r="T259" s="34"/>
      <c r="U259" s="34"/>
      <c r="V259" s="35" t="s">
        <v>68</v>
      </c>
      <c r="W259" s="366">
        <v>11</v>
      </c>
      <c r="X259" s="367">
        <f t="shared" ref="X259:X267" si="15">IFERROR(IF(W259="",0,CEILING((W259/$H259),1)*$H259),"")</f>
        <v>15.6</v>
      </c>
      <c r="Y259" s="36">
        <f>IFERROR(IF(X259=0,"",ROUNDUP(X259/H259,0)*0.02175),"")</f>
        <v>4.3499999999999997E-2</v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99"/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400"/>
      <c r="O268" s="380" t="s">
        <v>73</v>
      </c>
      <c r="P268" s="381"/>
      <c r="Q268" s="381"/>
      <c r="R268" s="381"/>
      <c r="S268" s="381"/>
      <c r="T268" s="381"/>
      <c r="U268" s="382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1.4102564102564104</v>
      </c>
      <c r="X268" s="368">
        <f>IFERROR(X259/H259,"0")+IFERROR(X260/H260,"0")+IFERROR(X261/H261,"0")+IFERROR(X262/H262,"0")+IFERROR(X263/H263,"0")+IFERROR(X264/H264,"0")+IFERROR(X265/H265,"0")+IFERROR(X266/H266,"0")+IFERROR(X267/H267,"0")</f>
        <v>2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4.3499999999999997E-2</v>
      </c>
      <c r="Z268" s="369"/>
      <c r="AA268" s="369"/>
    </row>
    <row r="269" spans="1:54" x14ac:dyDescent="0.2">
      <c r="A269" s="384"/>
      <c r="B269" s="384"/>
      <c r="C269" s="384"/>
      <c r="D269" s="384"/>
      <c r="E269" s="384"/>
      <c r="F269" s="384"/>
      <c r="G269" s="384"/>
      <c r="H269" s="384"/>
      <c r="I269" s="384"/>
      <c r="J269" s="384"/>
      <c r="K269" s="384"/>
      <c r="L269" s="384"/>
      <c r="M269" s="384"/>
      <c r="N269" s="400"/>
      <c r="O269" s="380" t="s">
        <v>73</v>
      </c>
      <c r="P269" s="381"/>
      <c r="Q269" s="381"/>
      <c r="R269" s="381"/>
      <c r="S269" s="381"/>
      <c r="T269" s="381"/>
      <c r="U269" s="382"/>
      <c r="V269" s="37" t="s">
        <v>68</v>
      </c>
      <c r="W269" s="368">
        <f>IFERROR(SUM(W259:W267),"0")</f>
        <v>11</v>
      </c>
      <c r="X269" s="368">
        <f>IFERROR(SUM(X259:X267),"0")</f>
        <v>15.6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84"/>
      <c r="C270" s="384"/>
      <c r="D270" s="384"/>
      <c r="E270" s="384"/>
      <c r="F270" s="384"/>
      <c r="G270" s="384"/>
      <c r="H270" s="384"/>
      <c r="I270" s="384"/>
      <c r="J270" s="384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384"/>
      <c r="V270" s="384"/>
      <c r="W270" s="384"/>
      <c r="X270" s="384"/>
      <c r="Y270" s="384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1"/>
      <c r="T271" s="34"/>
      <c r="U271" s="34"/>
      <c r="V271" s="35" t="s">
        <v>68</v>
      </c>
      <c r="W271" s="366">
        <v>105</v>
      </c>
      <c r="X271" s="367">
        <f>IFERROR(IF(W271="",0,CEILING((W271/$H271),1)*$H271),"")</f>
        <v>109.2</v>
      </c>
      <c r="Y271" s="36">
        <f>IFERROR(IF(X271=0,"",ROUNDUP(X271/H271,0)*0.02175),"")</f>
        <v>0.28275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1"/>
      <c r="T272" s="34"/>
      <c r="U272" s="34"/>
      <c r="V272" s="35" t="s">
        <v>68</v>
      </c>
      <c r="W272" s="366">
        <v>220</v>
      </c>
      <c r="X272" s="367">
        <f>IFERROR(IF(W272="",0,CEILING((W272/$H272),1)*$H272),"")</f>
        <v>226.2</v>
      </c>
      <c r="Y272" s="36">
        <f>IFERROR(IF(X272=0,"",ROUNDUP(X272/H272,0)*0.02175),"")</f>
        <v>0.63074999999999992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99"/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4"/>
      <c r="N274" s="400"/>
      <c r="O274" s="380" t="s">
        <v>73</v>
      </c>
      <c r="P274" s="381"/>
      <c r="Q274" s="381"/>
      <c r="R274" s="381"/>
      <c r="S274" s="381"/>
      <c r="T274" s="381"/>
      <c r="U274" s="382"/>
      <c r="V274" s="37" t="s">
        <v>74</v>
      </c>
      <c r="W274" s="368">
        <f>IFERROR(W271/H271,"0")+IFERROR(W272/H272,"0")+IFERROR(W273/H273,"0")</f>
        <v>40.705128205128204</v>
      </c>
      <c r="X274" s="368">
        <f>IFERROR(X271/H271,"0")+IFERROR(X272/H272,"0")+IFERROR(X273/H273,"0")</f>
        <v>42</v>
      </c>
      <c r="Y274" s="368">
        <f>IFERROR(IF(Y271="",0,Y271),"0")+IFERROR(IF(Y272="",0,Y272),"0")+IFERROR(IF(Y273="",0,Y273),"0")</f>
        <v>0.91349999999999998</v>
      </c>
      <c r="Z274" s="369"/>
      <c r="AA274" s="369"/>
    </row>
    <row r="275" spans="1:54" x14ac:dyDescent="0.2">
      <c r="A275" s="384"/>
      <c r="B275" s="384"/>
      <c r="C275" s="384"/>
      <c r="D275" s="384"/>
      <c r="E275" s="384"/>
      <c r="F275" s="384"/>
      <c r="G275" s="384"/>
      <c r="H275" s="384"/>
      <c r="I275" s="384"/>
      <c r="J275" s="384"/>
      <c r="K275" s="384"/>
      <c r="L275" s="384"/>
      <c r="M275" s="384"/>
      <c r="N275" s="400"/>
      <c r="O275" s="380" t="s">
        <v>73</v>
      </c>
      <c r="P275" s="381"/>
      <c r="Q275" s="381"/>
      <c r="R275" s="381"/>
      <c r="S275" s="381"/>
      <c r="T275" s="381"/>
      <c r="U275" s="382"/>
      <c r="V275" s="37" t="s">
        <v>68</v>
      </c>
      <c r="W275" s="368">
        <f>IFERROR(SUM(W271:W273),"0")</f>
        <v>325</v>
      </c>
      <c r="X275" s="368">
        <f>IFERROR(SUM(X271:X273),"0")</f>
        <v>335.4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  <c r="X276" s="384"/>
      <c r="Y276" s="384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1" t="s">
        <v>409</v>
      </c>
      <c r="P277" s="377"/>
      <c r="Q277" s="377"/>
      <c r="R277" s="377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546" t="s">
        <v>412</v>
      </c>
      <c r="P278" s="377"/>
      <c r="Q278" s="377"/>
      <c r="R278" s="377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99"/>
      <c r="B280" s="384"/>
      <c r="C280" s="384"/>
      <c r="D280" s="384"/>
      <c r="E280" s="384"/>
      <c r="F280" s="384"/>
      <c r="G280" s="384"/>
      <c r="H280" s="384"/>
      <c r="I280" s="384"/>
      <c r="J280" s="384"/>
      <c r="K280" s="384"/>
      <c r="L280" s="384"/>
      <c r="M280" s="384"/>
      <c r="N280" s="400"/>
      <c r="O280" s="380" t="s">
        <v>73</v>
      </c>
      <c r="P280" s="381"/>
      <c r="Q280" s="381"/>
      <c r="R280" s="381"/>
      <c r="S280" s="381"/>
      <c r="T280" s="381"/>
      <c r="U280" s="382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4"/>
      <c r="M281" s="384"/>
      <c r="N281" s="400"/>
      <c r="O281" s="380" t="s">
        <v>73</v>
      </c>
      <c r="P281" s="381"/>
      <c r="Q281" s="381"/>
      <c r="R281" s="381"/>
      <c r="S281" s="381"/>
      <c r="T281" s="381"/>
      <c r="U281" s="382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/>
      <c r="Y282" s="384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7"/>
      <c r="Q283" s="377"/>
      <c r="R283" s="377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7"/>
      <c r="Q284" s="377"/>
      <c r="R284" s="377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99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400"/>
      <c r="O285" s="380" t="s">
        <v>73</v>
      </c>
      <c r="P285" s="381"/>
      <c r="Q285" s="381"/>
      <c r="R285" s="381"/>
      <c r="S285" s="381"/>
      <c r="T285" s="381"/>
      <c r="U285" s="382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4"/>
      <c r="N286" s="400"/>
      <c r="O286" s="380" t="s">
        <v>73</v>
      </c>
      <c r="P286" s="381"/>
      <c r="Q286" s="381"/>
      <c r="R286" s="381"/>
      <c r="S286" s="381"/>
      <c r="T286" s="381"/>
      <c r="U286" s="382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89" t="s">
        <v>422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384"/>
      <c r="Z287" s="360"/>
      <c r="AA287" s="360"/>
    </row>
    <row r="288" spans="1:54" ht="14.25" hidden="1" customHeight="1" x14ac:dyDescent="0.25">
      <c r="A288" s="383" t="s">
        <v>111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384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7"/>
      <c r="Q289" s="377"/>
      <c r="R289" s="377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7"/>
      <c r="Q291" s="377"/>
      <c r="R291" s="377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7"/>
      <c r="Q293" s="377"/>
      <c r="R293" s="377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7"/>
      <c r="Q294" s="377"/>
      <c r="R294" s="377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7"/>
      <c r="Q295" s="377"/>
      <c r="R295" s="377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99"/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400"/>
      <c r="O296" s="380" t="s">
        <v>73</v>
      </c>
      <c r="P296" s="381"/>
      <c r="Q296" s="381"/>
      <c r="R296" s="381"/>
      <c r="S296" s="381"/>
      <c r="T296" s="381"/>
      <c r="U296" s="382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84"/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400"/>
      <c r="O297" s="380" t="s">
        <v>73</v>
      </c>
      <c r="P297" s="381"/>
      <c r="Q297" s="381"/>
      <c r="R297" s="381"/>
      <c r="S297" s="381"/>
      <c r="T297" s="381"/>
      <c r="U297" s="382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384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7"/>
      <c r="Q299" s="377"/>
      <c r="R299" s="377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7"/>
      <c r="Q300" s="377"/>
      <c r="R300" s="377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99"/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400"/>
      <c r="O301" s="380" t="s">
        <v>73</v>
      </c>
      <c r="P301" s="381"/>
      <c r="Q301" s="381"/>
      <c r="R301" s="381"/>
      <c r="S301" s="381"/>
      <c r="T301" s="381"/>
      <c r="U301" s="382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84"/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400"/>
      <c r="O302" s="380" t="s">
        <v>73</v>
      </c>
      <c r="P302" s="381"/>
      <c r="Q302" s="381"/>
      <c r="R302" s="381"/>
      <c r="S302" s="381"/>
      <c r="T302" s="381"/>
      <c r="U302" s="382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89" t="s">
        <v>439</v>
      </c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  <c r="X303" s="384"/>
      <c r="Y303" s="384"/>
      <c r="Z303" s="360"/>
      <c r="AA303" s="360"/>
    </row>
    <row r="304" spans="1:54" ht="14.25" hidden="1" customHeight="1" x14ac:dyDescent="0.25">
      <c r="A304" s="383" t="s">
        <v>62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384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7"/>
      <c r="Q305" s="377"/>
      <c r="R305" s="377"/>
      <c r="S305" s="371"/>
      <c r="T305" s="34"/>
      <c r="U305" s="34"/>
      <c r="V305" s="35" t="s">
        <v>68</v>
      </c>
      <c r="W305" s="366">
        <v>11</v>
      </c>
      <c r="X305" s="367">
        <f>IFERROR(IF(W305="",0,CEILING((W305/$H305),1)*$H305),"")</f>
        <v>12.6</v>
      </c>
      <c r="Y305" s="36">
        <f>IFERROR(IF(X305=0,"",ROUNDUP(X305/H305,0)*0.00753),"")</f>
        <v>5.271E-2</v>
      </c>
      <c r="Z305" s="56"/>
      <c r="AA305" s="57"/>
      <c r="AE305" s="58"/>
      <c r="BB305" s="238" t="s">
        <v>1</v>
      </c>
    </row>
    <row r="306" spans="1:54" x14ac:dyDescent="0.2">
      <c r="A306" s="399"/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400"/>
      <c r="O306" s="380" t="s">
        <v>73</v>
      </c>
      <c r="P306" s="381"/>
      <c r="Q306" s="381"/>
      <c r="R306" s="381"/>
      <c r="S306" s="381"/>
      <c r="T306" s="381"/>
      <c r="U306" s="382"/>
      <c r="V306" s="37" t="s">
        <v>74</v>
      </c>
      <c r="W306" s="368">
        <f>IFERROR(W305/H305,"0")</f>
        <v>6.1111111111111107</v>
      </c>
      <c r="X306" s="368">
        <f>IFERROR(X305/H305,"0")</f>
        <v>7</v>
      </c>
      <c r="Y306" s="368">
        <f>IFERROR(IF(Y305="",0,Y305),"0")</f>
        <v>5.271E-2</v>
      </c>
      <c r="Z306" s="369"/>
      <c r="AA306" s="369"/>
    </row>
    <row r="307" spans="1:54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400"/>
      <c r="O307" s="380" t="s">
        <v>73</v>
      </c>
      <c r="P307" s="381"/>
      <c r="Q307" s="381"/>
      <c r="R307" s="381"/>
      <c r="S307" s="381"/>
      <c r="T307" s="381"/>
      <c r="U307" s="382"/>
      <c r="V307" s="37" t="s">
        <v>68</v>
      </c>
      <c r="W307" s="368">
        <f>IFERROR(SUM(W305:W305),"0")</f>
        <v>11</v>
      </c>
      <c r="X307" s="368">
        <f>IFERROR(SUM(X305:X305),"0")</f>
        <v>12.6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  <c r="X308" s="384"/>
      <c r="Y308" s="384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7"/>
      <c r="Q309" s="377"/>
      <c r="R309" s="377"/>
      <c r="S309" s="371"/>
      <c r="T309" s="34"/>
      <c r="U309" s="34"/>
      <c r="V309" s="35" t="s">
        <v>68</v>
      </c>
      <c r="W309" s="366">
        <v>124</v>
      </c>
      <c r="X309" s="367">
        <f>IFERROR(IF(W309="",0,CEILING((W309/$H309),1)*$H309),"")</f>
        <v>129.6</v>
      </c>
      <c r="Y309" s="36">
        <f>IFERROR(IF(X309=0,"",ROUNDUP(X309/H309,0)*0.02175),"")</f>
        <v>0.34799999999999998</v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7"/>
      <c r="Q310" s="377"/>
      <c r="R310" s="377"/>
      <c r="S310" s="371"/>
      <c r="T310" s="34"/>
      <c r="U310" s="34"/>
      <c r="V310" s="35" t="s">
        <v>68</v>
      </c>
      <c r="W310" s="366">
        <v>4</v>
      </c>
      <c r="X310" s="367">
        <f>IFERROR(IF(W310="",0,CEILING((W310/$H310),1)*$H310),"")</f>
        <v>4.2</v>
      </c>
      <c r="Y310" s="36">
        <f>IFERROR(IF(X310=0,"",ROUNDUP(X310/H310,0)*0.00753),"")</f>
        <v>1.506E-2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7"/>
      <c r="Q311" s="377"/>
      <c r="R311" s="377"/>
      <c r="S311" s="371"/>
      <c r="T311" s="34"/>
      <c r="U311" s="34"/>
      <c r="V311" s="35" t="s">
        <v>68</v>
      </c>
      <c r="W311" s="366">
        <v>6</v>
      </c>
      <c r="X311" s="367">
        <f>IFERROR(IF(W311="",0,CEILING((W311/$H311),1)*$H311),"")</f>
        <v>6.3000000000000007</v>
      </c>
      <c r="Y311" s="36">
        <f>IFERROR(IF(X311=0,"",ROUNDUP(X311/H311,0)*0.00753),"")</f>
        <v>2.2589999999999999E-2</v>
      </c>
      <c r="Z311" s="56"/>
      <c r="AA311" s="57"/>
      <c r="AE311" s="58"/>
      <c r="BB311" s="241" t="s">
        <v>1</v>
      </c>
    </row>
    <row r="312" spans="1:54" x14ac:dyDescent="0.2">
      <c r="A312" s="399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4"/>
      <c r="M312" s="384"/>
      <c r="N312" s="400"/>
      <c r="O312" s="380" t="s">
        <v>73</v>
      </c>
      <c r="P312" s="381"/>
      <c r="Q312" s="381"/>
      <c r="R312" s="381"/>
      <c r="S312" s="381"/>
      <c r="T312" s="381"/>
      <c r="U312" s="382"/>
      <c r="V312" s="37" t="s">
        <v>74</v>
      </c>
      <c r="W312" s="368">
        <f>IFERROR(W309/H309,"0")+IFERROR(W310/H310,"0")+IFERROR(W311/H311,"0")</f>
        <v>20.070546737213405</v>
      </c>
      <c r="X312" s="368">
        <f>IFERROR(X309/H309,"0")+IFERROR(X310/H310,"0")+IFERROR(X311/H311,"0")</f>
        <v>21</v>
      </c>
      <c r="Y312" s="368">
        <f>IFERROR(IF(Y309="",0,Y309),"0")+IFERROR(IF(Y310="",0,Y310),"0")+IFERROR(IF(Y311="",0,Y311),"0")</f>
        <v>0.38564999999999999</v>
      </c>
      <c r="Z312" s="369"/>
      <c r="AA312" s="369"/>
    </row>
    <row r="313" spans="1:54" x14ac:dyDescent="0.2">
      <c r="A313" s="384"/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400"/>
      <c r="O313" s="380" t="s">
        <v>73</v>
      </c>
      <c r="P313" s="381"/>
      <c r="Q313" s="381"/>
      <c r="R313" s="381"/>
      <c r="S313" s="381"/>
      <c r="T313" s="381"/>
      <c r="U313" s="382"/>
      <c r="V313" s="37" t="s">
        <v>68</v>
      </c>
      <c r="W313" s="368">
        <f>IFERROR(SUM(W309:W311),"0")</f>
        <v>134</v>
      </c>
      <c r="X313" s="368">
        <f>IFERROR(SUM(X309:X311),"0")</f>
        <v>140.1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84"/>
      <c r="C314" s="384"/>
      <c r="D314" s="384"/>
      <c r="E314" s="384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  <c r="X314" s="384"/>
      <c r="Y314" s="384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7"/>
      <c r="Q315" s="377"/>
      <c r="R315" s="377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99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400"/>
      <c r="O316" s="380" t="s">
        <v>73</v>
      </c>
      <c r="P316" s="381"/>
      <c r="Q316" s="381"/>
      <c r="R316" s="381"/>
      <c r="S316" s="381"/>
      <c r="T316" s="381"/>
      <c r="U316" s="382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84"/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400"/>
      <c r="O317" s="380" t="s">
        <v>73</v>
      </c>
      <c r="P317" s="381"/>
      <c r="Q317" s="381"/>
      <c r="R317" s="381"/>
      <c r="S317" s="381"/>
      <c r="T317" s="381"/>
      <c r="U317" s="382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84"/>
      <c r="C318" s="384"/>
      <c r="D318" s="384"/>
      <c r="E318" s="384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  <c r="X318" s="384"/>
      <c r="Y318" s="384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7"/>
      <c r="Q319" s="377"/>
      <c r="R319" s="377"/>
      <c r="S319" s="371"/>
      <c r="T319" s="34"/>
      <c r="U319" s="34"/>
      <c r="V319" s="35" t="s">
        <v>68</v>
      </c>
      <c r="W319" s="366">
        <v>26</v>
      </c>
      <c r="X319" s="367">
        <f>IFERROR(IF(W319="",0,CEILING((W319/$H319),1)*$H319),"")</f>
        <v>28.049999999999997</v>
      </c>
      <c r="Y319" s="36">
        <f>IFERROR(IF(X319=0,"",ROUNDUP(X319/H319,0)*0.00753),"")</f>
        <v>8.2830000000000001E-2</v>
      </c>
      <c r="Z319" s="56"/>
      <c r="AA319" s="57"/>
      <c r="AE319" s="58"/>
      <c r="BB319" s="243" t="s">
        <v>1</v>
      </c>
    </row>
    <row r="320" spans="1:54" x14ac:dyDescent="0.2">
      <c r="A320" s="399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400"/>
      <c r="O320" s="380" t="s">
        <v>73</v>
      </c>
      <c r="P320" s="381"/>
      <c r="Q320" s="381"/>
      <c r="R320" s="381"/>
      <c r="S320" s="381"/>
      <c r="T320" s="381"/>
      <c r="U320" s="382"/>
      <c r="V320" s="37" t="s">
        <v>74</v>
      </c>
      <c r="W320" s="368">
        <f>IFERROR(W319/H319,"0")</f>
        <v>10.19607843137255</v>
      </c>
      <c r="X320" s="368">
        <f>IFERROR(X319/H319,"0")</f>
        <v>11</v>
      </c>
      <c r="Y320" s="368">
        <f>IFERROR(IF(Y319="",0,Y319),"0")</f>
        <v>8.2830000000000001E-2</v>
      </c>
      <c r="Z320" s="369"/>
      <c r="AA320" s="369"/>
    </row>
    <row r="321" spans="1:54" x14ac:dyDescent="0.2">
      <c r="A321" s="384"/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400"/>
      <c r="O321" s="380" t="s">
        <v>73</v>
      </c>
      <c r="P321" s="381"/>
      <c r="Q321" s="381"/>
      <c r="R321" s="381"/>
      <c r="S321" s="381"/>
      <c r="T321" s="381"/>
      <c r="U321" s="382"/>
      <c r="V321" s="37" t="s">
        <v>68</v>
      </c>
      <c r="W321" s="368">
        <f>IFERROR(SUM(W319:W319),"0")</f>
        <v>26</v>
      </c>
      <c r="X321" s="368">
        <f>IFERROR(SUM(X319:X319),"0")</f>
        <v>28.049999999999997</v>
      </c>
      <c r="Y321" s="37"/>
      <c r="Z321" s="369"/>
      <c r="AA321" s="369"/>
    </row>
    <row r="322" spans="1:54" ht="27.75" hidden="1" customHeight="1" x14ac:dyDescent="0.2">
      <c r="A322" s="437" t="s">
        <v>452</v>
      </c>
      <c r="B322" s="438"/>
      <c r="C322" s="438"/>
      <c r="D322" s="438"/>
      <c r="E322" s="438"/>
      <c r="F322" s="438"/>
      <c r="G322" s="438"/>
      <c r="H322" s="438"/>
      <c r="I322" s="438"/>
      <c r="J322" s="438"/>
      <c r="K322" s="438"/>
      <c r="L322" s="438"/>
      <c r="M322" s="438"/>
      <c r="N322" s="438"/>
      <c r="O322" s="438"/>
      <c r="P322" s="438"/>
      <c r="Q322" s="438"/>
      <c r="R322" s="438"/>
      <c r="S322" s="438"/>
      <c r="T322" s="438"/>
      <c r="U322" s="438"/>
      <c r="V322" s="438"/>
      <c r="W322" s="438"/>
      <c r="X322" s="438"/>
      <c r="Y322" s="438"/>
      <c r="Z322" s="48"/>
      <c r="AA322" s="48"/>
    </row>
    <row r="323" spans="1:54" ht="16.5" hidden="1" customHeight="1" x14ac:dyDescent="0.25">
      <c r="A323" s="389" t="s">
        <v>453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384"/>
      <c r="Z323" s="360"/>
      <c r="AA323" s="360"/>
    </row>
    <row r="324" spans="1:54" ht="14.25" hidden="1" customHeight="1" x14ac:dyDescent="0.25">
      <c r="A324" s="383" t="s">
        <v>111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384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7"/>
      <c r="Q325" s="377"/>
      <c r="R325" s="377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7"/>
      <c r="Q326" s="377"/>
      <c r="R326" s="377"/>
      <c r="S326" s="371"/>
      <c r="T326" s="34"/>
      <c r="U326" s="34"/>
      <c r="V326" s="35" t="s">
        <v>68</v>
      </c>
      <c r="W326" s="366">
        <v>2000</v>
      </c>
      <c r="X326" s="367">
        <f t="shared" si="17"/>
        <v>2010</v>
      </c>
      <c r="Y326" s="36">
        <f>IFERROR(IF(X326=0,"",ROUNDUP(X326/H326,0)*0.02175),"")</f>
        <v>2.9144999999999999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7"/>
      <c r="Q327" s="377"/>
      <c r="R327" s="377"/>
      <c r="S327" s="371"/>
      <c r="T327" s="34"/>
      <c r="U327" s="34"/>
      <c r="V327" s="35" t="s">
        <v>68</v>
      </c>
      <c r="W327" s="366">
        <v>1000</v>
      </c>
      <c r="X327" s="367">
        <f t="shared" si="17"/>
        <v>1005</v>
      </c>
      <c r="Y327" s="36">
        <f>IFERROR(IF(X327=0,"",ROUNDUP(X327/H327,0)*0.02175),"")</f>
        <v>1.4572499999999999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7"/>
      <c r="Q328" s="377"/>
      <c r="R328" s="377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7"/>
      <c r="Q329" s="377"/>
      <c r="R329" s="377"/>
      <c r="S329" s="371"/>
      <c r="T329" s="34"/>
      <c r="U329" s="34"/>
      <c r="V329" s="35" t="s">
        <v>68</v>
      </c>
      <c r="W329" s="366">
        <v>1000</v>
      </c>
      <c r="X329" s="367">
        <f t="shared" si="17"/>
        <v>1005</v>
      </c>
      <c r="Y329" s="36">
        <f>IFERROR(IF(X329=0,"",ROUNDUP(X329/H329,0)*0.02175),"")</f>
        <v>1.4572499999999999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7"/>
      <c r="Q330" s="377"/>
      <c r="R330" s="377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7"/>
      <c r="Q331" s="377"/>
      <c r="R331" s="377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0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7"/>
      <c r="Q332" s="377"/>
      <c r="R332" s="377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99"/>
      <c r="B333" s="384"/>
      <c r="C333" s="384"/>
      <c r="D333" s="384"/>
      <c r="E333" s="384"/>
      <c r="F333" s="384"/>
      <c r="G333" s="384"/>
      <c r="H333" s="384"/>
      <c r="I333" s="384"/>
      <c r="J333" s="384"/>
      <c r="K333" s="384"/>
      <c r="L333" s="384"/>
      <c r="M333" s="384"/>
      <c r="N333" s="400"/>
      <c r="O333" s="380" t="s">
        <v>73</v>
      </c>
      <c r="P333" s="381"/>
      <c r="Q333" s="381"/>
      <c r="R333" s="381"/>
      <c r="S333" s="381"/>
      <c r="T333" s="381"/>
      <c r="U333" s="382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266.66666666666669</v>
      </c>
      <c r="X333" s="368">
        <f>IFERROR(X325/H325,"0")+IFERROR(X326/H326,"0")+IFERROR(X327/H327,"0")+IFERROR(X328/H328,"0")+IFERROR(X329/H329,"0")+IFERROR(X330/H330,"0")+IFERROR(X331/H331,"0")+IFERROR(X332/H332,"0")</f>
        <v>268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5.8289999999999997</v>
      </c>
      <c r="Z333" s="369"/>
      <c r="AA333" s="369"/>
    </row>
    <row r="334" spans="1:54" x14ac:dyDescent="0.2">
      <c r="A334" s="384"/>
      <c r="B334" s="384"/>
      <c r="C334" s="384"/>
      <c r="D334" s="384"/>
      <c r="E334" s="384"/>
      <c r="F334" s="384"/>
      <c r="G334" s="384"/>
      <c r="H334" s="384"/>
      <c r="I334" s="384"/>
      <c r="J334" s="384"/>
      <c r="K334" s="384"/>
      <c r="L334" s="384"/>
      <c r="M334" s="384"/>
      <c r="N334" s="400"/>
      <c r="O334" s="380" t="s">
        <v>73</v>
      </c>
      <c r="P334" s="381"/>
      <c r="Q334" s="381"/>
      <c r="R334" s="381"/>
      <c r="S334" s="381"/>
      <c r="T334" s="381"/>
      <c r="U334" s="382"/>
      <c r="V334" s="37" t="s">
        <v>68</v>
      </c>
      <c r="W334" s="368">
        <f>IFERROR(SUM(W325:W332),"0")</f>
        <v>4000</v>
      </c>
      <c r="X334" s="368">
        <f>IFERROR(SUM(X325:X332),"0")</f>
        <v>4020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384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7"/>
      <c r="Q336" s="377"/>
      <c r="R336" s="377"/>
      <c r="S336" s="371"/>
      <c r="T336" s="34"/>
      <c r="U336" s="34"/>
      <c r="V336" s="35" t="s">
        <v>68</v>
      </c>
      <c r="W336" s="366">
        <v>1500</v>
      </c>
      <c r="X336" s="367">
        <f>IFERROR(IF(W336="",0,CEILING((W336/$H336),1)*$H336),"")</f>
        <v>1500</v>
      </c>
      <c r="Y336" s="36">
        <f>IFERROR(IF(X336=0,"",ROUNDUP(X336/H336,0)*0.02175),"")</f>
        <v>2.1749999999999998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7"/>
      <c r="Q337" s="377"/>
      <c r="R337" s="377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7"/>
      <c r="Q338" s="377"/>
      <c r="R338" s="377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99"/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400"/>
      <c r="O339" s="380" t="s">
        <v>73</v>
      </c>
      <c r="P339" s="381"/>
      <c r="Q339" s="381"/>
      <c r="R339" s="381"/>
      <c r="S339" s="381"/>
      <c r="T339" s="381"/>
      <c r="U339" s="382"/>
      <c r="V339" s="37" t="s">
        <v>74</v>
      </c>
      <c r="W339" s="368">
        <f>IFERROR(W336/H336,"0")+IFERROR(W337/H337,"0")+IFERROR(W338/H338,"0")</f>
        <v>100</v>
      </c>
      <c r="X339" s="368">
        <f>IFERROR(X336/H336,"0")+IFERROR(X337/H337,"0")+IFERROR(X338/H338,"0")</f>
        <v>100</v>
      </c>
      <c r="Y339" s="368">
        <f>IFERROR(IF(Y336="",0,Y336),"0")+IFERROR(IF(Y337="",0,Y337),"0")+IFERROR(IF(Y338="",0,Y338),"0")</f>
        <v>2.1749999999999998</v>
      </c>
      <c r="Z339" s="369"/>
      <c r="AA339" s="369"/>
    </row>
    <row r="340" spans="1:54" x14ac:dyDescent="0.2">
      <c r="A340" s="384"/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400"/>
      <c r="O340" s="380" t="s">
        <v>73</v>
      </c>
      <c r="P340" s="381"/>
      <c r="Q340" s="381"/>
      <c r="R340" s="381"/>
      <c r="S340" s="381"/>
      <c r="T340" s="381"/>
      <c r="U340" s="382"/>
      <c r="V340" s="37" t="s">
        <v>68</v>
      </c>
      <c r="W340" s="368">
        <f>IFERROR(SUM(W336:W338),"0")</f>
        <v>1500</v>
      </c>
      <c r="X340" s="368">
        <f>IFERROR(SUM(X336:X338),"0")</f>
        <v>1500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84"/>
      <c r="C341" s="384"/>
      <c r="D341" s="384"/>
      <c r="E341" s="384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  <c r="X341" s="384"/>
      <c r="Y341" s="384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7"/>
      <c r="Q342" s="377"/>
      <c r="R342" s="377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7"/>
      <c r="Q343" s="377"/>
      <c r="R343" s="377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99"/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400"/>
      <c r="O344" s="380" t="s">
        <v>73</v>
      </c>
      <c r="P344" s="381"/>
      <c r="Q344" s="381"/>
      <c r="R344" s="381"/>
      <c r="S344" s="381"/>
      <c r="T344" s="381"/>
      <c r="U344" s="382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84"/>
      <c r="B345" s="384"/>
      <c r="C345" s="384"/>
      <c r="D345" s="384"/>
      <c r="E345" s="384"/>
      <c r="F345" s="384"/>
      <c r="G345" s="384"/>
      <c r="H345" s="384"/>
      <c r="I345" s="384"/>
      <c r="J345" s="384"/>
      <c r="K345" s="384"/>
      <c r="L345" s="384"/>
      <c r="M345" s="384"/>
      <c r="N345" s="400"/>
      <c r="O345" s="380" t="s">
        <v>73</v>
      </c>
      <c r="P345" s="381"/>
      <c r="Q345" s="381"/>
      <c r="R345" s="381"/>
      <c r="S345" s="381"/>
      <c r="T345" s="381"/>
      <c r="U345" s="382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  <c r="X346" s="384"/>
      <c r="Y346" s="384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7"/>
      <c r="Q347" s="377"/>
      <c r="R347" s="377"/>
      <c r="S347" s="371"/>
      <c r="T347" s="34"/>
      <c r="U347" s="34"/>
      <c r="V347" s="35" t="s">
        <v>68</v>
      </c>
      <c r="W347" s="366">
        <v>184</v>
      </c>
      <c r="X347" s="367">
        <f>IFERROR(IF(W347="",0,CEILING((W347/$H347),1)*$H347),"")</f>
        <v>187.2</v>
      </c>
      <c r="Y347" s="36">
        <f>IFERROR(IF(X347=0,"",ROUNDUP(X347/H347,0)*0.02175),"")</f>
        <v>0.52200000000000002</v>
      </c>
      <c r="Z347" s="56"/>
      <c r="AA347" s="57"/>
      <c r="AE347" s="58"/>
      <c r="BB347" s="257" t="s">
        <v>1</v>
      </c>
    </row>
    <row r="348" spans="1:54" x14ac:dyDescent="0.2">
      <c r="A348" s="399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400"/>
      <c r="O348" s="380" t="s">
        <v>73</v>
      </c>
      <c r="P348" s="381"/>
      <c r="Q348" s="381"/>
      <c r="R348" s="381"/>
      <c r="S348" s="381"/>
      <c r="T348" s="381"/>
      <c r="U348" s="382"/>
      <c r="V348" s="37" t="s">
        <v>74</v>
      </c>
      <c r="W348" s="368">
        <f>IFERROR(W347/H347,"0")</f>
        <v>23.589743589743591</v>
      </c>
      <c r="X348" s="368">
        <f>IFERROR(X347/H347,"0")</f>
        <v>24</v>
      </c>
      <c r="Y348" s="368">
        <f>IFERROR(IF(Y347="",0,Y347),"0")</f>
        <v>0.52200000000000002</v>
      </c>
      <c r="Z348" s="369"/>
      <c r="AA348" s="369"/>
    </row>
    <row r="349" spans="1:54" x14ac:dyDescent="0.2">
      <c r="A349" s="384"/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400"/>
      <c r="O349" s="380" t="s">
        <v>73</v>
      </c>
      <c r="P349" s="381"/>
      <c r="Q349" s="381"/>
      <c r="R349" s="381"/>
      <c r="S349" s="381"/>
      <c r="T349" s="381"/>
      <c r="U349" s="382"/>
      <c r="V349" s="37" t="s">
        <v>68</v>
      </c>
      <c r="W349" s="368">
        <f>IFERROR(SUM(W347:W347),"0")</f>
        <v>184</v>
      </c>
      <c r="X349" s="368">
        <f>IFERROR(SUM(X347:X347),"0")</f>
        <v>187.2</v>
      </c>
      <c r="Y349" s="37"/>
      <c r="Z349" s="369"/>
      <c r="AA349" s="369"/>
    </row>
    <row r="350" spans="1:54" ht="16.5" hidden="1" customHeight="1" x14ac:dyDescent="0.25">
      <c r="A350" s="389" t="s">
        <v>479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384"/>
      <c r="Z350" s="360"/>
      <c r="AA350" s="360"/>
    </row>
    <row r="351" spans="1:54" ht="14.25" hidden="1" customHeight="1" x14ac:dyDescent="0.25">
      <c r="A351" s="383" t="s">
        <v>111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384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7"/>
      <c r="Q352" s="377"/>
      <c r="R352" s="377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7"/>
      <c r="Q353" s="377"/>
      <c r="R353" s="377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7"/>
      <c r="Q354" s="377"/>
      <c r="R354" s="377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7"/>
      <c r="Q355" s="377"/>
      <c r="R355" s="377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7"/>
      <c r="Q356" s="377"/>
      <c r="R356" s="377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99"/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400"/>
      <c r="O357" s="380" t="s">
        <v>73</v>
      </c>
      <c r="P357" s="381"/>
      <c r="Q357" s="381"/>
      <c r="R357" s="381"/>
      <c r="S357" s="381"/>
      <c r="T357" s="381"/>
      <c r="U357" s="382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400"/>
      <c r="O358" s="380" t="s">
        <v>73</v>
      </c>
      <c r="P358" s="381"/>
      <c r="Q358" s="381"/>
      <c r="R358" s="381"/>
      <c r="S358" s="381"/>
      <c r="T358" s="381"/>
      <c r="U358" s="382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  <c r="X359" s="384"/>
      <c r="Y359" s="384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7"/>
      <c r="Q360" s="377"/>
      <c r="R360" s="377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7"/>
      <c r="Q361" s="377"/>
      <c r="R361" s="377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99"/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400"/>
      <c r="O362" s="380" t="s">
        <v>73</v>
      </c>
      <c r="P362" s="381"/>
      <c r="Q362" s="381"/>
      <c r="R362" s="381"/>
      <c r="S362" s="381"/>
      <c r="T362" s="381"/>
      <c r="U362" s="382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84"/>
      <c r="B363" s="384"/>
      <c r="C363" s="384"/>
      <c r="D363" s="384"/>
      <c r="E363" s="384"/>
      <c r="F363" s="384"/>
      <c r="G363" s="384"/>
      <c r="H363" s="384"/>
      <c r="I363" s="384"/>
      <c r="J363" s="384"/>
      <c r="K363" s="384"/>
      <c r="L363" s="384"/>
      <c r="M363" s="384"/>
      <c r="N363" s="400"/>
      <c r="O363" s="380" t="s">
        <v>73</v>
      </c>
      <c r="P363" s="381"/>
      <c r="Q363" s="381"/>
      <c r="R363" s="381"/>
      <c r="S363" s="381"/>
      <c r="T363" s="381"/>
      <c r="U363" s="382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84"/>
      <c r="C364" s="384"/>
      <c r="D364" s="384"/>
      <c r="E364" s="384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  <c r="X364" s="384"/>
      <c r="Y364" s="384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7"/>
      <c r="Q365" s="377"/>
      <c r="R365" s="377"/>
      <c r="S365" s="371"/>
      <c r="T365" s="34"/>
      <c r="U365" s="34"/>
      <c r="V365" s="35" t="s">
        <v>68</v>
      </c>
      <c r="W365" s="366">
        <v>226</v>
      </c>
      <c r="X365" s="367">
        <f>IFERROR(IF(W365="",0,CEILING((W365/$H365),1)*$H365),"")</f>
        <v>226.2</v>
      </c>
      <c r="Y365" s="36">
        <f>IFERROR(IF(X365=0,"",ROUNDUP(X365/H365,0)*0.02175),"")</f>
        <v>0.63074999999999992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7"/>
      <c r="Q366" s="377"/>
      <c r="R366" s="377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7"/>
      <c r="Q367" s="377"/>
      <c r="R367" s="377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7"/>
      <c r="Q368" s="377"/>
      <c r="R368" s="377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99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4"/>
      <c r="M369" s="384"/>
      <c r="N369" s="400"/>
      <c r="O369" s="380" t="s">
        <v>73</v>
      </c>
      <c r="P369" s="381"/>
      <c r="Q369" s="381"/>
      <c r="R369" s="381"/>
      <c r="S369" s="381"/>
      <c r="T369" s="381"/>
      <c r="U369" s="382"/>
      <c r="V369" s="37" t="s">
        <v>74</v>
      </c>
      <c r="W369" s="368">
        <f>IFERROR(W365/H365,"0")+IFERROR(W366/H366,"0")+IFERROR(W367/H367,"0")+IFERROR(W368/H368,"0")</f>
        <v>28.974358974358974</v>
      </c>
      <c r="X369" s="368">
        <f>IFERROR(X365/H365,"0")+IFERROR(X366/H366,"0")+IFERROR(X367/H367,"0")+IFERROR(X368/H368,"0")</f>
        <v>29</v>
      </c>
      <c r="Y369" s="368">
        <f>IFERROR(IF(Y365="",0,Y365),"0")+IFERROR(IF(Y366="",0,Y366),"0")+IFERROR(IF(Y367="",0,Y367),"0")+IFERROR(IF(Y368="",0,Y368),"0")</f>
        <v>0.63074999999999992</v>
      </c>
      <c r="Z369" s="369"/>
      <c r="AA369" s="369"/>
    </row>
    <row r="370" spans="1:54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4"/>
      <c r="M370" s="384"/>
      <c r="N370" s="400"/>
      <c r="O370" s="380" t="s">
        <v>73</v>
      </c>
      <c r="P370" s="381"/>
      <c r="Q370" s="381"/>
      <c r="R370" s="381"/>
      <c r="S370" s="381"/>
      <c r="T370" s="381"/>
      <c r="U370" s="382"/>
      <c r="V370" s="37" t="s">
        <v>68</v>
      </c>
      <c r="W370" s="368">
        <f>IFERROR(SUM(W365:W368),"0")</f>
        <v>226</v>
      </c>
      <c r="X370" s="368">
        <f>IFERROR(SUM(X365:X368),"0")</f>
        <v>226.2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4"/>
      <c r="M371" s="384"/>
      <c r="N371" s="384"/>
      <c r="O371" s="384"/>
      <c r="P371" s="384"/>
      <c r="Q371" s="384"/>
      <c r="R371" s="384"/>
      <c r="S371" s="384"/>
      <c r="T371" s="384"/>
      <c r="U371" s="384"/>
      <c r="V371" s="384"/>
      <c r="W371" s="384"/>
      <c r="X371" s="384"/>
      <c r="Y371" s="384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7"/>
      <c r="Q372" s="377"/>
      <c r="R372" s="377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99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400"/>
      <c r="O373" s="380" t="s">
        <v>73</v>
      </c>
      <c r="P373" s="381"/>
      <c r="Q373" s="381"/>
      <c r="R373" s="381"/>
      <c r="S373" s="381"/>
      <c r="T373" s="381"/>
      <c r="U373" s="382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84"/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400"/>
      <c r="O374" s="380" t="s">
        <v>73</v>
      </c>
      <c r="P374" s="381"/>
      <c r="Q374" s="381"/>
      <c r="R374" s="381"/>
      <c r="S374" s="381"/>
      <c r="T374" s="381"/>
      <c r="U374" s="382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37" t="s">
        <v>504</v>
      </c>
      <c r="B375" s="438"/>
      <c r="C375" s="438"/>
      <c r="D375" s="438"/>
      <c r="E375" s="438"/>
      <c r="F375" s="438"/>
      <c r="G375" s="438"/>
      <c r="H375" s="438"/>
      <c r="I375" s="438"/>
      <c r="J375" s="438"/>
      <c r="K375" s="438"/>
      <c r="L375" s="438"/>
      <c r="M375" s="438"/>
      <c r="N375" s="438"/>
      <c r="O375" s="438"/>
      <c r="P375" s="438"/>
      <c r="Q375" s="438"/>
      <c r="R375" s="438"/>
      <c r="S375" s="438"/>
      <c r="T375" s="438"/>
      <c r="U375" s="438"/>
      <c r="V375" s="438"/>
      <c r="W375" s="438"/>
      <c r="X375" s="438"/>
      <c r="Y375" s="438"/>
      <c r="Z375" s="48"/>
      <c r="AA375" s="48"/>
    </row>
    <row r="376" spans="1:54" ht="16.5" hidden="1" customHeight="1" x14ac:dyDescent="0.25">
      <c r="A376" s="389" t="s">
        <v>505</v>
      </c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84"/>
      <c r="O376" s="384"/>
      <c r="P376" s="384"/>
      <c r="Q376" s="384"/>
      <c r="R376" s="384"/>
      <c r="S376" s="384"/>
      <c r="T376" s="384"/>
      <c r="U376" s="384"/>
      <c r="V376" s="384"/>
      <c r="W376" s="384"/>
      <c r="X376" s="384"/>
      <c r="Y376" s="384"/>
      <c r="Z376" s="360"/>
      <c r="AA376" s="360"/>
    </row>
    <row r="377" spans="1:54" ht="14.25" hidden="1" customHeight="1" x14ac:dyDescent="0.25">
      <c r="A377" s="383" t="s">
        <v>111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384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7"/>
      <c r="Q378" s="377"/>
      <c r="R378" s="377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7"/>
      <c r="Q379" s="377"/>
      <c r="R379" s="377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99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400"/>
      <c r="O380" s="380" t="s">
        <v>73</v>
      </c>
      <c r="P380" s="381"/>
      <c r="Q380" s="381"/>
      <c r="R380" s="381"/>
      <c r="S380" s="381"/>
      <c r="T380" s="381"/>
      <c r="U380" s="382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84"/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400"/>
      <c r="O381" s="380" t="s">
        <v>73</v>
      </c>
      <c r="P381" s="381"/>
      <c r="Q381" s="381"/>
      <c r="R381" s="381"/>
      <c r="S381" s="381"/>
      <c r="T381" s="381"/>
      <c r="U381" s="382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84"/>
      <c r="C382" s="384"/>
      <c r="D382" s="384"/>
      <c r="E382" s="384"/>
      <c r="F382" s="384"/>
      <c r="G382" s="384"/>
      <c r="H382" s="384"/>
      <c r="I382" s="384"/>
      <c r="J382" s="384"/>
      <c r="K382" s="384"/>
      <c r="L382" s="384"/>
      <c r="M382" s="384"/>
      <c r="N382" s="384"/>
      <c r="O382" s="384"/>
      <c r="P382" s="384"/>
      <c r="Q382" s="384"/>
      <c r="R382" s="384"/>
      <c r="S382" s="384"/>
      <c r="T382" s="384"/>
      <c r="U382" s="384"/>
      <c r="V382" s="384"/>
      <c r="W382" s="384"/>
      <c r="X382" s="384"/>
      <c r="Y382" s="384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7"/>
      <c r="Q383" s="377"/>
      <c r="R383" s="377"/>
      <c r="S383" s="371"/>
      <c r="T383" s="34"/>
      <c r="U383" s="34"/>
      <c r="V383" s="35" t="s">
        <v>68</v>
      </c>
      <c r="W383" s="366">
        <v>42</v>
      </c>
      <c r="X383" s="367">
        <f t="shared" ref="X383:X395" si="18">IFERROR(IF(W383="",0,CEILING((W383/$H383),1)*$H383),"")</f>
        <v>42</v>
      </c>
      <c r="Y383" s="36">
        <f>IFERROR(IF(X383=0,"",ROUNDUP(X383/H383,0)*0.00753),"")</f>
        <v>7.5300000000000006E-2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7"/>
      <c r="Q384" s="377"/>
      <c r="R384" s="377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7"/>
      <c r="Q385" s="377"/>
      <c r="R385" s="377"/>
      <c r="S385" s="371"/>
      <c r="T385" s="34"/>
      <c r="U385" s="34"/>
      <c r="V385" s="35" t="s">
        <v>68</v>
      </c>
      <c r="W385" s="366">
        <v>78</v>
      </c>
      <c r="X385" s="367">
        <f t="shared" si="18"/>
        <v>79.8</v>
      </c>
      <c r="Y385" s="36">
        <f>IFERROR(IF(X385=0,"",ROUNDUP(X385/H385,0)*0.00753),"")</f>
        <v>0.14307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7"/>
      <c r="Q386" s="377"/>
      <c r="R386" s="377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7"/>
      <c r="Q387" s="377"/>
      <c r="R387" s="377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7"/>
      <c r="Q388" s="377"/>
      <c r="R388" s="377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7"/>
      <c r="Q389" s="377"/>
      <c r="R389" s="377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7"/>
      <c r="Q390" s="377"/>
      <c r="R390" s="377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7"/>
      <c r="Q391" s="377"/>
      <c r="R391" s="377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7"/>
      <c r="Q392" s="377"/>
      <c r="R392" s="377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7"/>
      <c r="Q393" s="377"/>
      <c r="R393" s="377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7"/>
      <c r="Q394" s="377"/>
      <c r="R394" s="377"/>
      <c r="S394" s="371"/>
      <c r="T394" s="34"/>
      <c r="U394" s="34"/>
      <c r="V394" s="35" t="s">
        <v>68</v>
      </c>
      <c r="W394" s="366">
        <v>25</v>
      </c>
      <c r="X394" s="367">
        <f t="shared" si="18"/>
        <v>25.200000000000003</v>
      </c>
      <c r="Y394" s="36">
        <f t="shared" si="19"/>
        <v>6.0240000000000002E-2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7"/>
      <c r="Q395" s="377"/>
      <c r="R395" s="377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99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4"/>
      <c r="M396" s="384"/>
      <c r="N396" s="400"/>
      <c r="O396" s="380" t="s">
        <v>73</v>
      </c>
      <c r="P396" s="381"/>
      <c r="Q396" s="381"/>
      <c r="R396" s="381"/>
      <c r="S396" s="381"/>
      <c r="T396" s="381"/>
      <c r="U396" s="382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40.476190476190474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41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0.27861000000000002</v>
      </c>
      <c r="Z396" s="369"/>
      <c r="AA396" s="369"/>
    </row>
    <row r="397" spans="1:54" x14ac:dyDescent="0.2">
      <c r="A397" s="384"/>
      <c r="B397" s="384"/>
      <c r="C397" s="384"/>
      <c r="D397" s="384"/>
      <c r="E397" s="384"/>
      <c r="F397" s="384"/>
      <c r="G397" s="384"/>
      <c r="H397" s="384"/>
      <c r="I397" s="384"/>
      <c r="J397" s="384"/>
      <c r="K397" s="384"/>
      <c r="L397" s="384"/>
      <c r="M397" s="384"/>
      <c r="N397" s="400"/>
      <c r="O397" s="380" t="s">
        <v>73</v>
      </c>
      <c r="P397" s="381"/>
      <c r="Q397" s="381"/>
      <c r="R397" s="381"/>
      <c r="S397" s="381"/>
      <c r="T397" s="381"/>
      <c r="U397" s="382"/>
      <c r="V397" s="37" t="s">
        <v>68</v>
      </c>
      <c r="W397" s="368">
        <f>IFERROR(SUM(W383:W395),"0")</f>
        <v>145</v>
      </c>
      <c r="X397" s="368">
        <f>IFERROR(SUM(X383:X395),"0")</f>
        <v>147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384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7"/>
      <c r="Q399" s="377"/>
      <c r="R399" s="377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7"/>
      <c r="Q400" s="377"/>
      <c r="R400" s="377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7"/>
      <c r="Q401" s="377"/>
      <c r="R401" s="377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99"/>
      <c r="B402" s="384"/>
      <c r="C402" s="384"/>
      <c r="D402" s="384"/>
      <c r="E402" s="384"/>
      <c r="F402" s="384"/>
      <c r="G402" s="384"/>
      <c r="H402" s="384"/>
      <c r="I402" s="384"/>
      <c r="J402" s="384"/>
      <c r="K402" s="384"/>
      <c r="L402" s="384"/>
      <c r="M402" s="384"/>
      <c r="N402" s="400"/>
      <c r="O402" s="380" t="s">
        <v>73</v>
      </c>
      <c r="P402" s="381"/>
      <c r="Q402" s="381"/>
      <c r="R402" s="381"/>
      <c r="S402" s="381"/>
      <c r="T402" s="381"/>
      <c r="U402" s="382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400"/>
      <c r="O403" s="380" t="s">
        <v>73</v>
      </c>
      <c r="P403" s="381"/>
      <c r="Q403" s="381"/>
      <c r="R403" s="381"/>
      <c r="S403" s="381"/>
      <c r="T403" s="381"/>
      <c r="U403" s="382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4"/>
      <c r="M404" s="384"/>
      <c r="N404" s="384"/>
      <c r="O404" s="384"/>
      <c r="P404" s="384"/>
      <c r="Q404" s="384"/>
      <c r="R404" s="384"/>
      <c r="S404" s="384"/>
      <c r="T404" s="384"/>
      <c r="U404" s="384"/>
      <c r="V404" s="384"/>
      <c r="W404" s="384"/>
      <c r="X404" s="384"/>
      <c r="Y404" s="384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7"/>
      <c r="Q405" s="377"/>
      <c r="R405" s="377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99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400"/>
      <c r="O406" s="380" t="s">
        <v>73</v>
      </c>
      <c r="P406" s="381"/>
      <c r="Q406" s="381"/>
      <c r="R406" s="381"/>
      <c r="S406" s="381"/>
      <c r="T406" s="381"/>
      <c r="U406" s="382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84"/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400"/>
      <c r="O407" s="380" t="s">
        <v>73</v>
      </c>
      <c r="P407" s="381"/>
      <c r="Q407" s="381"/>
      <c r="R407" s="381"/>
      <c r="S407" s="381"/>
      <c r="T407" s="381"/>
      <c r="U407" s="382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84"/>
      <c r="C408" s="384"/>
      <c r="D408" s="384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384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7"/>
      <c r="Q409" s="377"/>
      <c r="R409" s="377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7"/>
      <c r="Q410" s="377"/>
      <c r="R410" s="377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7"/>
      <c r="Q411" s="377"/>
      <c r="R411" s="377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99"/>
      <c r="B412" s="384"/>
      <c r="C412" s="384"/>
      <c r="D412" s="384"/>
      <c r="E412" s="384"/>
      <c r="F412" s="384"/>
      <c r="G412" s="384"/>
      <c r="H412" s="384"/>
      <c r="I412" s="384"/>
      <c r="J412" s="384"/>
      <c r="K412" s="384"/>
      <c r="L412" s="384"/>
      <c r="M412" s="384"/>
      <c r="N412" s="400"/>
      <c r="O412" s="380" t="s">
        <v>73</v>
      </c>
      <c r="P412" s="381"/>
      <c r="Q412" s="381"/>
      <c r="R412" s="381"/>
      <c r="S412" s="381"/>
      <c r="T412" s="381"/>
      <c r="U412" s="382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84"/>
      <c r="B413" s="384"/>
      <c r="C413" s="384"/>
      <c r="D413" s="384"/>
      <c r="E413" s="384"/>
      <c r="F413" s="384"/>
      <c r="G413" s="384"/>
      <c r="H413" s="384"/>
      <c r="I413" s="384"/>
      <c r="J413" s="384"/>
      <c r="K413" s="384"/>
      <c r="L413" s="384"/>
      <c r="M413" s="384"/>
      <c r="N413" s="400"/>
      <c r="O413" s="380" t="s">
        <v>73</v>
      </c>
      <c r="P413" s="381"/>
      <c r="Q413" s="381"/>
      <c r="R413" s="381"/>
      <c r="S413" s="381"/>
      <c r="T413" s="381"/>
      <c r="U413" s="382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89" t="s">
        <v>552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384"/>
      <c r="Z414" s="360"/>
      <c r="AA414" s="360"/>
    </row>
    <row r="415" spans="1:54" ht="14.25" hidden="1" customHeight="1" x14ac:dyDescent="0.25">
      <c r="A415" s="383" t="s">
        <v>103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384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7"/>
      <c r="Q416" s="377"/>
      <c r="R416" s="377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7"/>
      <c r="Q417" s="377"/>
      <c r="R417" s="377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99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400"/>
      <c r="O418" s="380" t="s">
        <v>73</v>
      </c>
      <c r="P418" s="381"/>
      <c r="Q418" s="381"/>
      <c r="R418" s="381"/>
      <c r="S418" s="381"/>
      <c r="T418" s="381"/>
      <c r="U418" s="382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84"/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400"/>
      <c r="O419" s="380" t="s">
        <v>73</v>
      </c>
      <c r="P419" s="381"/>
      <c r="Q419" s="381"/>
      <c r="R419" s="381"/>
      <c r="S419" s="381"/>
      <c r="T419" s="381"/>
      <c r="U419" s="382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84"/>
      <c r="C420" s="384"/>
      <c r="D420" s="384"/>
      <c r="E420" s="384"/>
      <c r="F420" s="384"/>
      <c r="G420" s="384"/>
      <c r="H420" s="384"/>
      <c r="I420" s="384"/>
      <c r="J420" s="384"/>
      <c r="K420" s="384"/>
      <c r="L420" s="384"/>
      <c r="M420" s="384"/>
      <c r="N420" s="384"/>
      <c r="O420" s="384"/>
      <c r="P420" s="384"/>
      <c r="Q420" s="384"/>
      <c r="R420" s="384"/>
      <c r="S420" s="384"/>
      <c r="T420" s="384"/>
      <c r="U420" s="384"/>
      <c r="V420" s="384"/>
      <c r="W420" s="384"/>
      <c r="X420" s="384"/>
      <c r="Y420" s="384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7"/>
      <c r="Q421" s="377"/>
      <c r="R421" s="377"/>
      <c r="S421" s="371"/>
      <c r="T421" s="34"/>
      <c r="U421" s="34"/>
      <c r="V421" s="35" t="s">
        <v>68</v>
      </c>
      <c r="W421" s="366">
        <v>25</v>
      </c>
      <c r="X421" s="367">
        <f t="shared" ref="X421:X427" si="20">IFERROR(IF(W421="",0,CEILING((W421/$H421),1)*$H421),"")</f>
        <v>25.200000000000003</v>
      </c>
      <c r="Y421" s="36">
        <f>IFERROR(IF(X421=0,"",ROUNDUP(X421/H421,0)*0.00753),"")</f>
        <v>4.5179999999999998E-2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7"/>
      <c r="Q422" s="377"/>
      <c r="R422" s="377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6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7"/>
      <c r="Q423" s="377"/>
      <c r="R423" s="377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7"/>
      <c r="Q424" s="377"/>
      <c r="R424" s="377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7"/>
      <c r="Q425" s="377"/>
      <c r="R425" s="377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7"/>
      <c r="Q426" s="377"/>
      <c r="R426" s="377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7"/>
      <c r="Q427" s="377"/>
      <c r="R427" s="377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99"/>
      <c r="B428" s="384"/>
      <c r="C428" s="384"/>
      <c r="D428" s="384"/>
      <c r="E428" s="384"/>
      <c r="F428" s="384"/>
      <c r="G428" s="384"/>
      <c r="H428" s="384"/>
      <c r="I428" s="384"/>
      <c r="J428" s="384"/>
      <c r="K428" s="384"/>
      <c r="L428" s="384"/>
      <c r="M428" s="384"/>
      <c r="N428" s="400"/>
      <c r="O428" s="380" t="s">
        <v>73</v>
      </c>
      <c r="P428" s="381"/>
      <c r="Q428" s="381"/>
      <c r="R428" s="381"/>
      <c r="S428" s="381"/>
      <c r="T428" s="381"/>
      <c r="U428" s="382"/>
      <c r="V428" s="37" t="s">
        <v>74</v>
      </c>
      <c r="W428" s="368">
        <f>IFERROR(W421/H421,"0")+IFERROR(W422/H422,"0")+IFERROR(W423/H423,"0")+IFERROR(W424/H424,"0")+IFERROR(W425/H425,"0")+IFERROR(W426/H426,"0")+IFERROR(W427/H427,"0")</f>
        <v>5.9523809523809526</v>
      </c>
      <c r="X428" s="368">
        <f>IFERROR(X421/H421,"0")+IFERROR(X422/H422,"0")+IFERROR(X423/H423,"0")+IFERROR(X424/H424,"0")+IFERROR(X425/H425,"0")+IFERROR(X426/H426,"0")+IFERROR(X427/H427,"0")</f>
        <v>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4.5179999999999998E-2</v>
      </c>
      <c r="Z428" s="369"/>
      <c r="AA428" s="369"/>
    </row>
    <row r="429" spans="1:54" x14ac:dyDescent="0.2">
      <c r="A429" s="384"/>
      <c r="B429" s="384"/>
      <c r="C429" s="384"/>
      <c r="D429" s="384"/>
      <c r="E429" s="384"/>
      <c r="F429" s="384"/>
      <c r="G429" s="384"/>
      <c r="H429" s="384"/>
      <c r="I429" s="384"/>
      <c r="J429" s="384"/>
      <c r="K429" s="384"/>
      <c r="L429" s="384"/>
      <c r="M429" s="384"/>
      <c r="N429" s="400"/>
      <c r="O429" s="380" t="s">
        <v>73</v>
      </c>
      <c r="P429" s="381"/>
      <c r="Q429" s="381"/>
      <c r="R429" s="381"/>
      <c r="S429" s="381"/>
      <c r="T429" s="381"/>
      <c r="U429" s="382"/>
      <c r="V429" s="37" t="s">
        <v>68</v>
      </c>
      <c r="W429" s="368">
        <f>IFERROR(SUM(W421:W427),"0")</f>
        <v>25</v>
      </c>
      <c r="X429" s="368">
        <f>IFERROR(SUM(X421:X427),"0")</f>
        <v>25.200000000000003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84"/>
      <c r="C430" s="384"/>
      <c r="D430" s="384"/>
      <c r="E430" s="384"/>
      <c r="F430" s="384"/>
      <c r="G430" s="384"/>
      <c r="H430" s="384"/>
      <c r="I430" s="384"/>
      <c r="J430" s="384"/>
      <c r="K430" s="384"/>
      <c r="L430" s="384"/>
      <c r="M430" s="384"/>
      <c r="N430" s="384"/>
      <c r="O430" s="384"/>
      <c r="P430" s="384"/>
      <c r="Q430" s="384"/>
      <c r="R430" s="384"/>
      <c r="S430" s="384"/>
      <c r="T430" s="384"/>
      <c r="U430" s="384"/>
      <c r="V430" s="384"/>
      <c r="W430" s="384"/>
      <c r="X430" s="384"/>
      <c r="Y430" s="384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7"/>
      <c r="Q431" s="377"/>
      <c r="R431" s="377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7"/>
      <c r="Q432" s="377"/>
      <c r="R432" s="377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99"/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400"/>
      <c r="O433" s="380" t="s">
        <v>73</v>
      </c>
      <c r="P433" s="381"/>
      <c r="Q433" s="381"/>
      <c r="R433" s="381"/>
      <c r="S433" s="381"/>
      <c r="T433" s="381"/>
      <c r="U433" s="382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84"/>
      <c r="B434" s="384"/>
      <c r="C434" s="384"/>
      <c r="D434" s="384"/>
      <c r="E434" s="384"/>
      <c r="F434" s="384"/>
      <c r="G434" s="384"/>
      <c r="H434" s="384"/>
      <c r="I434" s="384"/>
      <c r="J434" s="384"/>
      <c r="K434" s="384"/>
      <c r="L434" s="384"/>
      <c r="M434" s="384"/>
      <c r="N434" s="400"/>
      <c r="O434" s="380" t="s">
        <v>73</v>
      </c>
      <c r="P434" s="381"/>
      <c r="Q434" s="381"/>
      <c r="R434" s="381"/>
      <c r="S434" s="381"/>
      <c r="T434" s="381"/>
      <c r="U434" s="382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84"/>
      <c r="C435" s="384"/>
      <c r="D435" s="384"/>
      <c r="E435" s="384"/>
      <c r="F435" s="384"/>
      <c r="G435" s="384"/>
      <c r="H435" s="384"/>
      <c r="I435" s="384"/>
      <c r="J435" s="384"/>
      <c r="K435" s="384"/>
      <c r="L435" s="384"/>
      <c r="M435" s="384"/>
      <c r="N435" s="384"/>
      <c r="O435" s="384"/>
      <c r="P435" s="384"/>
      <c r="Q435" s="384"/>
      <c r="R435" s="384"/>
      <c r="S435" s="384"/>
      <c r="T435" s="384"/>
      <c r="U435" s="384"/>
      <c r="V435" s="384"/>
      <c r="W435" s="384"/>
      <c r="X435" s="384"/>
      <c r="Y435" s="384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7"/>
      <c r="Q436" s="377"/>
      <c r="R436" s="377"/>
      <c r="S436" s="371"/>
      <c r="T436" s="34"/>
      <c r="U436" s="34"/>
      <c r="V436" s="35" t="s">
        <v>68</v>
      </c>
      <c r="W436" s="366">
        <v>17</v>
      </c>
      <c r="X436" s="367">
        <f>IFERROR(IF(W436="",0,CEILING((W436/$H436),1)*$H436),"")</f>
        <v>17.16</v>
      </c>
      <c r="Y436" s="36">
        <f>IFERROR(IF(X436=0,"",ROUNDUP(X436/H436,0)*0.00627),"")</f>
        <v>8.1509999999999999E-2</v>
      </c>
      <c r="Z436" s="56"/>
      <c r="AA436" s="57"/>
      <c r="AE436" s="58"/>
      <c r="BB436" s="303" t="s">
        <v>1</v>
      </c>
    </row>
    <row r="437" spans="1:54" x14ac:dyDescent="0.2">
      <c r="A437" s="399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400"/>
      <c r="O437" s="380" t="s">
        <v>73</v>
      </c>
      <c r="P437" s="381"/>
      <c r="Q437" s="381"/>
      <c r="R437" s="381"/>
      <c r="S437" s="381"/>
      <c r="T437" s="381"/>
      <c r="U437" s="382"/>
      <c r="V437" s="37" t="s">
        <v>74</v>
      </c>
      <c r="W437" s="368">
        <f>IFERROR(W436/H436,"0")</f>
        <v>12.878787878787879</v>
      </c>
      <c r="X437" s="368">
        <f>IFERROR(X436/H436,"0")</f>
        <v>13</v>
      </c>
      <c r="Y437" s="368">
        <f>IFERROR(IF(Y436="",0,Y436),"0")</f>
        <v>8.1509999999999999E-2</v>
      </c>
      <c r="Z437" s="369"/>
      <c r="AA437" s="369"/>
    </row>
    <row r="438" spans="1:54" x14ac:dyDescent="0.2">
      <c r="A438" s="384"/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400"/>
      <c r="O438" s="380" t="s">
        <v>73</v>
      </c>
      <c r="P438" s="381"/>
      <c r="Q438" s="381"/>
      <c r="R438" s="381"/>
      <c r="S438" s="381"/>
      <c r="T438" s="381"/>
      <c r="U438" s="382"/>
      <c r="V438" s="37" t="s">
        <v>68</v>
      </c>
      <c r="W438" s="368">
        <f>IFERROR(SUM(W436:W436),"0")</f>
        <v>17</v>
      </c>
      <c r="X438" s="368">
        <f>IFERROR(SUM(X436:X436),"0")</f>
        <v>17.16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84"/>
      <c r="C439" s="384"/>
      <c r="D439" s="384"/>
      <c r="E439" s="384"/>
      <c r="F439" s="384"/>
      <c r="G439" s="384"/>
      <c r="H439" s="384"/>
      <c r="I439" s="384"/>
      <c r="J439" s="384"/>
      <c r="K439" s="384"/>
      <c r="L439" s="384"/>
      <c r="M439" s="384"/>
      <c r="N439" s="384"/>
      <c r="O439" s="384"/>
      <c r="P439" s="384"/>
      <c r="Q439" s="384"/>
      <c r="R439" s="384"/>
      <c r="S439" s="384"/>
      <c r="T439" s="384"/>
      <c r="U439" s="384"/>
      <c r="V439" s="384"/>
      <c r="W439" s="384"/>
      <c r="X439" s="384"/>
      <c r="Y439" s="384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7"/>
      <c r="Q440" s="377"/>
      <c r="R440" s="377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99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400"/>
      <c r="O441" s="380" t="s">
        <v>73</v>
      </c>
      <c r="P441" s="381"/>
      <c r="Q441" s="381"/>
      <c r="R441" s="381"/>
      <c r="S441" s="381"/>
      <c r="T441" s="381"/>
      <c r="U441" s="382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84"/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400"/>
      <c r="O442" s="380" t="s">
        <v>73</v>
      </c>
      <c r="P442" s="381"/>
      <c r="Q442" s="381"/>
      <c r="R442" s="381"/>
      <c r="S442" s="381"/>
      <c r="T442" s="381"/>
      <c r="U442" s="382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89" t="s">
        <v>580</v>
      </c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4"/>
      <c r="M443" s="384"/>
      <c r="N443" s="384"/>
      <c r="O443" s="384"/>
      <c r="P443" s="384"/>
      <c r="Q443" s="384"/>
      <c r="R443" s="384"/>
      <c r="S443" s="384"/>
      <c r="T443" s="384"/>
      <c r="U443" s="384"/>
      <c r="V443" s="384"/>
      <c r="W443" s="384"/>
      <c r="X443" s="384"/>
      <c r="Y443" s="384"/>
      <c r="Z443" s="360"/>
      <c r="AA443" s="360"/>
    </row>
    <row r="444" spans="1:54" ht="14.25" hidden="1" customHeight="1" x14ac:dyDescent="0.25">
      <c r="A444" s="383" t="s">
        <v>62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384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29" t="s">
        <v>583</v>
      </c>
      <c r="P445" s="377"/>
      <c r="Q445" s="377"/>
      <c r="R445" s="377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12" t="s">
        <v>586</v>
      </c>
      <c r="P446" s="377"/>
      <c r="Q446" s="377"/>
      <c r="R446" s="377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2" t="s">
        <v>589</v>
      </c>
      <c r="P447" s="377"/>
      <c r="Q447" s="377"/>
      <c r="R447" s="377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99"/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400"/>
      <c r="O448" s="380" t="s">
        <v>73</v>
      </c>
      <c r="P448" s="381"/>
      <c r="Q448" s="381"/>
      <c r="R448" s="381"/>
      <c r="S448" s="381"/>
      <c r="T448" s="381"/>
      <c r="U448" s="382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4"/>
      <c r="M449" s="384"/>
      <c r="N449" s="400"/>
      <c r="O449" s="380" t="s">
        <v>73</v>
      </c>
      <c r="P449" s="381"/>
      <c r="Q449" s="381"/>
      <c r="R449" s="381"/>
      <c r="S449" s="381"/>
      <c r="T449" s="381"/>
      <c r="U449" s="382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37" t="s">
        <v>590</v>
      </c>
      <c r="B450" s="438"/>
      <c r="C450" s="438"/>
      <c r="D450" s="438"/>
      <c r="E450" s="438"/>
      <c r="F450" s="438"/>
      <c r="G450" s="438"/>
      <c r="H450" s="438"/>
      <c r="I450" s="438"/>
      <c r="J450" s="438"/>
      <c r="K450" s="438"/>
      <c r="L450" s="438"/>
      <c r="M450" s="438"/>
      <c r="N450" s="438"/>
      <c r="O450" s="438"/>
      <c r="P450" s="438"/>
      <c r="Q450" s="438"/>
      <c r="R450" s="438"/>
      <c r="S450" s="438"/>
      <c r="T450" s="438"/>
      <c r="U450" s="438"/>
      <c r="V450" s="438"/>
      <c r="W450" s="438"/>
      <c r="X450" s="438"/>
      <c r="Y450" s="438"/>
      <c r="Z450" s="48"/>
      <c r="AA450" s="48"/>
    </row>
    <row r="451" spans="1:54" ht="16.5" hidden="1" customHeight="1" x14ac:dyDescent="0.25">
      <c r="A451" s="389" t="s">
        <v>590</v>
      </c>
      <c r="B451" s="384"/>
      <c r="C451" s="384"/>
      <c r="D451" s="384"/>
      <c r="E451" s="384"/>
      <c r="F451" s="384"/>
      <c r="G451" s="384"/>
      <c r="H451" s="384"/>
      <c r="I451" s="384"/>
      <c r="J451" s="384"/>
      <c r="K451" s="384"/>
      <c r="L451" s="384"/>
      <c r="M451" s="384"/>
      <c r="N451" s="384"/>
      <c r="O451" s="384"/>
      <c r="P451" s="384"/>
      <c r="Q451" s="384"/>
      <c r="R451" s="384"/>
      <c r="S451" s="384"/>
      <c r="T451" s="384"/>
      <c r="U451" s="384"/>
      <c r="V451" s="384"/>
      <c r="W451" s="384"/>
      <c r="X451" s="384"/>
      <c r="Y451" s="384"/>
      <c r="Z451" s="360"/>
      <c r="AA451" s="360"/>
    </row>
    <row r="452" spans="1:54" ht="14.25" hidden="1" customHeight="1" x14ac:dyDescent="0.25">
      <c r="A452" s="383" t="s">
        <v>111</v>
      </c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84"/>
      <c r="O452" s="384"/>
      <c r="P452" s="384"/>
      <c r="Q452" s="384"/>
      <c r="R452" s="384"/>
      <c r="S452" s="384"/>
      <c r="T452" s="384"/>
      <c r="U452" s="384"/>
      <c r="V452" s="384"/>
      <c r="W452" s="384"/>
      <c r="X452" s="384"/>
      <c r="Y452" s="384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7"/>
      <c r="Q453" s="377"/>
      <c r="R453" s="377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7"/>
      <c r="Q454" s="377"/>
      <c r="R454" s="377"/>
      <c r="S454" s="371"/>
      <c r="T454" s="34"/>
      <c r="U454" s="34"/>
      <c r="V454" s="35" t="s">
        <v>68</v>
      </c>
      <c r="W454" s="366">
        <v>792</v>
      </c>
      <c r="X454" s="367">
        <f t="shared" si="21"/>
        <v>792</v>
      </c>
      <c r="Y454" s="36">
        <f t="shared" si="22"/>
        <v>1.794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7"/>
      <c r="Q455" s="377"/>
      <c r="R455" s="377"/>
      <c r="S455" s="371"/>
      <c r="T455" s="34"/>
      <c r="U455" s="34"/>
      <c r="V455" s="35" t="s">
        <v>68</v>
      </c>
      <c r="W455" s="366">
        <v>306</v>
      </c>
      <c r="X455" s="367">
        <f t="shared" si="21"/>
        <v>306.24</v>
      </c>
      <c r="Y455" s="36">
        <f t="shared" si="22"/>
        <v>0.69367999999999996</v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7"/>
      <c r="Q456" s="377"/>
      <c r="R456" s="377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7"/>
      <c r="Q457" s="377"/>
      <c r="R457" s="377"/>
      <c r="S457" s="371"/>
      <c r="T457" s="34"/>
      <c r="U457" s="34"/>
      <c r="V457" s="35" t="s">
        <v>68</v>
      </c>
      <c r="W457" s="366">
        <v>1002</v>
      </c>
      <c r="X457" s="367">
        <f t="shared" si="21"/>
        <v>1003.2</v>
      </c>
      <c r="Y457" s="36">
        <f t="shared" si="22"/>
        <v>2.2724000000000002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7"/>
      <c r="Q458" s="377"/>
      <c r="R458" s="377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7"/>
      <c r="Q459" s="377"/>
      <c r="R459" s="377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4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7"/>
      <c r="Q460" s="377"/>
      <c r="R460" s="377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49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7"/>
      <c r="Q461" s="377"/>
      <c r="R461" s="377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7"/>
      <c r="Q462" s="377"/>
      <c r="R462" s="377"/>
      <c r="S462" s="371"/>
      <c r="T462" s="34"/>
      <c r="U462" s="34"/>
      <c r="V462" s="35" t="s">
        <v>68</v>
      </c>
      <c r="W462" s="366">
        <v>11</v>
      </c>
      <c r="X462" s="367">
        <f t="shared" si="21"/>
        <v>12</v>
      </c>
      <c r="Y462" s="36">
        <f>IFERROR(IF(X462=0,"",ROUNDUP(X462/H462,0)*0.00753),"")</f>
        <v>3.7650000000000003E-2</v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7"/>
      <c r="Q463" s="377"/>
      <c r="R463" s="377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99"/>
      <c r="B464" s="384"/>
      <c r="C464" s="384"/>
      <c r="D464" s="384"/>
      <c r="E464" s="384"/>
      <c r="F464" s="384"/>
      <c r="G464" s="384"/>
      <c r="H464" s="384"/>
      <c r="I464" s="384"/>
      <c r="J464" s="384"/>
      <c r="K464" s="384"/>
      <c r="L464" s="384"/>
      <c r="M464" s="384"/>
      <c r="N464" s="400"/>
      <c r="O464" s="380" t="s">
        <v>73</v>
      </c>
      <c r="P464" s="381"/>
      <c r="Q464" s="381"/>
      <c r="R464" s="381"/>
      <c r="S464" s="381"/>
      <c r="T464" s="381"/>
      <c r="U464" s="382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402.31060606060601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403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4.7977300000000005</v>
      </c>
      <c r="Z464" s="369"/>
      <c r="AA464" s="369"/>
    </row>
    <row r="465" spans="1:54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4"/>
      <c r="M465" s="384"/>
      <c r="N465" s="400"/>
      <c r="O465" s="380" t="s">
        <v>73</v>
      </c>
      <c r="P465" s="381"/>
      <c r="Q465" s="381"/>
      <c r="R465" s="381"/>
      <c r="S465" s="381"/>
      <c r="T465" s="381"/>
      <c r="U465" s="382"/>
      <c r="V465" s="37" t="s">
        <v>68</v>
      </c>
      <c r="W465" s="368">
        <f>IFERROR(SUM(W453:W463),"0")</f>
        <v>2111</v>
      </c>
      <c r="X465" s="368">
        <f>IFERROR(SUM(X453:X463),"0")</f>
        <v>2113.44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4"/>
      <c r="M466" s="384"/>
      <c r="N466" s="384"/>
      <c r="O466" s="384"/>
      <c r="P466" s="384"/>
      <c r="Q466" s="384"/>
      <c r="R466" s="384"/>
      <c r="S466" s="384"/>
      <c r="T466" s="384"/>
      <c r="U466" s="384"/>
      <c r="V466" s="384"/>
      <c r="W466" s="384"/>
      <c r="X466" s="384"/>
      <c r="Y466" s="384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7"/>
      <c r="Q467" s="377"/>
      <c r="R467" s="377"/>
      <c r="S467" s="371"/>
      <c r="T467" s="34"/>
      <c r="U467" s="34"/>
      <c r="V467" s="35" t="s">
        <v>68</v>
      </c>
      <c r="W467" s="366">
        <v>945</v>
      </c>
      <c r="X467" s="367">
        <f>IFERROR(IF(W467="",0,CEILING((W467/$H467),1)*$H467),"")</f>
        <v>945.12</v>
      </c>
      <c r="Y467" s="36">
        <f>IFERROR(IF(X467=0,"",ROUNDUP(X467/H467,0)*0.01196),"")</f>
        <v>2.1408399999999999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7"/>
      <c r="Q468" s="377"/>
      <c r="R468" s="377"/>
      <c r="S468" s="371"/>
      <c r="T468" s="34"/>
      <c r="U468" s="34"/>
      <c r="V468" s="35" t="s">
        <v>68</v>
      </c>
      <c r="W468" s="366">
        <v>17</v>
      </c>
      <c r="X468" s="367">
        <f>IFERROR(IF(W468="",0,CEILING((W468/$H468),1)*$H468),"")</f>
        <v>18</v>
      </c>
      <c r="Y468" s="36">
        <f>IFERROR(IF(X468=0,"",ROUNDUP(X468/H468,0)*0.00937),"")</f>
        <v>4.6850000000000003E-2</v>
      </c>
      <c r="Z468" s="56"/>
      <c r="AA468" s="57"/>
      <c r="AE468" s="58"/>
      <c r="BB468" s="320" t="s">
        <v>1</v>
      </c>
    </row>
    <row r="469" spans="1:54" x14ac:dyDescent="0.2">
      <c r="A469" s="399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400"/>
      <c r="O469" s="380" t="s">
        <v>73</v>
      </c>
      <c r="P469" s="381"/>
      <c r="Q469" s="381"/>
      <c r="R469" s="381"/>
      <c r="S469" s="381"/>
      <c r="T469" s="381"/>
      <c r="U469" s="382"/>
      <c r="V469" s="37" t="s">
        <v>74</v>
      </c>
      <c r="W469" s="368">
        <f>IFERROR(W467/H467,"0")+IFERROR(W468/H468,"0")</f>
        <v>183.69949494949495</v>
      </c>
      <c r="X469" s="368">
        <f>IFERROR(X467/H467,"0")+IFERROR(X468/H468,"0")</f>
        <v>184</v>
      </c>
      <c r="Y469" s="368">
        <f>IFERROR(IF(Y467="",0,Y467),"0")+IFERROR(IF(Y468="",0,Y468),"0")</f>
        <v>2.1876899999999999</v>
      </c>
      <c r="Z469" s="369"/>
      <c r="AA469" s="369"/>
    </row>
    <row r="470" spans="1:54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400"/>
      <c r="O470" s="380" t="s">
        <v>73</v>
      </c>
      <c r="P470" s="381"/>
      <c r="Q470" s="381"/>
      <c r="R470" s="381"/>
      <c r="S470" s="381"/>
      <c r="T470" s="381"/>
      <c r="U470" s="382"/>
      <c r="V470" s="37" t="s">
        <v>68</v>
      </c>
      <c r="W470" s="368">
        <f>IFERROR(SUM(W467:W468),"0")</f>
        <v>962</v>
      </c>
      <c r="X470" s="368">
        <f>IFERROR(SUM(X467:X468),"0")</f>
        <v>963.12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384"/>
      <c r="M471" s="384"/>
      <c r="N471" s="384"/>
      <c r="O471" s="384"/>
      <c r="P471" s="384"/>
      <c r="Q471" s="384"/>
      <c r="R471" s="384"/>
      <c r="S471" s="384"/>
      <c r="T471" s="384"/>
      <c r="U471" s="384"/>
      <c r="V471" s="384"/>
      <c r="W471" s="384"/>
      <c r="X471" s="384"/>
      <c r="Y471" s="384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7"/>
      <c r="Q472" s="377"/>
      <c r="R472" s="377"/>
      <c r="S472" s="371"/>
      <c r="T472" s="34"/>
      <c r="U472" s="34"/>
      <c r="V472" s="35" t="s">
        <v>68</v>
      </c>
      <c r="W472" s="366">
        <v>591</v>
      </c>
      <c r="X472" s="367">
        <f t="shared" ref="X472:X477" si="23">IFERROR(IF(W472="",0,CEILING((W472/$H472),1)*$H472),"")</f>
        <v>591.36</v>
      </c>
      <c r="Y472" s="36">
        <f>IFERROR(IF(X472=0,"",ROUNDUP(X472/H472,0)*0.01196),"")</f>
        <v>1.33952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7"/>
      <c r="Q473" s="377"/>
      <c r="R473" s="377"/>
      <c r="S473" s="371"/>
      <c r="T473" s="34"/>
      <c r="U473" s="34"/>
      <c r="V473" s="35" t="s">
        <v>68</v>
      </c>
      <c r="W473" s="366">
        <v>498</v>
      </c>
      <c r="X473" s="367">
        <f t="shared" si="23"/>
        <v>501.6</v>
      </c>
      <c r="Y473" s="36">
        <f>IFERROR(IF(X473=0,"",ROUNDUP(X473/H473,0)*0.01196),"")</f>
        <v>1.1362000000000001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7"/>
      <c r="Q474" s="377"/>
      <c r="R474" s="377"/>
      <c r="S474" s="371"/>
      <c r="T474" s="34"/>
      <c r="U474" s="34"/>
      <c r="V474" s="35" t="s">
        <v>68</v>
      </c>
      <c r="W474" s="366">
        <v>457</v>
      </c>
      <c r="X474" s="367">
        <f t="shared" si="23"/>
        <v>459.36</v>
      </c>
      <c r="Y474" s="36">
        <f>IFERROR(IF(X474=0,"",ROUNDUP(X474/H474,0)*0.01196),"")</f>
        <v>1.0405200000000001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7"/>
      <c r="Q475" s="377"/>
      <c r="R475" s="377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7"/>
      <c r="Q476" s="377"/>
      <c r="R476" s="377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7"/>
      <c r="Q477" s="377"/>
      <c r="R477" s="377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99"/>
      <c r="B478" s="384"/>
      <c r="C478" s="384"/>
      <c r="D478" s="384"/>
      <c r="E478" s="384"/>
      <c r="F478" s="384"/>
      <c r="G478" s="384"/>
      <c r="H478" s="384"/>
      <c r="I478" s="384"/>
      <c r="J478" s="384"/>
      <c r="K478" s="384"/>
      <c r="L478" s="384"/>
      <c r="M478" s="384"/>
      <c r="N478" s="400"/>
      <c r="O478" s="380" t="s">
        <v>73</v>
      </c>
      <c r="P478" s="381"/>
      <c r="Q478" s="381"/>
      <c r="R478" s="381"/>
      <c r="S478" s="381"/>
      <c r="T478" s="381"/>
      <c r="U478" s="382"/>
      <c r="V478" s="37" t="s">
        <v>74</v>
      </c>
      <c r="W478" s="368">
        <f>IFERROR(W472/H472,"0")+IFERROR(W473/H473,"0")+IFERROR(W474/H474,"0")+IFERROR(W475/H475,"0")+IFERROR(W476/H476,"0")+IFERROR(W477/H477,"0")</f>
        <v>292.80303030303031</v>
      </c>
      <c r="X478" s="368">
        <f>IFERROR(X472/H472,"0")+IFERROR(X473/H473,"0")+IFERROR(X474/H474,"0")+IFERROR(X475/H475,"0")+IFERROR(X476/H476,"0")+IFERROR(X477/H477,"0")</f>
        <v>294</v>
      </c>
      <c r="Y478" s="368">
        <f>IFERROR(IF(Y472="",0,Y472),"0")+IFERROR(IF(Y473="",0,Y473),"0")+IFERROR(IF(Y474="",0,Y474),"0")+IFERROR(IF(Y475="",0,Y475),"0")+IFERROR(IF(Y476="",0,Y476),"0")+IFERROR(IF(Y477="",0,Y477),"0")</f>
        <v>3.5162399999999998</v>
      </c>
      <c r="Z478" s="369"/>
      <c r="AA478" s="369"/>
    </row>
    <row r="479" spans="1:54" x14ac:dyDescent="0.2">
      <c r="A479" s="384"/>
      <c r="B479" s="384"/>
      <c r="C479" s="384"/>
      <c r="D479" s="384"/>
      <c r="E479" s="384"/>
      <c r="F479" s="384"/>
      <c r="G479" s="384"/>
      <c r="H479" s="384"/>
      <c r="I479" s="384"/>
      <c r="J479" s="384"/>
      <c r="K479" s="384"/>
      <c r="L479" s="384"/>
      <c r="M479" s="384"/>
      <c r="N479" s="400"/>
      <c r="O479" s="380" t="s">
        <v>73</v>
      </c>
      <c r="P479" s="381"/>
      <c r="Q479" s="381"/>
      <c r="R479" s="381"/>
      <c r="S479" s="381"/>
      <c r="T479" s="381"/>
      <c r="U479" s="382"/>
      <c r="V479" s="37" t="s">
        <v>68</v>
      </c>
      <c r="W479" s="368">
        <f>IFERROR(SUM(W472:W477),"0")</f>
        <v>1546</v>
      </c>
      <c r="X479" s="368">
        <f>IFERROR(SUM(X472:X477),"0")</f>
        <v>1552.3200000000002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84"/>
      <c r="C480" s="384"/>
      <c r="D480" s="384"/>
      <c r="E480" s="384"/>
      <c r="F480" s="384"/>
      <c r="G480" s="384"/>
      <c r="H480" s="384"/>
      <c r="I480" s="384"/>
      <c r="J480" s="384"/>
      <c r="K480" s="384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V480" s="384"/>
      <c r="W480" s="384"/>
      <c r="X480" s="384"/>
      <c r="Y480" s="384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7"/>
      <c r="Q481" s="377"/>
      <c r="R481" s="377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7"/>
      <c r="Q482" s="377"/>
      <c r="R482" s="377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7"/>
      <c r="Q483" s="377"/>
      <c r="R483" s="377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99"/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400"/>
      <c r="O484" s="380" t="s">
        <v>73</v>
      </c>
      <c r="P484" s="381"/>
      <c r="Q484" s="381"/>
      <c r="R484" s="381"/>
      <c r="S484" s="381"/>
      <c r="T484" s="381"/>
      <c r="U484" s="382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84"/>
      <c r="B485" s="384"/>
      <c r="C485" s="384"/>
      <c r="D485" s="384"/>
      <c r="E485" s="384"/>
      <c r="F485" s="384"/>
      <c r="G485" s="384"/>
      <c r="H485" s="384"/>
      <c r="I485" s="384"/>
      <c r="J485" s="384"/>
      <c r="K485" s="384"/>
      <c r="L485" s="384"/>
      <c r="M485" s="384"/>
      <c r="N485" s="400"/>
      <c r="O485" s="380" t="s">
        <v>73</v>
      </c>
      <c r="P485" s="381"/>
      <c r="Q485" s="381"/>
      <c r="R485" s="381"/>
      <c r="S485" s="381"/>
      <c r="T485" s="381"/>
      <c r="U485" s="382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384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7"/>
      <c r="Q487" s="377"/>
      <c r="R487" s="377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99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400"/>
      <c r="O488" s="380" t="s">
        <v>73</v>
      </c>
      <c r="P488" s="381"/>
      <c r="Q488" s="381"/>
      <c r="R488" s="381"/>
      <c r="S488" s="381"/>
      <c r="T488" s="381"/>
      <c r="U488" s="382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400"/>
      <c r="O489" s="380" t="s">
        <v>73</v>
      </c>
      <c r="P489" s="381"/>
      <c r="Q489" s="381"/>
      <c r="R489" s="381"/>
      <c r="S489" s="381"/>
      <c r="T489" s="381"/>
      <c r="U489" s="382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37" t="s">
        <v>637</v>
      </c>
      <c r="B490" s="438"/>
      <c r="C490" s="438"/>
      <c r="D490" s="438"/>
      <c r="E490" s="438"/>
      <c r="F490" s="438"/>
      <c r="G490" s="438"/>
      <c r="H490" s="438"/>
      <c r="I490" s="438"/>
      <c r="J490" s="438"/>
      <c r="K490" s="438"/>
      <c r="L490" s="438"/>
      <c r="M490" s="438"/>
      <c r="N490" s="438"/>
      <c r="O490" s="438"/>
      <c r="P490" s="438"/>
      <c r="Q490" s="438"/>
      <c r="R490" s="438"/>
      <c r="S490" s="438"/>
      <c r="T490" s="438"/>
      <c r="U490" s="438"/>
      <c r="V490" s="438"/>
      <c r="W490" s="438"/>
      <c r="X490" s="438"/>
      <c r="Y490" s="438"/>
      <c r="Z490" s="48"/>
      <c r="AA490" s="48"/>
    </row>
    <row r="491" spans="1:54" ht="16.5" hidden="1" customHeight="1" x14ac:dyDescent="0.25">
      <c r="A491" s="389" t="s">
        <v>638</v>
      </c>
      <c r="B491" s="384"/>
      <c r="C491" s="384"/>
      <c r="D491" s="384"/>
      <c r="E491" s="384"/>
      <c r="F491" s="384"/>
      <c r="G491" s="384"/>
      <c r="H491" s="384"/>
      <c r="I491" s="384"/>
      <c r="J491" s="384"/>
      <c r="K491" s="384"/>
      <c r="L491" s="384"/>
      <c r="M491" s="384"/>
      <c r="N491" s="384"/>
      <c r="O491" s="384"/>
      <c r="P491" s="384"/>
      <c r="Q491" s="384"/>
      <c r="R491" s="384"/>
      <c r="S491" s="384"/>
      <c r="T491" s="384"/>
      <c r="U491" s="384"/>
      <c r="V491" s="384"/>
      <c r="W491" s="384"/>
      <c r="X491" s="384"/>
      <c r="Y491" s="384"/>
      <c r="Z491" s="360"/>
      <c r="AA491" s="360"/>
    </row>
    <row r="492" spans="1:54" ht="14.25" hidden="1" customHeight="1" x14ac:dyDescent="0.25">
      <c r="A492" s="383" t="s">
        <v>111</v>
      </c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84"/>
      <c r="O492" s="384"/>
      <c r="P492" s="384"/>
      <c r="Q492" s="384"/>
      <c r="R492" s="384"/>
      <c r="S492" s="384"/>
      <c r="T492" s="384"/>
      <c r="U492" s="384"/>
      <c r="V492" s="384"/>
      <c r="W492" s="384"/>
      <c r="X492" s="384"/>
      <c r="Y492" s="384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00" t="s">
        <v>641</v>
      </c>
      <c r="P493" s="377"/>
      <c r="Q493" s="377"/>
      <c r="R493" s="377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99" t="s">
        <v>644</v>
      </c>
      <c r="P494" s="377"/>
      <c r="Q494" s="377"/>
      <c r="R494" s="377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7"/>
      <c r="Q495" s="377"/>
      <c r="R495" s="377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4" t="s">
        <v>650</v>
      </c>
      <c r="P496" s="377"/>
      <c r="Q496" s="377"/>
      <c r="R496" s="377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77"/>
      <c r="Q497" s="377"/>
      <c r="R497" s="377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25" t="s">
        <v>656</v>
      </c>
      <c r="P498" s="377"/>
      <c r="Q498" s="377"/>
      <c r="R498" s="377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8" t="s">
        <v>659</v>
      </c>
      <c r="P499" s="377"/>
      <c r="Q499" s="377"/>
      <c r="R499" s="377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99"/>
      <c r="B500" s="384"/>
      <c r="C500" s="384"/>
      <c r="D500" s="384"/>
      <c r="E500" s="384"/>
      <c r="F500" s="384"/>
      <c r="G500" s="384"/>
      <c r="H500" s="384"/>
      <c r="I500" s="384"/>
      <c r="J500" s="384"/>
      <c r="K500" s="384"/>
      <c r="L500" s="384"/>
      <c r="M500" s="384"/>
      <c r="N500" s="400"/>
      <c r="O500" s="380" t="s">
        <v>73</v>
      </c>
      <c r="P500" s="381"/>
      <c r="Q500" s="381"/>
      <c r="R500" s="381"/>
      <c r="S500" s="381"/>
      <c r="T500" s="381"/>
      <c r="U500" s="382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84"/>
      <c r="B501" s="384"/>
      <c r="C501" s="384"/>
      <c r="D501" s="384"/>
      <c r="E501" s="384"/>
      <c r="F501" s="384"/>
      <c r="G501" s="384"/>
      <c r="H501" s="384"/>
      <c r="I501" s="384"/>
      <c r="J501" s="384"/>
      <c r="K501" s="384"/>
      <c r="L501" s="384"/>
      <c r="M501" s="384"/>
      <c r="N501" s="400"/>
      <c r="O501" s="380" t="s">
        <v>73</v>
      </c>
      <c r="P501" s="381"/>
      <c r="Q501" s="381"/>
      <c r="R501" s="381"/>
      <c r="S501" s="381"/>
      <c r="T501" s="381"/>
      <c r="U501" s="382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84"/>
      <c r="C502" s="384"/>
      <c r="D502" s="384"/>
      <c r="E502" s="384"/>
      <c r="F502" s="384"/>
      <c r="G502" s="384"/>
      <c r="H502" s="384"/>
      <c r="I502" s="384"/>
      <c r="J502" s="384"/>
      <c r="K502" s="384"/>
      <c r="L502" s="384"/>
      <c r="M502" s="384"/>
      <c r="N502" s="384"/>
      <c r="O502" s="384"/>
      <c r="P502" s="384"/>
      <c r="Q502" s="384"/>
      <c r="R502" s="384"/>
      <c r="S502" s="384"/>
      <c r="T502" s="384"/>
      <c r="U502" s="384"/>
      <c r="V502" s="384"/>
      <c r="W502" s="384"/>
      <c r="X502" s="384"/>
      <c r="Y502" s="384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1" t="s">
        <v>662</v>
      </c>
      <c r="P503" s="377"/>
      <c r="Q503" s="377"/>
      <c r="R503" s="377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78" t="s">
        <v>665</v>
      </c>
      <c r="P504" s="377"/>
      <c r="Q504" s="377"/>
      <c r="R504" s="377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9" t="s">
        <v>668</v>
      </c>
      <c r="P505" s="377"/>
      <c r="Q505" s="377"/>
      <c r="R505" s="377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22" t="s">
        <v>671</v>
      </c>
      <c r="P506" s="377"/>
      <c r="Q506" s="377"/>
      <c r="R506" s="377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99"/>
      <c r="B507" s="384"/>
      <c r="C507" s="384"/>
      <c r="D507" s="384"/>
      <c r="E507" s="384"/>
      <c r="F507" s="384"/>
      <c r="G507" s="384"/>
      <c r="H507" s="384"/>
      <c r="I507" s="384"/>
      <c r="J507" s="384"/>
      <c r="K507" s="384"/>
      <c r="L507" s="384"/>
      <c r="M507" s="384"/>
      <c r="N507" s="400"/>
      <c r="O507" s="380" t="s">
        <v>73</v>
      </c>
      <c r="P507" s="381"/>
      <c r="Q507" s="381"/>
      <c r="R507" s="381"/>
      <c r="S507" s="381"/>
      <c r="T507" s="381"/>
      <c r="U507" s="382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84"/>
      <c r="B508" s="384"/>
      <c r="C508" s="384"/>
      <c r="D508" s="384"/>
      <c r="E508" s="384"/>
      <c r="F508" s="384"/>
      <c r="G508" s="384"/>
      <c r="H508" s="384"/>
      <c r="I508" s="384"/>
      <c r="J508" s="384"/>
      <c r="K508" s="384"/>
      <c r="L508" s="384"/>
      <c r="M508" s="384"/>
      <c r="N508" s="400"/>
      <c r="O508" s="380" t="s">
        <v>73</v>
      </c>
      <c r="P508" s="381"/>
      <c r="Q508" s="381"/>
      <c r="R508" s="381"/>
      <c r="S508" s="381"/>
      <c r="T508" s="381"/>
      <c r="U508" s="382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84"/>
      <c r="C509" s="384"/>
      <c r="D509" s="384"/>
      <c r="E509" s="384"/>
      <c r="F509" s="384"/>
      <c r="G509" s="384"/>
      <c r="H509" s="384"/>
      <c r="I509" s="384"/>
      <c r="J509" s="384"/>
      <c r="K509" s="384"/>
      <c r="L509" s="384"/>
      <c r="M509" s="384"/>
      <c r="N509" s="384"/>
      <c r="O509" s="384"/>
      <c r="P509" s="384"/>
      <c r="Q509" s="384"/>
      <c r="R509" s="384"/>
      <c r="S509" s="384"/>
      <c r="T509" s="384"/>
      <c r="U509" s="384"/>
      <c r="V509" s="384"/>
      <c r="W509" s="384"/>
      <c r="X509" s="384"/>
      <c r="Y509" s="384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15" t="s">
        <v>674</v>
      </c>
      <c r="P510" s="377"/>
      <c r="Q510" s="377"/>
      <c r="R510" s="377"/>
      <c r="S510" s="371"/>
      <c r="T510" s="34"/>
      <c r="U510" s="34"/>
      <c r="V510" s="35" t="s">
        <v>68</v>
      </c>
      <c r="W510" s="366">
        <v>150</v>
      </c>
      <c r="X510" s="367">
        <f t="shared" ref="X510:X515" si="26">IFERROR(IF(W510="",0,CEILING((W510/$H510),1)*$H510),"")</f>
        <v>151.20000000000002</v>
      </c>
      <c r="Y510" s="36">
        <f>IFERROR(IF(X510=0,"",ROUNDUP(X510/H510,0)*0.00753),"")</f>
        <v>0.27107999999999999</v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7"/>
      <c r="Q511" s="377"/>
      <c r="R511" s="377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17" t="s">
        <v>679</v>
      </c>
      <c r="P512" s="377"/>
      <c r="Q512" s="377"/>
      <c r="R512" s="377"/>
      <c r="S512" s="371"/>
      <c r="T512" s="34"/>
      <c r="U512" s="34"/>
      <c r="V512" s="35" t="s">
        <v>68</v>
      </c>
      <c r="W512" s="366">
        <v>150</v>
      </c>
      <c r="X512" s="367">
        <f t="shared" si="26"/>
        <v>151.20000000000002</v>
      </c>
      <c r="Y512" s="36">
        <f>IFERROR(IF(X512=0,"",ROUNDUP(X512/H512,0)*0.00753),"")</f>
        <v>0.27107999999999999</v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4" t="s">
        <v>682</v>
      </c>
      <c r="P513" s="377"/>
      <c r="Q513" s="377"/>
      <c r="R513" s="377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03" t="s">
        <v>685</v>
      </c>
      <c r="P514" s="377"/>
      <c r="Q514" s="377"/>
      <c r="R514" s="377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4" t="s">
        <v>688</v>
      </c>
      <c r="P515" s="377"/>
      <c r="Q515" s="377"/>
      <c r="R515" s="377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99"/>
      <c r="B516" s="384"/>
      <c r="C516" s="384"/>
      <c r="D516" s="384"/>
      <c r="E516" s="384"/>
      <c r="F516" s="384"/>
      <c r="G516" s="384"/>
      <c r="H516" s="384"/>
      <c r="I516" s="384"/>
      <c r="J516" s="384"/>
      <c r="K516" s="384"/>
      <c r="L516" s="384"/>
      <c r="M516" s="384"/>
      <c r="N516" s="400"/>
      <c r="O516" s="380" t="s">
        <v>73</v>
      </c>
      <c r="P516" s="381"/>
      <c r="Q516" s="381"/>
      <c r="R516" s="381"/>
      <c r="S516" s="381"/>
      <c r="T516" s="381"/>
      <c r="U516" s="382"/>
      <c r="V516" s="37" t="s">
        <v>74</v>
      </c>
      <c r="W516" s="368">
        <f>IFERROR(W510/H510,"0")+IFERROR(W511/H511,"0")+IFERROR(W512/H512,"0")+IFERROR(W513/H513,"0")+IFERROR(W514/H514,"0")+IFERROR(W515/H515,"0")</f>
        <v>71.428571428571431</v>
      </c>
      <c r="X516" s="368">
        <f>IFERROR(X510/H510,"0")+IFERROR(X511/H511,"0")+IFERROR(X512/H512,"0")+IFERROR(X513/H513,"0")+IFERROR(X514/H514,"0")+IFERROR(X515/H515,"0")</f>
        <v>72</v>
      </c>
      <c r="Y516" s="368">
        <f>IFERROR(IF(Y510="",0,Y510),"0")+IFERROR(IF(Y511="",0,Y511),"0")+IFERROR(IF(Y512="",0,Y512),"0")+IFERROR(IF(Y513="",0,Y513),"0")+IFERROR(IF(Y514="",0,Y514),"0")+IFERROR(IF(Y515="",0,Y515),"0")</f>
        <v>0.54215999999999998</v>
      </c>
      <c r="Z516" s="369"/>
      <c r="AA516" s="369"/>
    </row>
    <row r="517" spans="1:54" x14ac:dyDescent="0.2">
      <c r="A517" s="384"/>
      <c r="B517" s="384"/>
      <c r="C517" s="384"/>
      <c r="D517" s="384"/>
      <c r="E517" s="384"/>
      <c r="F517" s="384"/>
      <c r="G517" s="384"/>
      <c r="H517" s="384"/>
      <c r="I517" s="384"/>
      <c r="J517" s="384"/>
      <c r="K517" s="384"/>
      <c r="L517" s="384"/>
      <c r="M517" s="384"/>
      <c r="N517" s="400"/>
      <c r="O517" s="380" t="s">
        <v>73</v>
      </c>
      <c r="P517" s="381"/>
      <c r="Q517" s="381"/>
      <c r="R517" s="381"/>
      <c r="S517" s="381"/>
      <c r="T517" s="381"/>
      <c r="U517" s="382"/>
      <c r="V517" s="37" t="s">
        <v>68</v>
      </c>
      <c r="W517" s="368">
        <f>IFERROR(SUM(W510:W515),"0")</f>
        <v>300</v>
      </c>
      <c r="X517" s="368">
        <f>IFERROR(SUM(X510:X515),"0")</f>
        <v>302.40000000000003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84"/>
      <c r="C518" s="384"/>
      <c r="D518" s="384"/>
      <c r="E518" s="384"/>
      <c r="F518" s="384"/>
      <c r="G518" s="384"/>
      <c r="H518" s="384"/>
      <c r="I518" s="384"/>
      <c r="J518" s="384"/>
      <c r="K518" s="384"/>
      <c r="L518" s="384"/>
      <c r="M518" s="384"/>
      <c r="N518" s="384"/>
      <c r="O518" s="384"/>
      <c r="P518" s="384"/>
      <c r="Q518" s="384"/>
      <c r="R518" s="384"/>
      <c r="S518" s="384"/>
      <c r="T518" s="384"/>
      <c r="U518" s="384"/>
      <c r="V518" s="384"/>
      <c r="W518" s="384"/>
      <c r="X518" s="384"/>
      <c r="Y518" s="384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7"/>
      <c r="Q519" s="377"/>
      <c r="R519" s="377"/>
      <c r="S519" s="371"/>
      <c r="T519" s="34"/>
      <c r="U519" s="34"/>
      <c r="V519" s="35" t="s">
        <v>68</v>
      </c>
      <c r="W519" s="366">
        <v>50</v>
      </c>
      <c r="X519" s="367">
        <f>IFERROR(IF(W519="",0,CEILING((W519/$H519),1)*$H519),"")</f>
        <v>54.6</v>
      </c>
      <c r="Y519" s="36">
        <f>IFERROR(IF(X519=0,"",ROUNDUP(X519/H519,0)*0.02175),"")</f>
        <v>0.15225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79" t="s">
        <v>693</v>
      </c>
      <c r="P520" s="377"/>
      <c r="Q520" s="377"/>
      <c r="R520" s="377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0" t="s">
        <v>696</v>
      </c>
      <c r="P521" s="377"/>
      <c r="Q521" s="377"/>
      <c r="R521" s="377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24" t="s">
        <v>699</v>
      </c>
      <c r="P522" s="377"/>
      <c r="Q522" s="377"/>
      <c r="R522" s="377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6" t="s">
        <v>702</v>
      </c>
      <c r="P523" s="377"/>
      <c r="Q523" s="377"/>
      <c r="R523" s="377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99"/>
      <c r="B524" s="384"/>
      <c r="C524" s="384"/>
      <c r="D524" s="384"/>
      <c r="E524" s="384"/>
      <c r="F524" s="384"/>
      <c r="G524" s="384"/>
      <c r="H524" s="384"/>
      <c r="I524" s="384"/>
      <c r="J524" s="384"/>
      <c r="K524" s="384"/>
      <c r="L524" s="384"/>
      <c r="M524" s="384"/>
      <c r="N524" s="400"/>
      <c r="O524" s="380" t="s">
        <v>73</v>
      </c>
      <c r="P524" s="381"/>
      <c r="Q524" s="381"/>
      <c r="R524" s="381"/>
      <c r="S524" s="381"/>
      <c r="T524" s="381"/>
      <c r="U524" s="382"/>
      <c r="V524" s="37" t="s">
        <v>74</v>
      </c>
      <c r="W524" s="368">
        <f>IFERROR(W519/H519,"0")+IFERROR(W520/H520,"0")+IFERROR(W521/H521,"0")+IFERROR(W522/H522,"0")+IFERROR(W523/H523,"0")</f>
        <v>6.4102564102564106</v>
      </c>
      <c r="X524" s="368">
        <f>IFERROR(X519/H519,"0")+IFERROR(X520/H520,"0")+IFERROR(X521/H521,"0")+IFERROR(X522/H522,"0")+IFERROR(X523/H523,"0")</f>
        <v>7</v>
      </c>
      <c r="Y524" s="368">
        <f>IFERROR(IF(Y519="",0,Y519),"0")+IFERROR(IF(Y520="",0,Y520),"0")+IFERROR(IF(Y521="",0,Y521),"0")+IFERROR(IF(Y522="",0,Y522),"0")+IFERROR(IF(Y523="",0,Y523),"0")</f>
        <v>0.15225</v>
      </c>
      <c r="Z524" s="369"/>
      <c r="AA524" s="369"/>
    </row>
    <row r="525" spans="1:54" x14ac:dyDescent="0.2">
      <c r="A525" s="384"/>
      <c r="B525" s="384"/>
      <c r="C525" s="384"/>
      <c r="D525" s="384"/>
      <c r="E525" s="384"/>
      <c r="F525" s="384"/>
      <c r="G525" s="384"/>
      <c r="H525" s="384"/>
      <c r="I525" s="384"/>
      <c r="J525" s="384"/>
      <c r="K525" s="384"/>
      <c r="L525" s="384"/>
      <c r="M525" s="384"/>
      <c r="N525" s="400"/>
      <c r="O525" s="380" t="s">
        <v>73</v>
      </c>
      <c r="P525" s="381"/>
      <c r="Q525" s="381"/>
      <c r="R525" s="381"/>
      <c r="S525" s="381"/>
      <c r="T525" s="381"/>
      <c r="U525" s="382"/>
      <c r="V525" s="37" t="s">
        <v>68</v>
      </c>
      <c r="W525" s="368">
        <f>IFERROR(SUM(W519:W523),"0")</f>
        <v>50</v>
      </c>
      <c r="X525" s="368">
        <f>IFERROR(SUM(X519:X523),"0")</f>
        <v>54.6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84"/>
      <c r="C526" s="384"/>
      <c r="D526" s="384"/>
      <c r="E526" s="384"/>
      <c r="F526" s="384"/>
      <c r="G526" s="384"/>
      <c r="H526" s="384"/>
      <c r="I526" s="384"/>
      <c r="J526" s="384"/>
      <c r="K526" s="384"/>
      <c r="L526" s="384"/>
      <c r="M526" s="384"/>
      <c r="N526" s="384"/>
      <c r="O526" s="384"/>
      <c r="P526" s="384"/>
      <c r="Q526" s="384"/>
      <c r="R526" s="384"/>
      <c r="S526" s="384"/>
      <c r="T526" s="384"/>
      <c r="U526" s="384"/>
      <c r="V526" s="384"/>
      <c r="W526" s="384"/>
      <c r="X526" s="384"/>
      <c r="Y526" s="384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496" t="s">
        <v>705</v>
      </c>
      <c r="P527" s="377"/>
      <c r="Q527" s="377"/>
      <c r="R527" s="377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26" t="s">
        <v>707</v>
      </c>
      <c r="P528" s="377"/>
      <c r="Q528" s="377"/>
      <c r="R528" s="377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3" t="s">
        <v>710</v>
      </c>
      <c r="P529" s="377"/>
      <c r="Q529" s="377"/>
      <c r="R529" s="377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77"/>
      <c r="Q530" s="377"/>
      <c r="R530" s="377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99"/>
      <c r="B531" s="384"/>
      <c r="C531" s="384"/>
      <c r="D531" s="384"/>
      <c r="E531" s="384"/>
      <c r="F531" s="384"/>
      <c r="G531" s="384"/>
      <c r="H531" s="384"/>
      <c r="I531" s="384"/>
      <c r="J531" s="384"/>
      <c r="K531" s="384"/>
      <c r="L531" s="384"/>
      <c r="M531" s="384"/>
      <c r="N531" s="400"/>
      <c r="O531" s="380" t="s">
        <v>73</v>
      </c>
      <c r="P531" s="381"/>
      <c r="Q531" s="381"/>
      <c r="R531" s="381"/>
      <c r="S531" s="381"/>
      <c r="T531" s="381"/>
      <c r="U531" s="382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84"/>
      <c r="B532" s="384"/>
      <c r="C532" s="384"/>
      <c r="D532" s="384"/>
      <c r="E532" s="384"/>
      <c r="F532" s="384"/>
      <c r="G532" s="384"/>
      <c r="H532" s="384"/>
      <c r="I532" s="384"/>
      <c r="J532" s="384"/>
      <c r="K532" s="384"/>
      <c r="L532" s="384"/>
      <c r="M532" s="384"/>
      <c r="N532" s="400"/>
      <c r="O532" s="380" t="s">
        <v>73</v>
      </c>
      <c r="P532" s="381"/>
      <c r="Q532" s="381"/>
      <c r="R532" s="381"/>
      <c r="S532" s="381"/>
      <c r="T532" s="381"/>
      <c r="U532" s="382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2"/>
      <c r="B533" s="384"/>
      <c r="C533" s="384"/>
      <c r="D533" s="384"/>
      <c r="E533" s="384"/>
      <c r="F533" s="384"/>
      <c r="G533" s="384"/>
      <c r="H533" s="384"/>
      <c r="I533" s="384"/>
      <c r="J533" s="384"/>
      <c r="K533" s="384"/>
      <c r="L533" s="384"/>
      <c r="M533" s="384"/>
      <c r="N533" s="553"/>
      <c r="O533" s="592" t="s">
        <v>713</v>
      </c>
      <c r="P533" s="441"/>
      <c r="Q533" s="441"/>
      <c r="R533" s="441"/>
      <c r="S533" s="441"/>
      <c r="T533" s="441"/>
      <c r="U533" s="409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17305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17462.810000000005</v>
      </c>
      <c r="Y533" s="37"/>
      <c r="Z533" s="369"/>
      <c r="AA533" s="369"/>
    </row>
    <row r="534" spans="1:54" x14ac:dyDescent="0.2">
      <c r="A534" s="384"/>
      <c r="B534" s="384"/>
      <c r="C534" s="384"/>
      <c r="D534" s="384"/>
      <c r="E534" s="384"/>
      <c r="F534" s="384"/>
      <c r="G534" s="384"/>
      <c r="H534" s="384"/>
      <c r="I534" s="384"/>
      <c r="J534" s="384"/>
      <c r="K534" s="384"/>
      <c r="L534" s="384"/>
      <c r="M534" s="384"/>
      <c r="N534" s="553"/>
      <c r="O534" s="592" t="s">
        <v>714</v>
      </c>
      <c r="P534" s="441"/>
      <c r="Q534" s="441"/>
      <c r="R534" s="441"/>
      <c r="S534" s="441"/>
      <c r="T534" s="441"/>
      <c r="U534" s="409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18215.880559444253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18383.405000000002</v>
      </c>
      <c r="Y534" s="37"/>
      <c r="Z534" s="369"/>
      <c r="AA534" s="369"/>
    </row>
    <row r="535" spans="1:54" x14ac:dyDescent="0.2">
      <c r="A535" s="38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553"/>
      <c r="O535" s="592" t="s">
        <v>715</v>
      </c>
      <c r="P535" s="441"/>
      <c r="Q535" s="441"/>
      <c r="R535" s="441"/>
      <c r="S535" s="441"/>
      <c r="T535" s="441"/>
      <c r="U535" s="409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30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30</v>
      </c>
      <c r="Y535" s="37"/>
      <c r="Z535" s="369"/>
      <c r="AA535" s="369"/>
    </row>
    <row r="536" spans="1:54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553"/>
      <c r="O536" s="592" t="s">
        <v>717</v>
      </c>
      <c r="P536" s="441"/>
      <c r="Q536" s="441"/>
      <c r="R536" s="441"/>
      <c r="S536" s="441"/>
      <c r="T536" s="441"/>
      <c r="U536" s="409"/>
      <c r="V536" s="37" t="s">
        <v>68</v>
      </c>
      <c r="W536" s="368">
        <f>GrossWeightTotal+PalletQtyTotal*25</f>
        <v>18965.880559444253</v>
      </c>
      <c r="X536" s="368">
        <f>GrossWeightTotalR+PalletQtyTotalR*25</f>
        <v>19133.405000000002</v>
      </c>
      <c r="Y536" s="37"/>
      <c r="Z536" s="369"/>
      <c r="AA536" s="369"/>
    </row>
    <row r="537" spans="1:54" x14ac:dyDescent="0.2">
      <c r="A537" s="384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553"/>
      <c r="O537" s="592" t="s">
        <v>718</v>
      </c>
      <c r="P537" s="441"/>
      <c r="Q537" s="441"/>
      <c r="R537" s="441"/>
      <c r="S537" s="441"/>
      <c r="T537" s="441"/>
      <c r="U537" s="409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2486.5955216010348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2512</v>
      </c>
      <c r="Y537" s="37"/>
      <c r="Z537" s="369"/>
      <c r="AA537" s="369"/>
    </row>
    <row r="538" spans="1:54" ht="14.25" hidden="1" customHeight="1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553"/>
      <c r="O538" s="592" t="s">
        <v>719</v>
      </c>
      <c r="P538" s="441"/>
      <c r="Q538" s="441"/>
      <c r="R538" s="441"/>
      <c r="S538" s="441"/>
      <c r="T538" s="441"/>
      <c r="U538" s="409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34.796010000000003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06" t="s">
        <v>101</v>
      </c>
      <c r="D540" s="520"/>
      <c r="E540" s="520"/>
      <c r="F540" s="407"/>
      <c r="G540" s="406" t="s">
        <v>229</v>
      </c>
      <c r="H540" s="520"/>
      <c r="I540" s="520"/>
      <c r="J540" s="520"/>
      <c r="K540" s="520"/>
      <c r="L540" s="520"/>
      <c r="M540" s="520"/>
      <c r="N540" s="520"/>
      <c r="O540" s="520"/>
      <c r="P540" s="407"/>
      <c r="Q540" s="406" t="s">
        <v>452</v>
      </c>
      <c r="R540" s="407"/>
      <c r="S540" s="406" t="s">
        <v>504</v>
      </c>
      <c r="T540" s="520"/>
      <c r="U540" s="407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67" t="s">
        <v>722</v>
      </c>
      <c r="B541" s="406" t="s">
        <v>61</v>
      </c>
      <c r="C541" s="406" t="s">
        <v>102</v>
      </c>
      <c r="D541" s="406" t="s">
        <v>110</v>
      </c>
      <c r="E541" s="406" t="s">
        <v>101</v>
      </c>
      <c r="F541" s="406" t="s">
        <v>219</v>
      </c>
      <c r="G541" s="406" t="s">
        <v>230</v>
      </c>
      <c r="H541" s="406" t="s">
        <v>237</v>
      </c>
      <c r="I541" s="406" t="s">
        <v>256</v>
      </c>
      <c r="J541" s="406" t="s">
        <v>315</v>
      </c>
      <c r="K541" s="358"/>
      <c r="L541" s="406" t="s">
        <v>345</v>
      </c>
      <c r="M541" s="358"/>
      <c r="N541" s="406" t="s">
        <v>345</v>
      </c>
      <c r="O541" s="406" t="s">
        <v>422</v>
      </c>
      <c r="P541" s="406" t="s">
        <v>439</v>
      </c>
      <c r="Q541" s="406" t="s">
        <v>453</v>
      </c>
      <c r="R541" s="406" t="s">
        <v>479</v>
      </c>
      <c r="S541" s="406" t="s">
        <v>505</v>
      </c>
      <c r="T541" s="406" t="s">
        <v>552</v>
      </c>
      <c r="U541" s="406" t="s">
        <v>580</v>
      </c>
      <c r="V541" s="406" t="s">
        <v>590</v>
      </c>
      <c r="W541" s="406" t="s">
        <v>638</v>
      </c>
      <c r="AA541" s="52"/>
      <c r="AD541" s="358"/>
    </row>
    <row r="542" spans="1:54" ht="13.5" customHeight="1" thickBot="1" x14ac:dyDescent="0.25">
      <c r="A542" s="468"/>
      <c r="B542" s="419"/>
      <c r="C542" s="419"/>
      <c r="D542" s="419"/>
      <c r="E542" s="419"/>
      <c r="F542" s="419"/>
      <c r="G542" s="419"/>
      <c r="H542" s="419"/>
      <c r="I542" s="419"/>
      <c r="J542" s="419"/>
      <c r="K542" s="358"/>
      <c r="L542" s="419"/>
      <c r="M542" s="358"/>
      <c r="N542" s="419"/>
      <c r="O542" s="419"/>
      <c r="P542" s="419"/>
      <c r="Q542" s="419"/>
      <c r="R542" s="419"/>
      <c r="S542" s="419"/>
      <c r="T542" s="419"/>
      <c r="U542" s="419"/>
      <c r="V542" s="419"/>
      <c r="W542" s="419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345.6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2614.3199999999997</v>
      </c>
      <c r="F543" s="46">
        <f>IFERROR(X131*1,"0")+IFERROR(X132*1,"0")+IFERROR(X133*1,"0")+IFERROR(X134*1,"0")+IFERROR(X135*1,"0")</f>
        <v>128.4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651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1946.7</v>
      </c>
      <c r="J543" s="46">
        <f>IFERROR(X206*1,"0")+IFERROR(X207*1,"0")+IFERROR(X208*1,"0")+IFERROR(X209*1,"0")+IFERROR(X210*1,"0")+IFERROR(X211*1,"0")+IFERROR(X215*1,"0")+IFERROR(X216*1,"0")</f>
        <v>16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351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351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180.75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5707.2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226.2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147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42.36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4628.88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357.00000000000006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2,00"/>
        <filter val="1 082,00"/>
        <filter val="1 339,00"/>
        <filter val="1 500,00"/>
        <filter val="1 546,00"/>
        <filter val="1,41"/>
        <filter val="10,20"/>
        <filter val="100,00"/>
        <filter val="104,00"/>
        <filter val="105,00"/>
        <filter val="107,00"/>
        <filter val="11,00"/>
        <filter val="113,00"/>
        <filter val="114,00"/>
        <filter val="115,00"/>
        <filter val="12,37"/>
        <filter val="12,88"/>
        <filter val="123,00"/>
        <filter val="124,00"/>
        <filter val="13,00"/>
        <filter val="134,00"/>
        <filter val="135,00"/>
        <filter val="14,00"/>
        <filter val="145,00"/>
        <filter val="146,00"/>
        <filter val="15,00"/>
        <filter val="150,00"/>
        <filter val="155,93"/>
        <filter val="156,00"/>
        <filter val="16,90"/>
        <filter val="17 305,00"/>
        <filter val="17,00"/>
        <filter val="18 215,88"/>
        <filter val="18 965,88"/>
        <filter val="181,00"/>
        <filter val="183,70"/>
        <filter val="184,00"/>
        <filter val="19,00"/>
        <filter val="191,00"/>
        <filter val="2 000,00"/>
        <filter val="2 111,00"/>
        <filter val="2 205,00"/>
        <filter val="2 486,60"/>
        <filter val="20,07"/>
        <filter val="209,73"/>
        <filter val="220,00"/>
        <filter val="226,00"/>
        <filter val="23,59"/>
        <filter val="231,90"/>
        <filter val="239,31"/>
        <filter val="25,00"/>
        <filter val="26,00"/>
        <filter val="266,67"/>
        <filter val="28,04"/>
        <filter val="28,97"/>
        <filter val="292,80"/>
        <filter val="3,25"/>
        <filter val="30"/>
        <filter val="30,00"/>
        <filter val="300,00"/>
        <filter val="306,00"/>
        <filter val="31,57"/>
        <filter val="322,00"/>
        <filter val="325,00"/>
        <filter val="341,00"/>
        <filter val="350,00"/>
        <filter val="38,00"/>
        <filter val="38,24"/>
        <filter val="389,00"/>
        <filter val="395,00"/>
        <filter val="4 000,00"/>
        <filter val="4,00"/>
        <filter val="40,48"/>
        <filter val="40,71"/>
        <filter val="402,31"/>
        <filter val="42,00"/>
        <filter val="457,00"/>
        <filter val="492,00"/>
        <filter val="498,00"/>
        <filter val="5,65"/>
        <filter val="5,95"/>
        <filter val="50,00"/>
        <filter val="52,00"/>
        <filter val="53,00"/>
        <filter val="54,00"/>
        <filter val="591,00"/>
        <filter val="593,00"/>
        <filter val="6,00"/>
        <filter val="6,11"/>
        <filter val="6,41"/>
        <filter val="61,00"/>
        <filter val="648,00"/>
        <filter val="68,00"/>
        <filter val="71,43"/>
        <filter val="78,00"/>
        <filter val="792,00"/>
        <filter val="842,00"/>
        <filter val="9,00"/>
        <filter val="945,00"/>
        <filter val="962,00"/>
      </filters>
    </filterColumn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A55:Y55"/>
    <mergeCell ref="D182:E182"/>
    <mergeCell ref="O369:U369"/>
    <mergeCell ref="D109:E109"/>
    <mergeCell ref="O418:U418"/>
    <mergeCell ref="O108:S108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O124:S124"/>
    <mergeCell ref="O196:U196"/>
    <mergeCell ref="O218:U218"/>
    <mergeCell ref="O345:U345"/>
    <mergeCell ref="O37:S37"/>
    <mergeCell ref="A44:Y44"/>
    <mergeCell ref="D41:E41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445:S445"/>
    <mergeCell ref="O361:S361"/>
    <mergeCell ref="O217:U217"/>
    <mergeCell ref="A139:Y139"/>
    <mergeCell ref="A443:Y443"/>
    <mergeCell ref="O267:S267"/>
    <mergeCell ref="O62:U62"/>
    <mergeCell ref="O411:S411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A9:C9"/>
    <mergeCell ref="D58:E58"/>
    <mergeCell ref="D33:E33"/>
    <mergeCell ref="O162:S162"/>
    <mergeCell ref="D215:E215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O241:S241"/>
    <mergeCell ref="O233:S233"/>
    <mergeCell ref="D378:E378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O403:U403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D252:E252"/>
    <mergeCell ref="O299:S299"/>
    <mergeCell ref="O178:S178"/>
    <mergeCell ref="O409:S409"/>
    <mergeCell ref="D389:E38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458:E458"/>
    <mergeCell ref="A428:N42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