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58FB35-D0E7-40C0-891C-359AD4E5BB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85" i="1" l="1"/>
  <c r="Y357" i="1"/>
  <c r="Y305" i="1"/>
  <c r="Y306" i="1" s="1"/>
  <c r="X103" i="1"/>
  <c r="Y95" i="1"/>
  <c r="Y102" i="1" s="1"/>
  <c r="X168" i="1"/>
  <c r="Y166" i="1"/>
  <c r="Y168" i="1" s="1"/>
  <c r="X202" i="1"/>
  <c r="Y198" i="1"/>
  <c r="Y202" i="1" s="1"/>
  <c r="Y333" i="1"/>
  <c r="X349" i="1"/>
  <c r="X348" i="1"/>
  <c r="Y347" i="1"/>
  <c r="Y348" i="1" s="1"/>
  <c r="X429" i="1"/>
  <c r="Y421" i="1"/>
  <c r="X469" i="1"/>
  <c r="Y467" i="1"/>
  <c r="Y469" i="1" s="1"/>
  <c r="X34" i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<sst xmlns="http://schemas.openxmlformats.org/spreadsheetml/2006/main" count="2267" uniqueCount="740">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</sst>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171" sqref="AA17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45416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Суббота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0.5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400</v>
      </c>
      <c r="X171" s="367">
        <f>IFERROR(IF(W171="",0,CEILING((W171/$H171),1)*$H171),"")</f>
        <v>405</v>
      </c>
      <c r="Y171" s="36">
        <f>IFERROR(IF(X171=0,"",ROUNDUP(X171/H171,0)*0.00937),"")</f>
        <v>0.70274999999999999</v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74.074074074074076</v>
      </c>
      <c r="X175" s="368">
        <f>IFERROR(X171/H171,"0")+IFERROR(X172/H172,"0")+IFERROR(X173/H173,"0")+IFERROR(X174/H174,"0")</f>
        <v>75</v>
      </c>
      <c r="Y175" s="368">
        <f>IFERROR(IF(Y171="",0,Y171),"0")+IFERROR(IF(Y172="",0,Y172),"0")+IFERROR(IF(Y173="",0,Y173),"0")+IFERROR(IF(Y174="",0,Y174),"0")</f>
        <v>0.70274999999999999</v>
      </c>
      <c r="Z175" s="369"/>
      <c r="AA175" s="369"/>
    </row>
    <row r="176" spans="1:54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400</v>
      </c>
      <c r="X176" s="368">
        <f>IFERROR(SUM(X171:X174),"0")</f>
        <v>405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500</v>
      </c>
      <c r="X183" s="367">
        <f t="shared" si="9"/>
        <v>504.59999999999997</v>
      </c>
      <c r="Y183" s="36">
        <f>IFERROR(IF(X183=0,"",ROUNDUP(X183/H183,0)*0.02175),"")</f>
        <v>1.2614999999999998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57.471264367816097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58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1.2614999999999998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500</v>
      </c>
      <c r="X196" s="368">
        <f>IFERROR(SUM(X178:X194),"0")</f>
        <v>504.59999999999997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500</v>
      </c>
      <c r="X326" s="367">
        <f t="shared" si="17"/>
        <v>510</v>
      </c>
      <c r="Y326" s="36">
        <f>IFERROR(IF(X326=0,"",ROUNDUP(X326/H326,0)*0.02175),"")</f>
        <v>0.73949999999999994</v>
      </c>
      <c r="Z326" s="56"/>
      <c r="AA326" s="57"/>
      <c r="AE326" s="58"/>
      <c r="BB326" s="245" t="s">
        <v>1</v>
      </c>
    </row>
    <row r="327" spans="1:54" ht="27" hidden="1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500</v>
      </c>
      <c r="X329" s="367">
        <f t="shared" si="17"/>
        <v>510</v>
      </c>
      <c r="Y329" s="36">
        <f>IFERROR(IF(X329=0,"",ROUNDUP(X329/H329,0)*0.02175),"")</f>
        <v>0.73949999999999994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66.666666666666671</v>
      </c>
      <c r="X333" s="368">
        <f>IFERROR(X325/H325,"0")+IFERROR(X326/H326,"0")+IFERROR(X327/H327,"0")+IFERROR(X328/H328,"0")+IFERROR(X329/H329,"0")+IFERROR(X330/H330,"0")+IFERROR(X331/H331,"0")+IFERROR(X332/H332,"0")</f>
        <v>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1.4789999999999999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1000</v>
      </c>
      <c r="X334" s="368">
        <f>IFERROR(SUM(X325:X332),"0")</f>
        <v>1020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1000</v>
      </c>
      <c r="X336" s="367">
        <f>IFERROR(IF(W336="",0,CEILING((W336/$H336),1)*$H336),"")</f>
        <v>1005</v>
      </c>
      <c r="Y336" s="36">
        <f>IFERROR(IF(X336=0,"",ROUNDUP(X336/H336,0)*0.02175),"")</f>
        <v>1.4572499999999999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66.666666666666671</v>
      </c>
      <c r="X339" s="368">
        <f>IFERROR(X336/H336,"0")+IFERROR(X337/H337,"0")+IFERROR(X338/H338,"0")</f>
        <v>67</v>
      </c>
      <c r="Y339" s="368">
        <f>IFERROR(IF(Y336="",0,Y336),"0")+IFERROR(IF(Y337="",0,Y337),"0")+IFERROR(IF(Y338="",0,Y338),"0")</f>
        <v>1.4572499999999999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1000</v>
      </c>
      <c r="X340" s="368">
        <f>IFERROR(SUM(X336:X338),"0")</f>
        <v>1005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500</v>
      </c>
      <c r="X454" s="367">
        <f t="shared" si="21"/>
        <v>501.6</v>
      </c>
      <c r="Y454" s="36">
        <f t="shared" si="22"/>
        <v>1.1362000000000001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500</v>
      </c>
      <c r="X457" s="367">
        <f t="shared" si="21"/>
        <v>501.6</v>
      </c>
      <c r="Y457" s="36">
        <f t="shared" si="22"/>
        <v>1.1362000000000001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189.39393939393938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190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2.2724000000000002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1000</v>
      </c>
      <c r="X465" s="368">
        <f>IFERROR(SUM(X453:X463),"0")</f>
        <v>1003.2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3900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3937.8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4080.151166840822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4119.4620000000004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4255.151166840822</v>
      </c>
      <c r="X536" s="368">
        <f>GrossWeightTotalR+PalletQtyTotalR*25</f>
        <v>4294.4620000000004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454.27261116916293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458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7.1729000000000003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909.59999999999991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2025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1003.2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89,39"/>
        <filter val="3 900,00"/>
        <filter val="4 080,15"/>
        <filter val="4 255,15"/>
        <filter val="400,00"/>
        <filter val="454,27"/>
        <filter val="500,00"/>
        <filter val="57,47"/>
        <filter val="66,67"/>
        <filter val="7"/>
        <filter val="74,07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