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54D5150-0A53-46F8-8FE3-D4ED3B2A2A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X531" i="1"/>
  <c r="W531" i="1"/>
  <c r="Y530" i="1"/>
  <c r="X530" i="1"/>
  <c r="Y529" i="1"/>
  <c r="X529" i="1"/>
  <c r="Y528" i="1"/>
  <c r="X528" i="1"/>
  <c r="Y527" i="1"/>
  <c r="Y531" i="1" s="1"/>
  <c r="X527" i="1"/>
  <c r="X532" i="1" s="1"/>
  <c r="W525" i="1"/>
  <c r="W524" i="1"/>
  <c r="X523" i="1"/>
  <c r="Y523" i="1" s="1"/>
  <c r="X522" i="1"/>
  <c r="Y522" i="1" s="1"/>
  <c r="X521" i="1"/>
  <c r="Y521" i="1" s="1"/>
  <c r="X520" i="1"/>
  <c r="Y520" i="1" s="1"/>
  <c r="X519" i="1"/>
  <c r="O519" i="1"/>
  <c r="W517" i="1"/>
  <c r="W516" i="1"/>
  <c r="X515" i="1"/>
  <c r="Y515" i="1" s="1"/>
  <c r="X514" i="1"/>
  <c r="Y514" i="1" s="1"/>
  <c r="X513" i="1"/>
  <c r="Y513" i="1" s="1"/>
  <c r="X512" i="1"/>
  <c r="Y512" i="1" s="1"/>
  <c r="X511" i="1"/>
  <c r="Y511" i="1" s="1"/>
  <c r="O511" i="1"/>
  <c r="Y510" i="1"/>
  <c r="Y516" i="1" s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Y482" i="1" s="1"/>
  <c r="O482" i="1"/>
  <c r="X481" i="1"/>
  <c r="O481" i="1"/>
  <c r="W479" i="1"/>
  <c r="W478" i="1"/>
  <c r="X477" i="1"/>
  <c r="Y477" i="1" s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Y472" i="1"/>
  <c r="X472" i="1"/>
  <c r="O472" i="1"/>
  <c r="W470" i="1"/>
  <c r="W469" i="1"/>
  <c r="X468" i="1"/>
  <c r="Y468" i="1" s="1"/>
  <c r="O468" i="1"/>
  <c r="X467" i="1"/>
  <c r="O467" i="1"/>
  <c r="W465" i="1"/>
  <c r="W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O431" i="1"/>
  <c r="W429" i="1"/>
  <c r="W428" i="1"/>
  <c r="X427" i="1"/>
  <c r="Y427" i="1" s="1"/>
  <c r="O427" i="1"/>
  <c r="X426" i="1"/>
  <c r="Y426" i="1" s="1"/>
  <c r="O426" i="1"/>
  <c r="X425" i="1"/>
  <c r="Y425" i="1" s="1"/>
  <c r="O425" i="1"/>
  <c r="Y424" i="1"/>
  <c r="X424" i="1"/>
  <c r="O424" i="1"/>
  <c r="X423" i="1"/>
  <c r="Y423" i="1" s="1"/>
  <c r="O423" i="1"/>
  <c r="X422" i="1"/>
  <c r="Y422" i="1" s="1"/>
  <c r="O422" i="1"/>
  <c r="X421" i="1"/>
  <c r="O421" i="1"/>
  <c r="W419" i="1"/>
  <c r="W418" i="1"/>
  <c r="X417" i="1"/>
  <c r="Y417" i="1" s="1"/>
  <c r="O417" i="1"/>
  <c r="X416" i="1"/>
  <c r="Y416" i="1" s="1"/>
  <c r="Y418" i="1" s="1"/>
  <c r="O416" i="1"/>
  <c r="W413" i="1"/>
  <c r="W412" i="1"/>
  <c r="X411" i="1"/>
  <c r="Y411" i="1" s="1"/>
  <c r="O411" i="1"/>
  <c r="X410" i="1"/>
  <c r="Y410" i="1" s="1"/>
  <c r="O410" i="1"/>
  <c r="Y409" i="1"/>
  <c r="Y412" i="1" s="1"/>
  <c r="X409" i="1"/>
  <c r="O409" i="1"/>
  <c r="W407" i="1"/>
  <c r="X406" i="1"/>
  <c r="W406" i="1"/>
  <c r="Y405" i="1"/>
  <c r="Y406" i="1" s="1"/>
  <c r="X405" i="1"/>
  <c r="X407" i="1" s="1"/>
  <c r="O405" i="1"/>
  <c r="W403" i="1"/>
  <c r="X402" i="1"/>
  <c r="W402" i="1"/>
  <c r="Y401" i="1"/>
  <c r="X401" i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Y390" i="1"/>
  <c r="X390" i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X384" i="1"/>
  <c r="Y384" i="1" s="1"/>
  <c r="O384" i="1"/>
  <c r="X383" i="1"/>
  <c r="X397" i="1" s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Y365" i="1" s="1"/>
  <c r="O365" i="1"/>
  <c r="W363" i="1"/>
  <c r="W362" i="1"/>
  <c r="X361" i="1"/>
  <c r="Y361" i="1" s="1"/>
  <c r="O361" i="1"/>
  <c r="X360" i="1"/>
  <c r="X362" i="1" s="1"/>
  <c r="O360" i="1"/>
  <c r="W358" i="1"/>
  <c r="W357" i="1"/>
  <c r="X356" i="1"/>
  <c r="Y356" i="1" s="1"/>
  <c r="O356" i="1"/>
  <c r="Y355" i="1"/>
  <c r="X355" i="1"/>
  <c r="O355" i="1"/>
  <c r="X354" i="1"/>
  <c r="Y354" i="1" s="1"/>
  <c r="O354" i="1"/>
  <c r="X353" i="1"/>
  <c r="Y353" i="1" s="1"/>
  <c r="O353" i="1"/>
  <c r="X352" i="1"/>
  <c r="O352" i="1"/>
  <c r="W349" i="1"/>
  <c r="W348" i="1"/>
  <c r="X347" i="1"/>
  <c r="X349" i="1" s="1"/>
  <c r="O347" i="1"/>
  <c r="W345" i="1"/>
  <c r="W344" i="1"/>
  <c r="X343" i="1"/>
  <c r="O343" i="1"/>
  <c r="X342" i="1"/>
  <c r="Y342" i="1" s="1"/>
  <c r="O342" i="1"/>
  <c r="W340" i="1"/>
  <c r="W339" i="1"/>
  <c r="X338" i="1"/>
  <c r="Y338" i="1" s="1"/>
  <c r="O338" i="1"/>
  <c r="X337" i="1"/>
  <c r="X339" i="1" s="1"/>
  <c r="O337" i="1"/>
  <c r="Y336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Y326" i="1"/>
  <c r="X326" i="1"/>
  <c r="O326" i="1"/>
  <c r="X325" i="1"/>
  <c r="O325" i="1"/>
  <c r="W321" i="1"/>
  <c r="W320" i="1"/>
  <c r="X319" i="1"/>
  <c r="X321" i="1" s="1"/>
  <c r="O319" i="1"/>
  <c r="W317" i="1"/>
  <c r="W316" i="1"/>
  <c r="X315" i="1"/>
  <c r="X317" i="1" s="1"/>
  <c r="O315" i="1"/>
  <c r="W313" i="1"/>
  <c r="W312" i="1"/>
  <c r="X311" i="1"/>
  <c r="Y311" i="1" s="1"/>
  <c r="O311" i="1"/>
  <c r="X310" i="1"/>
  <c r="Y310" i="1" s="1"/>
  <c r="O310" i="1"/>
  <c r="X309" i="1"/>
  <c r="X313" i="1" s="1"/>
  <c r="O309" i="1"/>
  <c r="W307" i="1"/>
  <c r="W306" i="1"/>
  <c r="X305" i="1"/>
  <c r="P543" i="1" s="1"/>
  <c r="O305" i="1"/>
  <c r="W302" i="1"/>
  <c r="W301" i="1"/>
  <c r="X300" i="1"/>
  <c r="O300" i="1"/>
  <c r="X299" i="1"/>
  <c r="Y299" i="1" s="1"/>
  <c r="O299" i="1"/>
  <c r="W297" i="1"/>
  <c r="W296" i="1"/>
  <c r="X295" i="1"/>
  <c r="Y295" i="1" s="1"/>
  <c r="O295" i="1"/>
  <c r="X294" i="1"/>
  <c r="Y294" i="1" s="1"/>
  <c r="O294" i="1"/>
  <c r="Y293" i="1"/>
  <c r="X293" i="1"/>
  <c r="O293" i="1"/>
  <c r="X292" i="1"/>
  <c r="Y292" i="1" s="1"/>
  <c r="O292" i="1"/>
  <c r="X291" i="1"/>
  <c r="Y291" i="1" s="1"/>
  <c r="O291" i="1"/>
  <c r="X290" i="1"/>
  <c r="O290" i="1"/>
  <c r="X289" i="1"/>
  <c r="Y289" i="1" s="1"/>
  <c r="O289" i="1"/>
  <c r="W286" i="1"/>
  <c r="W285" i="1"/>
  <c r="X284" i="1"/>
  <c r="Y284" i="1" s="1"/>
  <c r="O284" i="1"/>
  <c r="X283" i="1"/>
  <c r="X285" i="1" s="1"/>
  <c r="O283" i="1"/>
  <c r="W281" i="1"/>
  <c r="W280" i="1"/>
  <c r="X279" i="1"/>
  <c r="X281" i="1" s="1"/>
  <c r="O279" i="1"/>
  <c r="Y278" i="1"/>
  <c r="X278" i="1"/>
  <c r="Y277" i="1"/>
  <c r="X277" i="1"/>
  <c r="W275" i="1"/>
  <c r="W274" i="1"/>
  <c r="X273" i="1"/>
  <c r="Y273" i="1" s="1"/>
  <c r="O273" i="1"/>
  <c r="Y272" i="1"/>
  <c r="X272" i="1"/>
  <c r="O272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X261" i="1"/>
  <c r="Y261" i="1" s="1"/>
  <c r="O261" i="1"/>
  <c r="Y260" i="1"/>
  <c r="X260" i="1"/>
  <c r="O260" i="1"/>
  <c r="X259" i="1"/>
  <c r="O259" i="1"/>
  <c r="W257" i="1"/>
  <c r="W256" i="1"/>
  <c r="X255" i="1"/>
  <c r="Y255" i="1" s="1"/>
  <c r="O255" i="1"/>
  <c r="X254" i="1"/>
  <c r="Y254" i="1" s="1"/>
  <c r="O254" i="1"/>
  <c r="X253" i="1"/>
  <c r="O253" i="1"/>
  <c r="X252" i="1"/>
  <c r="Y252" i="1" s="1"/>
  <c r="O252" i="1"/>
  <c r="W250" i="1"/>
  <c r="W249" i="1"/>
  <c r="X248" i="1"/>
  <c r="X250" i="1" s="1"/>
  <c r="O248" i="1"/>
  <c r="W246" i="1"/>
  <c r="W245" i="1"/>
  <c r="X244" i="1"/>
  <c r="Y244" i="1" s="1"/>
  <c r="O244" i="1"/>
  <c r="X243" i="1"/>
  <c r="Y243" i="1" s="1"/>
  <c r="O243" i="1"/>
  <c r="Y242" i="1"/>
  <c r="X242" i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Y234" i="1"/>
  <c r="X234" i="1"/>
  <c r="O234" i="1"/>
  <c r="X233" i="1"/>
  <c r="Y233" i="1" s="1"/>
  <c r="O233" i="1"/>
  <c r="X232" i="1"/>
  <c r="Y232" i="1" s="1"/>
  <c r="O232" i="1"/>
  <c r="X231" i="1"/>
  <c r="O231" i="1"/>
  <c r="W228" i="1"/>
  <c r="W227" i="1"/>
  <c r="X226" i="1"/>
  <c r="Y226" i="1" s="1"/>
  <c r="O226" i="1"/>
  <c r="X225" i="1"/>
  <c r="Y225" i="1" s="1"/>
  <c r="O225" i="1"/>
  <c r="X224" i="1"/>
  <c r="Y224" i="1" s="1"/>
  <c r="O224" i="1"/>
  <c r="X223" i="1"/>
  <c r="Y223" i="1" s="1"/>
  <c r="O223" i="1"/>
  <c r="X222" i="1"/>
  <c r="X228" i="1" s="1"/>
  <c r="O222" i="1"/>
  <c r="Y221" i="1"/>
  <c r="X221" i="1"/>
  <c r="O221" i="1"/>
  <c r="W218" i="1"/>
  <c r="W217" i="1"/>
  <c r="X216" i="1"/>
  <c r="Y216" i="1" s="1"/>
  <c r="O216" i="1"/>
  <c r="X215" i="1"/>
  <c r="X217" i="1" s="1"/>
  <c r="O215" i="1"/>
  <c r="W213" i="1"/>
  <c r="W212" i="1"/>
  <c r="X211" i="1"/>
  <c r="Y211" i="1" s="1"/>
  <c r="O211" i="1"/>
  <c r="X210" i="1"/>
  <c r="Y210" i="1" s="1"/>
  <c r="O210" i="1"/>
  <c r="X209" i="1"/>
  <c r="Y209" i="1" s="1"/>
  <c r="O209" i="1"/>
  <c r="X208" i="1"/>
  <c r="Y208" i="1" s="1"/>
  <c r="O208" i="1"/>
  <c r="X207" i="1"/>
  <c r="X213" i="1" s="1"/>
  <c r="O207" i="1"/>
  <c r="Y206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X194" i="1"/>
  <c r="Y194" i="1" s="1"/>
  <c r="O194" i="1"/>
  <c r="X193" i="1"/>
  <c r="Y193" i="1" s="1"/>
  <c r="O193" i="1"/>
  <c r="X192" i="1"/>
  <c r="Y192" i="1" s="1"/>
  <c r="O192" i="1"/>
  <c r="Y191" i="1"/>
  <c r="X191" i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Y183" i="1"/>
  <c r="X183" i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Y171" i="1"/>
  <c r="Y175" i="1" s="1"/>
  <c r="X171" i="1"/>
  <c r="O171" i="1"/>
  <c r="W169" i="1"/>
  <c r="X168" i="1"/>
  <c r="W168" i="1"/>
  <c r="Y167" i="1"/>
  <c r="X167" i="1"/>
  <c r="O167" i="1"/>
  <c r="X166" i="1"/>
  <c r="O166" i="1"/>
  <c r="W164" i="1"/>
  <c r="W163" i="1"/>
  <c r="X162" i="1"/>
  <c r="Y162" i="1" s="1"/>
  <c r="O162" i="1"/>
  <c r="X161" i="1"/>
  <c r="Y161" i="1" s="1"/>
  <c r="Y163" i="1" s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Y152" i="1"/>
  <c r="X152" i="1"/>
  <c r="O152" i="1"/>
  <c r="X151" i="1"/>
  <c r="Y151" i="1" s="1"/>
  <c r="O151" i="1"/>
  <c r="X150" i="1"/>
  <c r="Y150" i="1" s="1"/>
  <c r="O150" i="1"/>
  <c r="X149" i="1"/>
  <c r="Y149" i="1" s="1"/>
  <c r="O149" i="1"/>
  <c r="X148" i="1"/>
  <c r="Y148" i="1" s="1"/>
  <c r="O148" i="1"/>
  <c r="W145" i="1"/>
  <c r="W144" i="1"/>
  <c r="X143" i="1"/>
  <c r="Y143" i="1" s="1"/>
  <c r="O143" i="1"/>
  <c r="X142" i="1"/>
  <c r="Y142" i="1" s="1"/>
  <c r="O142" i="1"/>
  <c r="Y141" i="1"/>
  <c r="Y144" i="1" s="1"/>
  <c r="X141" i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X131" i="1"/>
  <c r="Y131" i="1" s="1"/>
  <c r="O131" i="1"/>
  <c r="W128" i="1"/>
  <c r="W127" i="1"/>
  <c r="Y126" i="1"/>
  <c r="X126" i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Y116" i="1"/>
  <c r="X116" i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Y108" i="1"/>
  <c r="X108" i="1"/>
  <c r="O108" i="1"/>
  <c r="X107" i="1"/>
  <c r="Y107" i="1" s="1"/>
  <c r="O107" i="1"/>
  <c r="X106" i="1"/>
  <c r="Y106" i="1" s="1"/>
  <c r="X105" i="1"/>
  <c r="Y105" i="1" s="1"/>
  <c r="W103" i="1"/>
  <c r="W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X88" i="1"/>
  <c r="Y88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O57" i="1"/>
  <c r="W54" i="1"/>
  <c r="W53" i="1"/>
  <c r="X52" i="1"/>
  <c r="Y52" i="1" s="1"/>
  <c r="O52" i="1"/>
  <c r="X51" i="1"/>
  <c r="Y51" i="1" s="1"/>
  <c r="Y53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Y30" i="1"/>
  <c r="X30" i="1"/>
  <c r="O30" i="1"/>
  <c r="X29" i="1"/>
  <c r="Y29" i="1" s="1"/>
  <c r="O29" i="1"/>
  <c r="X28" i="1"/>
  <c r="Y28" i="1" s="1"/>
  <c r="O28" i="1"/>
  <c r="X27" i="1"/>
  <c r="O27" i="1"/>
  <c r="W25" i="1"/>
  <c r="W24" i="1"/>
  <c r="X23" i="1"/>
  <c r="O23" i="1"/>
  <c r="X22" i="1"/>
  <c r="Y22" i="1" s="1"/>
  <c r="H10" i="1"/>
  <c r="A9" i="1"/>
  <c r="F10" i="1" s="1"/>
  <c r="D7" i="1"/>
  <c r="P6" i="1"/>
  <c r="O2" i="1"/>
  <c r="Y117" i="1" l="1"/>
  <c r="Y136" i="1"/>
  <c r="Y478" i="1"/>
  <c r="X25" i="1"/>
  <c r="X35" i="1"/>
  <c r="Y248" i="1"/>
  <c r="Y249" i="1" s="1"/>
  <c r="X249" i="1"/>
  <c r="X257" i="1"/>
  <c r="X302" i="1"/>
  <c r="X345" i="1"/>
  <c r="X128" i="1"/>
  <c r="Y120" i="1"/>
  <c r="Y127" i="1" s="1"/>
  <c r="X500" i="1"/>
  <c r="Y493" i="1"/>
  <c r="Y500" i="1" s="1"/>
  <c r="W537" i="1"/>
  <c r="Y92" i="1"/>
  <c r="X246" i="1"/>
  <c r="X296" i="1"/>
  <c r="R543" i="1"/>
  <c r="X403" i="1"/>
  <c r="Y399" i="1"/>
  <c r="X438" i="1"/>
  <c r="X437" i="1"/>
  <c r="Y436" i="1"/>
  <c r="Y437" i="1" s="1"/>
  <c r="X442" i="1"/>
  <c r="X441" i="1"/>
  <c r="Y440" i="1"/>
  <c r="Y441" i="1" s="1"/>
  <c r="X227" i="1"/>
  <c r="X256" i="1"/>
  <c r="X269" i="1"/>
  <c r="X275" i="1"/>
  <c r="X280" i="1"/>
  <c r="X301" i="1"/>
  <c r="Q543" i="1"/>
  <c r="X340" i="1"/>
  <c r="X344" i="1"/>
  <c r="X370" i="1"/>
  <c r="T543" i="1"/>
  <c r="X478" i="1"/>
  <c r="X516" i="1"/>
  <c r="H9" i="1"/>
  <c r="A10" i="1"/>
  <c r="F9" i="1"/>
  <c r="J9" i="1"/>
  <c r="B543" i="1"/>
  <c r="X535" i="1"/>
  <c r="X534" i="1"/>
  <c r="Y23" i="1"/>
  <c r="Y24" i="1" s="1"/>
  <c r="X24" i="1"/>
  <c r="W533" i="1"/>
  <c r="Y27" i="1"/>
  <c r="Y34" i="1" s="1"/>
  <c r="X34" i="1"/>
  <c r="Y37" i="1"/>
  <c r="Y38" i="1" s="1"/>
  <c r="X38" i="1"/>
  <c r="Y41" i="1"/>
  <c r="Y42" i="1" s="1"/>
  <c r="X42" i="1"/>
  <c r="Y45" i="1"/>
  <c r="Y46" i="1" s="1"/>
  <c r="X46" i="1"/>
  <c r="X92" i="1"/>
  <c r="X93" i="1"/>
  <c r="X102" i="1"/>
  <c r="Y95" i="1"/>
  <c r="Y102" i="1" s="1"/>
  <c r="X118" i="1"/>
  <c r="X117" i="1"/>
  <c r="X144" i="1"/>
  <c r="Y157" i="1"/>
  <c r="X157" i="1"/>
  <c r="X164" i="1"/>
  <c r="X169" i="1"/>
  <c r="Y166" i="1"/>
  <c r="Y168" i="1" s="1"/>
  <c r="X175" i="1"/>
  <c r="X176" i="1"/>
  <c r="X195" i="1"/>
  <c r="Y178" i="1"/>
  <c r="Y195" i="1" s="1"/>
  <c r="X196" i="1"/>
  <c r="X203" i="1"/>
  <c r="Y198" i="1"/>
  <c r="Y202" i="1" s="1"/>
  <c r="X202" i="1"/>
  <c r="Y369" i="1"/>
  <c r="X54" i="1"/>
  <c r="D543" i="1"/>
  <c r="X61" i="1"/>
  <c r="Y57" i="1"/>
  <c r="Y61" i="1" s="1"/>
  <c r="X62" i="1"/>
  <c r="E543" i="1"/>
  <c r="X86" i="1"/>
  <c r="Y65" i="1"/>
  <c r="Y85" i="1" s="1"/>
  <c r="X85" i="1"/>
  <c r="X103" i="1"/>
  <c r="X127" i="1"/>
  <c r="X136" i="1"/>
  <c r="C543" i="1"/>
  <c r="X53" i="1"/>
  <c r="F543" i="1"/>
  <c r="X137" i="1"/>
  <c r="G543" i="1"/>
  <c r="X145" i="1"/>
  <c r="H543" i="1"/>
  <c r="X158" i="1"/>
  <c r="I543" i="1"/>
  <c r="X163" i="1"/>
  <c r="J543" i="1"/>
  <c r="Y207" i="1"/>
  <c r="Y212" i="1" s="1"/>
  <c r="X212" i="1"/>
  <c r="Y215" i="1"/>
  <c r="Y217" i="1" s="1"/>
  <c r="X218" i="1"/>
  <c r="Y222" i="1"/>
  <c r="Y227" i="1" s="1"/>
  <c r="Y231" i="1"/>
  <c r="Y245" i="1" s="1"/>
  <c r="Y253" i="1"/>
  <c r="Y256" i="1" s="1"/>
  <c r="Y259" i="1"/>
  <c r="Y268" i="1" s="1"/>
  <c r="X268" i="1"/>
  <c r="Y271" i="1"/>
  <c r="Y274" i="1" s="1"/>
  <c r="X274" i="1"/>
  <c r="Y279" i="1"/>
  <c r="Y280" i="1" s="1"/>
  <c r="Y283" i="1"/>
  <c r="Y285" i="1" s="1"/>
  <c r="X286" i="1"/>
  <c r="O543" i="1"/>
  <c r="Y290" i="1"/>
  <c r="Y296" i="1" s="1"/>
  <c r="X297" i="1"/>
  <c r="Y300" i="1"/>
  <c r="Y301" i="1" s="1"/>
  <c r="Y305" i="1"/>
  <c r="Y306" i="1" s="1"/>
  <c r="X306" i="1"/>
  <c r="Y309" i="1"/>
  <c r="Y312" i="1" s="1"/>
  <c r="X312" i="1"/>
  <c r="Y315" i="1"/>
  <c r="Y316" i="1" s="1"/>
  <c r="X316" i="1"/>
  <c r="Y319" i="1"/>
  <c r="Y320" i="1" s="1"/>
  <c r="X320" i="1"/>
  <c r="Y325" i="1"/>
  <c r="Y333" i="1" s="1"/>
  <c r="X334" i="1"/>
  <c r="Y337" i="1"/>
  <c r="Y339" i="1" s="1"/>
  <c r="Y343" i="1"/>
  <c r="Y344" i="1" s="1"/>
  <c r="Y347" i="1"/>
  <c r="Y348" i="1" s="1"/>
  <c r="X348" i="1"/>
  <c r="Y352" i="1"/>
  <c r="Y357" i="1" s="1"/>
  <c r="X357" i="1"/>
  <c r="Y360" i="1"/>
  <c r="Y362" i="1" s="1"/>
  <c r="X363" i="1"/>
  <c r="X369" i="1"/>
  <c r="X381" i="1"/>
  <c r="X429" i="1"/>
  <c r="X434" i="1"/>
  <c r="Y431" i="1"/>
  <c r="Y433" i="1" s="1"/>
  <c r="X465" i="1"/>
  <c r="X470" i="1"/>
  <c r="Y467" i="1"/>
  <c r="Y469" i="1" s="1"/>
  <c r="X485" i="1"/>
  <c r="X488" i="1"/>
  <c r="Y487" i="1"/>
  <c r="Y488" i="1" s="1"/>
  <c r="X489" i="1"/>
  <c r="X507" i="1"/>
  <c r="Y503" i="1"/>
  <c r="Y507" i="1" s="1"/>
  <c r="L543" i="1"/>
  <c r="N543" i="1"/>
  <c r="X245" i="1"/>
  <c r="X307" i="1"/>
  <c r="X333" i="1"/>
  <c r="X358" i="1"/>
  <c r="S543" i="1"/>
  <c r="X380" i="1"/>
  <c r="Y383" i="1"/>
  <c r="Y396" i="1" s="1"/>
  <c r="X396" i="1"/>
  <c r="Y402" i="1"/>
  <c r="X413" i="1"/>
  <c r="X412" i="1"/>
  <c r="X419" i="1"/>
  <c r="X428" i="1"/>
  <c r="Y421" i="1"/>
  <c r="Y428" i="1" s="1"/>
  <c r="X433" i="1"/>
  <c r="U543" i="1"/>
  <c r="X448" i="1"/>
  <c r="Y445" i="1"/>
  <c r="Y448" i="1" s="1"/>
  <c r="X449" i="1"/>
  <c r="V543" i="1"/>
  <c r="X464" i="1"/>
  <c r="Y453" i="1"/>
  <c r="Y464" i="1" s="1"/>
  <c r="X469" i="1"/>
  <c r="X479" i="1"/>
  <c r="X484" i="1"/>
  <c r="Y481" i="1"/>
  <c r="Y484" i="1" s="1"/>
  <c r="W543" i="1"/>
  <c r="X508" i="1"/>
  <c r="X517" i="1"/>
  <c r="X524" i="1"/>
  <c r="Y519" i="1"/>
  <c r="Y524" i="1" s="1"/>
  <c r="X525" i="1"/>
  <c r="X418" i="1"/>
  <c r="X501" i="1"/>
  <c r="X533" i="1" l="1"/>
  <c r="Y538" i="1"/>
  <c r="X537" i="1"/>
  <c r="X536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<sst xmlns="http://schemas.openxmlformats.org/spreadsheetml/2006/main" count="2267" uniqueCount="740">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</sst>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2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148" sqref="AA14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51" t="s">
        <v>0</v>
      </c>
      <c r="E1" s="387"/>
      <c r="F1" s="387"/>
      <c r="G1" s="12" t="s">
        <v>1</v>
      </c>
      <c r="H1" s="551" t="s">
        <v>2</v>
      </c>
      <c r="I1" s="387"/>
      <c r="J1" s="387"/>
      <c r="K1" s="387"/>
      <c r="L1" s="387"/>
      <c r="M1" s="387"/>
      <c r="N1" s="387"/>
      <c r="O1" s="387"/>
      <c r="P1" s="387"/>
      <c r="Q1" s="386" t="s">
        <v>3</v>
      </c>
      <c r="R1" s="387"/>
      <c r="S1" s="38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602" t="s">
        <v>8</v>
      </c>
      <c r="B5" s="441"/>
      <c r="C5" s="409"/>
      <c r="D5" s="656"/>
      <c r="E5" s="657"/>
      <c r="F5" s="453" t="s">
        <v>9</v>
      </c>
      <c r="G5" s="409"/>
      <c r="H5" s="656" t="s">
        <v>739</v>
      </c>
      <c r="I5" s="715"/>
      <c r="J5" s="715"/>
      <c r="K5" s="715"/>
      <c r="L5" s="657"/>
      <c r="M5" s="59"/>
      <c r="O5" s="24" t="s">
        <v>10</v>
      </c>
      <c r="P5" s="459">
        <v>45416</v>
      </c>
      <c r="Q5" s="460"/>
      <c r="S5" s="552" t="s">
        <v>11</v>
      </c>
      <c r="T5" s="553"/>
      <c r="U5" s="556" t="s">
        <v>12</v>
      </c>
      <c r="V5" s="460"/>
      <c r="AA5" s="51"/>
      <c r="AB5" s="51"/>
      <c r="AC5" s="51"/>
    </row>
    <row r="6" spans="1:30" s="363" customFormat="1" ht="24" customHeight="1" x14ac:dyDescent="0.2">
      <c r="A6" s="602" t="s">
        <v>13</v>
      </c>
      <c r="B6" s="441"/>
      <c r="C6" s="409"/>
      <c r="D6" s="547" t="s">
        <v>14</v>
      </c>
      <c r="E6" s="548"/>
      <c r="F6" s="548"/>
      <c r="G6" s="548"/>
      <c r="H6" s="548"/>
      <c r="I6" s="548"/>
      <c r="J6" s="548"/>
      <c r="K6" s="548"/>
      <c r="L6" s="460"/>
      <c r="M6" s="60"/>
      <c r="O6" s="24" t="s">
        <v>15</v>
      </c>
      <c r="P6" s="727" t="str">
        <f>IF(P5=0," ",CHOOSE(WEEKDAY(P5,2),"Понедельник","Вторник","Среда","Четверг","Пятница","Суббота","Воскресенье"))</f>
        <v>Суббота</v>
      </c>
      <c r="Q6" s="371"/>
      <c r="S6" s="723" t="s">
        <v>16</v>
      </c>
      <c r="T6" s="553"/>
      <c r="U6" s="538" t="s">
        <v>17</v>
      </c>
      <c r="V6" s="539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32" t="str">
        <f>IFERROR(VLOOKUP(DeliveryAddress,Table,3,0),1)</f>
        <v>1</v>
      </c>
      <c r="E7" s="533"/>
      <c r="F7" s="533"/>
      <c r="G7" s="533"/>
      <c r="H7" s="533"/>
      <c r="I7" s="533"/>
      <c r="J7" s="533"/>
      <c r="K7" s="533"/>
      <c r="L7" s="395"/>
      <c r="M7" s="61"/>
      <c r="O7" s="24"/>
      <c r="P7" s="42"/>
      <c r="Q7" s="42"/>
      <c r="S7" s="384"/>
      <c r="T7" s="553"/>
      <c r="U7" s="540"/>
      <c r="V7" s="541"/>
      <c r="AA7" s="51"/>
      <c r="AB7" s="51"/>
      <c r="AC7" s="51"/>
    </row>
    <row r="8" spans="1:30" s="363" customFormat="1" ht="25.5" customHeight="1" x14ac:dyDescent="0.2">
      <c r="A8" s="393" t="s">
        <v>18</v>
      </c>
      <c r="B8" s="381"/>
      <c r="C8" s="382"/>
      <c r="D8" s="661" t="s">
        <v>19</v>
      </c>
      <c r="E8" s="662"/>
      <c r="F8" s="662"/>
      <c r="G8" s="662"/>
      <c r="H8" s="662"/>
      <c r="I8" s="662"/>
      <c r="J8" s="662"/>
      <c r="K8" s="662"/>
      <c r="L8" s="663"/>
      <c r="M8" s="62"/>
      <c r="O8" s="24" t="s">
        <v>20</v>
      </c>
      <c r="P8" s="394">
        <v>0.54166666666666663</v>
      </c>
      <c r="Q8" s="395"/>
      <c r="S8" s="384"/>
      <c r="T8" s="553"/>
      <c r="U8" s="540"/>
      <c r="V8" s="541"/>
      <c r="AA8" s="51"/>
      <c r="AB8" s="51"/>
      <c r="AC8" s="51"/>
    </row>
    <row r="9" spans="1:30" s="363" customFormat="1" ht="39.950000000000003" customHeight="1" x14ac:dyDescent="0.2">
      <c r="A9" s="3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57"/>
      <c r="E9" s="462"/>
      <c r="F9" s="3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461" t="str">
        <f>IF(AND($A$9="Тип доверенности/получателя при получении в адресе перегруза:",$D$9="Разовая доверенность"),"Введите ФИО","")</f>
        <v/>
      </c>
      <c r="I9" s="462"/>
      <c r="J9" s="4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2"/>
      <c r="L9" s="462"/>
      <c r="M9" s="364"/>
      <c r="O9" s="26" t="s">
        <v>21</v>
      </c>
      <c r="P9" s="612"/>
      <c r="Q9" s="392"/>
      <c r="S9" s="384"/>
      <c r="T9" s="553"/>
      <c r="U9" s="542"/>
      <c r="V9" s="54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3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57"/>
      <c r="E10" s="462"/>
      <c r="F10" s="3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704" t="str">
        <f>IFERROR(VLOOKUP($D$10,Proxy,2,FALSE),"")</f>
        <v/>
      </c>
      <c r="I10" s="384"/>
      <c r="J10" s="384"/>
      <c r="K10" s="384"/>
      <c r="L10" s="384"/>
      <c r="M10" s="362"/>
      <c r="O10" s="26" t="s">
        <v>22</v>
      </c>
      <c r="P10" s="700"/>
      <c r="Q10" s="701"/>
      <c r="T10" s="24" t="s">
        <v>23</v>
      </c>
      <c r="U10" s="692" t="s">
        <v>24</v>
      </c>
      <c r="V10" s="539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604"/>
      <c r="Q11" s="460"/>
      <c r="T11" s="24" t="s">
        <v>27</v>
      </c>
      <c r="U11" s="391" t="s">
        <v>28</v>
      </c>
      <c r="V11" s="392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440" t="s">
        <v>29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09"/>
      <c r="M12" s="63"/>
      <c r="O12" s="24" t="s">
        <v>30</v>
      </c>
      <c r="P12" s="394"/>
      <c r="Q12" s="395"/>
      <c r="R12" s="23"/>
      <c r="T12" s="24"/>
      <c r="U12" s="387"/>
      <c r="V12" s="384"/>
      <c r="AA12" s="51"/>
      <c r="AB12" s="51"/>
      <c r="AC12" s="51"/>
    </row>
    <row r="13" spans="1:30" s="363" customFormat="1" ht="23.25" customHeight="1" x14ac:dyDescent="0.2">
      <c r="A13" s="440" t="s">
        <v>31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09"/>
      <c r="M13" s="63"/>
      <c r="N13" s="26"/>
      <c r="O13" s="26" t="s">
        <v>32</v>
      </c>
      <c r="P13" s="391"/>
      <c r="Q13" s="392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440" t="s">
        <v>33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09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458" t="s">
        <v>34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09"/>
      <c r="M15" s="64"/>
      <c r="O15" s="616" t="s">
        <v>35</v>
      </c>
      <c r="P15" s="387"/>
      <c r="Q15" s="387"/>
      <c r="R15" s="387"/>
      <c r="S15" s="38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17"/>
      <c r="P16" s="617"/>
      <c r="Q16" s="617"/>
      <c r="R16" s="617"/>
      <c r="S16" s="6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72" t="s">
        <v>36</v>
      </c>
      <c r="B17" s="372" t="s">
        <v>37</v>
      </c>
      <c r="C17" s="609" t="s">
        <v>38</v>
      </c>
      <c r="D17" s="372" t="s">
        <v>39</v>
      </c>
      <c r="E17" s="464"/>
      <c r="F17" s="372" t="s">
        <v>40</v>
      </c>
      <c r="G17" s="372" t="s">
        <v>41</v>
      </c>
      <c r="H17" s="372" t="s">
        <v>42</v>
      </c>
      <c r="I17" s="372" t="s">
        <v>43</v>
      </c>
      <c r="J17" s="372" t="s">
        <v>44</v>
      </c>
      <c r="K17" s="372" t="s">
        <v>45</v>
      </c>
      <c r="L17" s="372" t="s">
        <v>46</v>
      </c>
      <c r="M17" s="372" t="s">
        <v>47</v>
      </c>
      <c r="N17" s="372" t="s">
        <v>48</v>
      </c>
      <c r="O17" s="372" t="s">
        <v>49</v>
      </c>
      <c r="P17" s="675"/>
      <c r="Q17" s="675"/>
      <c r="R17" s="675"/>
      <c r="S17" s="464"/>
      <c r="T17" s="408" t="s">
        <v>50</v>
      </c>
      <c r="U17" s="409"/>
      <c r="V17" s="372" t="s">
        <v>51</v>
      </c>
      <c r="W17" s="372" t="s">
        <v>52</v>
      </c>
      <c r="X17" s="374" t="s">
        <v>53</v>
      </c>
      <c r="Y17" s="372" t="s">
        <v>54</v>
      </c>
      <c r="Z17" s="518" t="s">
        <v>55</v>
      </c>
      <c r="AA17" s="518" t="s">
        <v>56</v>
      </c>
      <c r="AB17" s="518" t="s">
        <v>57</v>
      </c>
      <c r="AC17" s="651"/>
      <c r="AD17" s="652"/>
      <c r="AE17" s="643"/>
      <c r="BB17" s="403" t="s">
        <v>58</v>
      </c>
    </row>
    <row r="18" spans="1:54" ht="14.25" customHeight="1" x14ac:dyDescent="0.2">
      <c r="A18" s="373"/>
      <c r="B18" s="373"/>
      <c r="C18" s="373"/>
      <c r="D18" s="465"/>
      <c r="E18" s="466"/>
      <c r="F18" s="373"/>
      <c r="G18" s="373"/>
      <c r="H18" s="373"/>
      <c r="I18" s="373"/>
      <c r="J18" s="373"/>
      <c r="K18" s="373"/>
      <c r="L18" s="373"/>
      <c r="M18" s="373"/>
      <c r="N18" s="373"/>
      <c r="O18" s="465"/>
      <c r="P18" s="676"/>
      <c r="Q18" s="676"/>
      <c r="R18" s="676"/>
      <c r="S18" s="466"/>
      <c r="T18" s="361" t="s">
        <v>59</v>
      </c>
      <c r="U18" s="361" t="s">
        <v>60</v>
      </c>
      <c r="V18" s="373"/>
      <c r="W18" s="373"/>
      <c r="X18" s="375"/>
      <c r="Y18" s="373"/>
      <c r="Z18" s="519"/>
      <c r="AA18" s="519"/>
      <c r="AB18" s="653"/>
      <c r="AC18" s="654"/>
      <c r="AD18" s="655"/>
      <c r="AE18" s="644"/>
      <c r="BB18" s="384"/>
    </row>
    <row r="19" spans="1:54" ht="27.75" hidden="1" customHeight="1" x14ac:dyDescent="0.2">
      <c r="A19" s="437" t="s">
        <v>61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8"/>
      <c r="AA19" s="48"/>
    </row>
    <row r="20" spans="1:54" ht="16.5" hidden="1" customHeight="1" x14ac:dyDescent="0.25">
      <c r="A20" s="389" t="s">
        <v>61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0"/>
      <c r="AA20" s="360"/>
    </row>
    <row r="21" spans="1:54" ht="14.25" hidden="1" customHeight="1" x14ac:dyDescent="0.25">
      <c r="A21" s="383" t="s">
        <v>62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59"/>
      <c r="AA21" s="359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451" t="s">
        <v>67</v>
      </c>
      <c r="P22" s="377"/>
      <c r="Q22" s="377"/>
      <c r="R22" s="377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9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9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400"/>
      <c r="O24" s="380" t="s">
        <v>73</v>
      </c>
      <c r="P24" s="381"/>
      <c r="Q24" s="381"/>
      <c r="R24" s="381"/>
      <c r="S24" s="381"/>
      <c r="T24" s="381"/>
      <c r="U24" s="382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400"/>
      <c r="O25" s="380" t="s">
        <v>73</v>
      </c>
      <c r="P25" s="381"/>
      <c r="Q25" s="381"/>
      <c r="R25" s="381"/>
      <c r="S25" s="381"/>
      <c r="T25" s="381"/>
      <c r="U25" s="382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3" t="s">
        <v>75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59"/>
      <c r="AA26" s="359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6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7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7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7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69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70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9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400"/>
      <c r="O34" s="380" t="s">
        <v>73</v>
      </c>
      <c r="P34" s="381"/>
      <c r="Q34" s="381"/>
      <c r="R34" s="381"/>
      <c r="S34" s="381"/>
      <c r="T34" s="381"/>
      <c r="U34" s="382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400"/>
      <c r="O35" s="380" t="s">
        <v>73</v>
      </c>
      <c r="P35" s="381"/>
      <c r="Q35" s="381"/>
      <c r="R35" s="381"/>
      <c r="S35" s="381"/>
      <c r="T35" s="381"/>
      <c r="U35" s="382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3" t="s">
        <v>89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59"/>
      <c r="AA36" s="359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99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400"/>
      <c r="O38" s="380" t="s">
        <v>73</v>
      </c>
      <c r="P38" s="381"/>
      <c r="Q38" s="381"/>
      <c r="R38" s="381"/>
      <c r="S38" s="381"/>
      <c r="T38" s="381"/>
      <c r="U38" s="382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400"/>
      <c r="O39" s="380" t="s">
        <v>73</v>
      </c>
      <c r="P39" s="381"/>
      <c r="Q39" s="381"/>
      <c r="R39" s="381"/>
      <c r="S39" s="381"/>
      <c r="T39" s="381"/>
      <c r="U39" s="382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3" t="s">
        <v>94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59"/>
      <c r="AA40" s="359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99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400"/>
      <c r="O42" s="380" t="s">
        <v>73</v>
      </c>
      <c r="P42" s="381"/>
      <c r="Q42" s="381"/>
      <c r="R42" s="381"/>
      <c r="S42" s="381"/>
      <c r="T42" s="381"/>
      <c r="U42" s="382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400"/>
      <c r="O43" s="380" t="s">
        <v>73</v>
      </c>
      <c r="P43" s="381"/>
      <c r="Q43" s="381"/>
      <c r="R43" s="381"/>
      <c r="S43" s="381"/>
      <c r="T43" s="381"/>
      <c r="U43" s="382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3" t="s">
        <v>98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59"/>
      <c r="AA44" s="359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99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400"/>
      <c r="O46" s="380" t="s">
        <v>73</v>
      </c>
      <c r="P46" s="381"/>
      <c r="Q46" s="381"/>
      <c r="R46" s="381"/>
      <c r="S46" s="381"/>
      <c r="T46" s="381"/>
      <c r="U46" s="382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400"/>
      <c r="O47" s="380" t="s">
        <v>73</v>
      </c>
      <c r="P47" s="381"/>
      <c r="Q47" s="381"/>
      <c r="R47" s="381"/>
      <c r="S47" s="381"/>
      <c r="T47" s="381"/>
      <c r="U47" s="382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437" t="s">
        <v>101</v>
      </c>
      <c r="B48" s="438"/>
      <c r="C48" s="438"/>
      <c r="D48" s="438"/>
      <c r="E48" s="438"/>
      <c r="F48" s="438"/>
      <c r="G48" s="438"/>
      <c r="H48" s="438"/>
      <c r="I48" s="438"/>
      <c r="J48" s="438"/>
      <c r="K48" s="438"/>
      <c r="L48" s="438"/>
      <c r="M48" s="438"/>
      <c r="N48" s="438"/>
      <c r="O48" s="438"/>
      <c r="P48" s="438"/>
      <c r="Q48" s="438"/>
      <c r="R48" s="438"/>
      <c r="S48" s="438"/>
      <c r="T48" s="438"/>
      <c r="U48" s="438"/>
      <c r="V48" s="438"/>
      <c r="W48" s="438"/>
      <c r="X48" s="438"/>
      <c r="Y48" s="438"/>
      <c r="Z48" s="48"/>
      <c r="AA48" s="48"/>
    </row>
    <row r="49" spans="1:54" ht="16.5" hidden="1" customHeight="1" x14ac:dyDescent="0.25">
      <c r="A49" s="389" t="s">
        <v>102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0"/>
      <c r="AA49" s="360"/>
    </row>
    <row r="50" spans="1:54" ht="14.25" hidden="1" customHeight="1" x14ac:dyDescent="0.25">
      <c r="A50" s="383" t="s">
        <v>103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59"/>
      <c r="AA50" s="359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7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99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400"/>
      <c r="O53" s="380" t="s">
        <v>73</v>
      </c>
      <c r="P53" s="381"/>
      <c r="Q53" s="381"/>
      <c r="R53" s="381"/>
      <c r="S53" s="381"/>
      <c r="T53" s="381"/>
      <c r="U53" s="382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400"/>
      <c r="O54" s="380" t="s">
        <v>73</v>
      </c>
      <c r="P54" s="381"/>
      <c r="Q54" s="381"/>
      <c r="R54" s="381"/>
      <c r="S54" s="381"/>
      <c r="T54" s="381"/>
      <c r="U54" s="382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89" t="s">
        <v>110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0"/>
      <c r="AA55" s="360"/>
    </row>
    <row r="56" spans="1:54" ht="14.25" hidden="1" customHeight="1" x14ac:dyDescent="0.25">
      <c r="A56" s="383" t="s">
        <v>111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59"/>
      <c r="AA56" s="359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7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6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457" t="s">
        <v>120</v>
      </c>
      <c r="P60" s="377"/>
      <c r="Q60" s="377"/>
      <c r="R60" s="377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99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400"/>
      <c r="O61" s="380" t="s">
        <v>73</v>
      </c>
      <c r="P61" s="381"/>
      <c r="Q61" s="381"/>
      <c r="R61" s="381"/>
      <c r="S61" s="381"/>
      <c r="T61" s="381"/>
      <c r="U61" s="382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hidden="1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400"/>
      <c r="O62" s="380" t="s">
        <v>73</v>
      </c>
      <c r="P62" s="381"/>
      <c r="Q62" s="381"/>
      <c r="R62" s="381"/>
      <c r="S62" s="381"/>
      <c r="T62" s="381"/>
      <c r="U62" s="382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hidden="1" customHeight="1" x14ac:dyDescent="0.25">
      <c r="A63" s="389" t="s">
        <v>101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0"/>
      <c r="AA63" s="360"/>
    </row>
    <row r="64" spans="1:54" ht="14.25" hidden="1" customHeight="1" x14ac:dyDescent="0.25">
      <c r="A64" s="383" t="s">
        <v>111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59"/>
      <c r="AA64" s="359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6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5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6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3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44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6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6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5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8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6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7"/>
      <c r="Q78" s="377"/>
      <c r="R78" s="377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7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7"/>
      <c r="Q79" s="377"/>
      <c r="R79" s="377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71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7"/>
      <c r="Q80" s="377"/>
      <c r="R80" s="377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7"/>
      <c r="Q81" s="377"/>
      <c r="R81" s="377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7"/>
      <c r="Q82" s="377"/>
      <c r="R82" s="377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5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7"/>
      <c r="Q83" s="377"/>
      <c r="R83" s="377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7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7"/>
      <c r="Q84" s="377"/>
      <c r="R84" s="377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99"/>
      <c r="B85" s="384"/>
      <c r="C85" s="384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400"/>
      <c r="O85" s="380" t="s">
        <v>73</v>
      </c>
      <c r="P85" s="381"/>
      <c r="Q85" s="381"/>
      <c r="R85" s="381"/>
      <c r="S85" s="381"/>
      <c r="T85" s="381"/>
      <c r="U85" s="382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hidden="1" x14ac:dyDescent="0.2">
      <c r="A86" s="38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400"/>
      <c r="O86" s="380" t="s">
        <v>73</v>
      </c>
      <c r="P86" s="381"/>
      <c r="Q86" s="381"/>
      <c r="R86" s="381"/>
      <c r="S86" s="381"/>
      <c r="T86" s="381"/>
      <c r="U86" s="382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hidden="1" customHeight="1" x14ac:dyDescent="0.25">
      <c r="A87" s="383" t="s">
        <v>103</v>
      </c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84"/>
      <c r="O87" s="384"/>
      <c r="P87" s="384"/>
      <c r="Q87" s="384"/>
      <c r="R87" s="384"/>
      <c r="S87" s="384"/>
      <c r="T87" s="384"/>
      <c r="U87" s="384"/>
      <c r="V87" s="384"/>
      <c r="W87" s="384"/>
      <c r="X87" s="384"/>
      <c r="Y87" s="384"/>
      <c r="Z87" s="359"/>
      <c r="AA87" s="359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8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7"/>
      <c r="Q88" s="377"/>
      <c r="R88" s="377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7"/>
      <c r="Q89" s="377"/>
      <c r="R89" s="377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5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7"/>
      <c r="Q90" s="377"/>
      <c r="R90" s="377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74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7"/>
      <c r="Q91" s="377"/>
      <c r="R91" s="377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99"/>
      <c r="B92" s="384"/>
      <c r="C92" s="384"/>
      <c r="D92" s="384"/>
      <c r="E92" s="384"/>
      <c r="F92" s="384"/>
      <c r="G92" s="384"/>
      <c r="H92" s="384"/>
      <c r="I92" s="384"/>
      <c r="J92" s="384"/>
      <c r="K92" s="384"/>
      <c r="L92" s="384"/>
      <c r="M92" s="384"/>
      <c r="N92" s="400"/>
      <c r="O92" s="380" t="s">
        <v>73</v>
      </c>
      <c r="P92" s="381"/>
      <c r="Q92" s="381"/>
      <c r="R92" s="381"/>
      <c r="S92" s="381"/>
      <c r="T92" s="381"/>
      <c r="U92" s="382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8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400"/>
      <c r="O93" s="380" t="s">
        <v>73</v>
      </c>
      <c r="P93" s="381"/>
      <c r="Q93" s="381"/>
      <c r="R93" s="381"/>
      <c r="S93" s="381"/>
      <c r="T93" s="381"/>
      <c r="U93" s="382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3" t="s">
        <v>62</v>
      </c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84"/>
      <c r="O94" s="384"/>
      <c r="P94" s="384"/>
      <c r="Q94" s="384"/>
      <c r="R94" s="384"/>
      <c r="S94" s="384"/>
      <c r="T94" s="384"/>
      <c r="U94" s="384"/>
      <c r="V94" s="384"/>
      <c r="W94" s="384"/>
      <c r="X94" s="384"/>
      <c r="Y94" s="384"/>
      <c r="Z94" s="359"/>
      <c r="AA94" s="359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7"/>
      <c r="Q95" s="377"/>
      <c r="R95" s="377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7"/>
      <c r="Q96" s="377"/>
      <c r="R96" s="377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6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7"/>
      <c r="Q97" s="377"/>
      <c r="R97" s="377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48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7"/>
      <c r="Q98" s="377"/>
      <c r="R98" s="377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6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7"/>
      <c r="Q99" s="377"/>
      <c r="R99" s="377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6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7"/>
      <c r="Q100" s="377"/>
      <c r="R100" s="377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4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99"/>
      <c r="B102" s="384"/>
      <c r="C102" s="384"/>
      <c r="D102" s="384"/>
      <c r="E102" s="384"/>
      <c r="F102" s="384"/>
      <c r="G102" s="384"/>
      <c r="H102" s="384"/>
      <c r="I102" s="384"/>
      <c r="J102" s="384"/>
      <c r="K102" s="384"/>
      <c r="L102" s="384"/>
      <c r="M102" s="384"/>
      <c r="N102" s="400"/>
      <c r="O102" s="380" t="s">
        <v>73</v>
      </c>
      <c r="P102" s="381"/>
      <c r="Q102" s="381"/>
      <c r="R102" s="381"/>
      <c r="S102" s="381"/>
      <c r="T102" s="381"/>
      <c r="U102" s="382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8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400"/>
      <c r="O103" s="380" t="s">
        <v>73</v>
      </c>
      <c r="P103" s="381"/>
      <c r="Q103" s="381"/>
      <c r="R103" s="381"/>
      <c r="S103" s="381"/>
      <c r="T103" s="381"/>
      <c r="U103" s="382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3" t="s">
        <v>75</v>
      </c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84"/>
      <c r="O104" s="384"/>
      <c r="P104" s="384"/>
      <c r="Q104" s="384"/>
      <c r="R104" s="384"/>
      <c r="S104" s="384"/>
      <c r="T104" s="384"/>
      <c r="U104" s="384"/>
      <c r="V104" s="384"/>
      <c r="W104" s="384"/>
      <c r="X104" s="384"/>
      <c r="Y104" s="384"/>
      <c r="Z104" s="359"/>
      <c r="AA104" s="359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420" t="s">
        <v>183</v>
      </c>
      <c r="P105" s="377"/>
      <c r="Q105" s="377"/>
      <c r="R105" s="377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658" t="s">
        <v>186</v>
      </c>
      <c r="P106" s="377"/>
      <c r="Q106" s="377"/>
      <c r="R106" s="377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4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7"/>
      <c r="Q107" s="377"/>
      <c r="R107" s="377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hidden="1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8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48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7"/>
      <c r="Q109" s="377"/>
      <c r="R109" s="377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4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7"/>
      <c r="Q110" s="377"/>
      <c r="R110" s="377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7"/>
      <c r="Q111" s="377"/>
      <c r="R111" s="377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4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7"/>
      <c r="Q112" s="377"/>
      <c r="R112" s="377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9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7"/>
      <c r="Q113" s="377"/>
      <c r="R113" s="377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4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7"/>
      <c r="Q114" s="377"/>
      <c r="R114" s="377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6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7"/>
      <c r="Q115" s="377"/>
      <c r="R115" s="377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62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7"/>
      <c r="Q116" s="377"/>
      <c r="R116" s="377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idden="1" x14ac:dyDescent="0.2">
      <c r="A117" s="399"/>
      <c r="B117" s="384"/>
      <c r="C117" s="384"/>
      <c r="D117" s="384"/>
      <c r="E117" s="384"/>
      <c r="F117" s="384"/>
      <c r="G117" s="384"/>
      <c r="H117" s="384"/>
      <c r="I117" s="384"/>
      <c r="J117" s="384"/>
      <c r="K117" s="384"/>
      <c r="L117" s="384"/>
      <c r="M117" s="384"/>
      <c r="N117" s="400"/>
      <c r="O117" s="380" t="s">
        <v>73</v>
      </c>
      <c r="P117" s="381"/>
      <c r="Q117" s="381"/>
      <c r="R117" s="381"/>
      <c r="S117" s="381"/>
      <c r="T117" s="381"/>
      <c r="U117" s="382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hidden="1" x14ac:dyDescent="0.2">
      <c r="A118" s="384"/>
      <c r="B118" s="384"/>
      <c r="C118" s="384"/>
      <c r="D118" s="384"/>
      <c r="E118" s="384"/>
      <c r="F118" s="384"/>
      <c r="G118" s="384"/>
      <c r="H118" s="384"/>
      <c r="I118" s="384"/>
      <c r="J118" s="384"/>
      <c r="K118" s="384"/>
      <c r="L118" s="384"/>
      <c r="M118" s="384"/>
      <c r="N118" s="400"/>
      <c r="O118" s="380" t="s">
        <v>73</v>
      </c>
      <c r="P118" s="381"/>
      <c r="Q118" s="381"/>
      <c r="R118" s="381"/>
      <c r="S118" s="381"/>
      <c r="T118" s="381"/>
      <c r="U118" s="382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hidden="1" customHeight="1" x14ac:dyDescent="0.25">
      <c r="A119" s="383" t="s">
        <v>206</v>
      </c>
      <c r="B119" s="384"/>
      <c r="C119" s="384"/>
      <c r="D119" s="384"/>
      <c r="E119" s="384"/>
      <c r="F119" s="384"/>
      <c r="G119" s="384"/>
      <c r="H119" s="384"/>
      <c r="I119" s="384"/>
      <c r="J119" s="384"/>
      <c r="K119" s="384"/>
      <c r="L119" s="384"/>
      <c r="M119" s="384"/>
      <c r="N119" s="384"/>
      <c r="O119" s="384"/>
      <c r="P119" s="384"/>
      <c r="Q119" s="384"/>
      <c r="R119" s="384"/>
      <c r="S119" s="384"/>
      <c r="T119" s="384"/>
      <c r="U119" s="384"/>
      <c r="V119" s="384"/>
      <c r="W119" s="384"/>
      <c r="X119" s="384"/>
      <c r="Y119" s="384"/>
      <c r="Z119" s="359"/>
      <c r="AA119" s="359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6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7"/>
      <c r="Q120" s="377"/>
      <c r="R120" s="377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7"/>
      <c r="Q121" s="377"/>
      <c r="R121" s="377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4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7"/>
      <c r="Q122" s="377"/>
      <c r="R122" s="377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46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7"/>
      <c r="Q123" s="377"/>
      <c r="R123" s="377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7"/>
      <c r="Q124" s="377"/>
      <c r="R124" s="377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4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7"/>
      <c r="Q125" s="377"/>
      <c r="R125" s="377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6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7"/>
      <c r="Q126" s="377"/>
      <c r="R126" s="377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99"/>
      <c r="B127" s="384"/>
      <c r="C127" s="384"/>
      <c r="D127" s="384"/>
      <c r="E127" s="384"/>
      <c r="F127" s="384"/>
      <c r="G127" s="384"/>
      <c r="H127" s="384"/>
      <c r="I127" s="384"/>
      <c r="J127" s="384"/>
      <c r="K127" s="384"/>
      <c r="L127" s="384"/>
      <c r="M127" s="384"/>
      <c r="N127" s="400"/>
      <c r="O127" s="380" t="s">
        <v>73</v>
      </c>
      <c r="P127" s="381"/>
      <c r="Q127" s="381"/>
      <c r="R127" s="381"/>
      <c r="S127" s="381"/>
      <c r="T127" s="381"/>
      <c r="U127" s="382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84"/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400"/>
      <c r="O128" s="380" t="s">
        <v>73</v>
      </c>
      <c r="P128" s="381"/>
      <c r="Q128" s="381"/>
      <c r="R128" s="381"/>
      <c r="S128" s="381"/>
      <c r="T128" s="381"/>
      <c r="U128" s="382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89" t="s">
        <v>219</v>
      </c>
      <c r="B129" s="384"/>
      <c r="C129" s="384"/>
      <c r="D129" s="384"/>
      <c r="E129" s="384"/>
      <c r="F129" s="384"/>
      <c r="G129" s="384"/>
      <c r="H129" s="384"/>
      <c r="I129" s="384"/>
      <c r="J129" s="384"/>
      <c r="K129" s="384"/>
      <c r="L129" s="384"/>
      <c r="M129" s="384"/>
      <c r="N129" s="384"/>
      <c r="O129" s="384"/>
      <c r="P129" s="384"/>
      <c r="Q129" s="384"/>
      <c r="R129" s="384"/>
      <c r="S129" s="384"/>
      <c r="T129" s="384"/>
      <c r="U129" s="384"/>
      <c r="V129" s="384"/>
      <c r="W129" s="384"/>
      <c r="X129" s="384"/>
      <c r="Y129" s="384"/>
      <c r="Z129" s="360"/>
      <c r="AA129" s="360"/>
    </row>
    <row r="130" spans="1:54" ht="14.25" hidden="1" customHeight="1" x14ac:dyDescent="0.25">
      <c r="A130" s="383" t="s">
        <v>75</v>
      </c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84"/>
      <c r="O130" s="384"/>
      <c r="P130" s="384"/>
      <c r="Q130" s="384"/>
      <c r="R130" s="384"/>
      <c r="S130" s="384"/>
      <c r="T130" s="384"/>
      <c r="U130" s="384"/>
      <c r="V130" s="384"/>
      <c r="W130" s="384"/>
      <c r="X130" s="384"/>
      <c r="Y130" s="384"/>
      <c r="Z130" s="359"/>
      <c r="AA130" s="359"/>
    </row>
    <row r="131" spans="1:54" ht="27" hidden="1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9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7"/>
      <c r="Q131" s="377"/>
      <c r="R131" s="377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55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7"/>
      <c r="Q132" s="377"/>
      <c r="R132" s="377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4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7"/>
      <c r="Q133" s="377"/>
      <c r="R133" s="377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7"/>
      <c r="Q134" s="377"/>
      <c r="R134" s="377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41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7"/>
      <c r="Q135" s="377"/>
      <c r="R135" s="377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idden="1" x14ac:dyDescent="0.2">
      <c r="A136" s="399"/>
      <c r="B136" s="384"/>
      <c r="C136" s="384"/>
      <c r="D136" s="384"/>
      <c r="E136" s="384"/>
      <c r="F136" s="384"/>
      <c r="G136" s="384"/>
      <c r="H136" s="384"/>
      <c r="I136" s="384"/>
      <c r="J136" s="384"/>
      <c r="K136" s="384"/>
      <c r="L136" s="384"/>
      <c r="M136" s="384"/>
      <c r="N136" s="400"/>
      <c r="O136" s="380" t="s">
        <v>73</v>
      </c>
      <c r="P136" s="381"/>
      <c r="Q136" s="381"/>
      <c r="R136" s="381"/>
      <c r="S136" s="381"/>
      <c r="T136" s="381"/>
      <c r="U136" s="382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hidden="1" x14ac:dyDescent="0.2">
      <c r="A137" s="384"/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4"/>
      <c r="M137" s="384"/>
      <c r="N137" s="400"/>
      <c r="O137" s="380" t="s">
        <v>73</v>
      </c>
      <c r="P137" s="381"/>
      <c r="Q137" s="381"/>
      <c r="R137" s="381"/>
      <c r="S137" s="381"/>
      <c r="T137" s="381"/>
      <c r="U137" s="382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hidden="1" customHeight="1" x14ac:dyDescent="0.2">
      <c r="A138" s="437" t="s">
        <v>229</v>
      </c>
      <c r="B138" s="438"/>
      <c r="C138" s="438"/>
      <c r="D138" s="438"/>
      <c r="E138" s="438"/>
      <c r="F138" s="438"/>
      <c r="G138" s="438"/>
      <c r="H138" s="438"/>
      <c r="I138" s="438"/>
      <c r="J138" s="438"/>
      <c r="K138" s="438"/>
      <c r="L138" s="438"/>
      <c r="M138" s="438"/>
      <c r="N138" s="438"/>
      <c r="O138" s="438"/>
      <c r="P138" s="438"/>
      <c r="Q138" s="438"/>
      <c r="R138" s="438"/>
      <c r="S138" s="438"/>
      <c r="T138" s="438"/>
      <c r="U138" s="438"/>
      <c r="V138" s="438"/>
      <c r="W138" s="438"/>
      <c r="X138" s="438"/>
      <c r="Y138" s="438"/>
      <c r="Z138" s="48"/>
      <c r="AA138" s="48"/>
    </row>
    <row r="139" spans="1:54" ht="16.5" hidden="1" customHeight="1" x14ac:dyDescent="0.25">
      <c r="A139" s="389" t="s">
        <v>230</v>
      </c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84"/>
      <c r="O139" s="384"/>
      <c r="P139" s="384"/>
      <c r="Q139" s="384"/>
      <c r="R139" s="384"/>
      <c r="S139" s="384"/>
      <c r="T139" s="384"/>
      <c r="U139" s="384"/>
      <c r="V139" s="384"/>
      <c r="W139" s="384"/>
      <c r="X139" s="384"/>
      <c r="Y139" s="384"/>
      <c r="Z139" s="360"/>
      <c r="AA139" s="360"/>
    </row>
    <row r="140" spans="1:54" ht="14.25" hidden="1" customHeight="1" x14ac:dyDescent="0.25">
      <c r="A140" s="383" t="s">
        <v>111</v>
      </c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84"/>
      <c r="O140" s="384"/>
      <c r="P140" s="384"/>
      <c r="Q140" s="384"/>
      <c r="R140" s="384"/>
      <c r="S140" s="384"/>
      <c r="T140" s="384"/>
      <c r="U140" s="384"/>
      <c r="V140" s="384"/>
      <c r="W140" s="384"/>
      <c r="X140" s="384"/>
      <c r="Y140" s="384"/>
      <c r="Z140" s="359"/>
      <c r="AA140" s="359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7"/>
      <c r="Q141" s="377"/>
      <c r="R141" s="377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7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7"/>
      <c r="Q142" s="377"/>
      <c r="R142" s="377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5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7"/>
      <c r="Q143" s="377"/>
      <c r="R143" s="377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99"/>
      <c r="B144" s="384"/>
      <c r="C144" s="384"/>
      <c r="D144" s="384"/>
      <c r="E144" s="384"/>
      <c r="F144" s="384"/>
      <c r="G144" s="384"/>
      <c r="H144" s="384"/>
      <c r="I144" s="384"/>
      <c r="J144" s="384"/>
      <c r="K144" s="384"/>
      <c r="L144" s="384"/>
      <c r="M144" s="384"/>
      <c r="N144" s="400"/>
      <c r="O144" s="380" t="s">
        <v>73</v>
      </c>
      <c r="P144" s="381"/>
      <c r="Q144" s="381"/>
      <c r="R144" s="381"/>
      <c r="S144" s="381"/>
      <c r="T144" s="381"/>
      <c r="U144" s="382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84"/>
      <c r="B145" s="384"/>
      <c r="C145" s="384"/>
      <c r="D145" s="384"/>
      <c r="E145" s="384"/>
      <c r="F145" s="384"/>
      <c r="G145" s="384"/>
      <c r="H145" s="384"/>
      <c r="I145" s="384"/>
      <c r="J145" s="384"/>
      <c r="K145" s="384"/>
      <c r="L145" s="384"/>
      <c r="M145" s="384"/>
      <c r="N145" s="400"/>
      <c r="O145" s="380" t="s">
        <v>73</v>
      </c>
      <c r="P145" s="381"/>
      <c r="Q145" s="381"/>
      <c r="R145" s="381"/>
      <c r="S145" s="381"/>
      <c r="T145" s="381"/>
      <c r="U145" s="382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89" t="s">
        <v>237</v>
      </c>
      <c r="B146" s="384"/>
      <c r="C146" s="384"/>
      <c r="D146" s="384"/>
      <c r="E146" s="384"/>
      <c r="F146" s="384"/>
      <c r="G146" s="384"/>
      <c r="H146" s="384"/>
      <c r="I146" s="384"/>
      <c r="J146" s="384"/>
      <c r="K146" s="384"/>
      <c r="L146" s="384"/>
      <c r="M146" s="384"/>
      <c r="N146" s="384"/>
      <c r="O146" s="384"/>
      <c r="P146" s="384"/>
      <c r="Q146" s="384"/>
      <c r="R146" s="384"/>
      <c r="S146" s="384"/>
      <c r="T146" s="384"/>
      <c r="U146" s="384"/>
      <c r="V146" s="384"/>
      <c r="W146" s="384"/>
      <c r="X146" s="384"/>
      <c r="Y146" s="384"/>
      <c r="Z146" s="360"/>
      <c r="AA146" s="360"/>
    </row>
    <row r="147" spans="1:54" ht="14.25" hidden="1" customHeight="1" x14ac:dyDescent="0.25">
      <c r="A147" s="383" t="s">
        <v>62</v>
      </c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84"/>
      <c r="O147" s="384"/>
      <c r="P147" s="384"/>
      <c r="Q147" s="384"/>
      <c r="R147" s="384"/>
      <c r="S147" s="384"/>
      <c r="T147" s="384"/>
      <c r="U147" s="384"/>
      <c r="V147" s="384"/>
      <c r="W147" s="384"/>
      <c r="X147" s="384"/>
      <c r="Y147" s="384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5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7"/>
      <c r="Q148" s="377"/>
      <c r="R148" s="377"/>
      <c r="S148" s="371"/>
      <c r="T148" s="34"/>
      <c r="U148" s="34"/>
      <c r="V148" s="35" t="s">
        <v>68</v>
      </c>
      <c r="W148" s="366">
        <v>100</v>
      </c>
      <c r="X148" s="367">
        <f t="shared" ref="X148:X156" si="8">IFERROR(IF(W148="",0,CEILING((W148/$H148),1)*$H148),"")</f>
        <v>100.80000000000001</v>
      </c>
      <c r="Y148" s="36">
        <f>IFERROR(IF(X148=0,"",ROUNDUP(X148/H148,0)*0.00753),"")</f>
        <v>0.18071999999999999</v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7"/>
      <c r="Q149" s="377"/>
      <c r="R149" s="377"/>
      <c r="S149" s="371"/>
      <c r="T149" s="34"/>
      <c r="U149" s="34"/>
      <c r="V149" s="35" t="s">
        <v>68</v>
      </c>
      <c r="W149" s="366">
        <v>30</v>
      </c>
      <c r="X149" s="367">
        <f t="shared" si="8"/>
        <v>33.6</v>
      </c>
      <c r="Y149" s="36">
        <f>IFERROR(IF(X149=0,"",ROUNDUP(X149/H149,0)*0.00753),"")</f>
        <v>6.0240000000000002E-2</v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7"/>
      <c r="Q150" s="377"/>
      <c r="R150" s="377"/>
      <c r="S150" s="371"/>
      <c r="T150" s="34"/>
      <c r="U150" s="34"/>
      <c r="V150" s="35" t="s">
        <v>68</v>
      </c>
      <c r="W150" s="366">
        <v>30</v>
      </c>
      <c r="X150" s="367">
        <f t="shared" si="8"/>
        <v>33.6</v>
      </c>
      <c r="Y150" s="36">
        <f>IFERROR(IF(X150=0,"",ROUNDUP(X150/H150,0)*0.00753),"")</f>
        <v>6.0240000000000002E-2</v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7"/>
      <c r="Q151" s="377"/>
      <c r="R151" s="377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7"/>
      <c r="Q152" s="377"/>
      <c r="R152" s="377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7"/>
      <c r="Q153" s="377"/>
      <c r="R153" s="377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7"/>
      <c r="Q154" s="377"/>
      <c r="R154" s="377"/>
      <c r="S154" s="371"/>
      <c r="T154" s="34"/>
      <c r="U154" s="34"/>
      <c r="V154" s="35" t="s">
        <v>68</v>
      </c>
      <c r="W154" s="366">
        <v>33.599999999999987</v>
      </c>
      <c r="X154" s="367">
        <f t="shared" si="8"/>
        <v>33.6</v>
      </c>
      <c r="Y154" s="36">
        <f>IFERROR(IF(X154=0,"",ROUNDUP(X154/H154,0)*0.00502),"")</f>
        <v>8.0320000000000003E-2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7"/>
      <c r="Q155" s="377"/>
      <c r="R155" s="377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49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7"/>
      <c r="Q156" s="377"/>
      <c r="R156" s="377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99"/>
      <c r="B157" s="384"/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84"/>
      <c r="N157" s="400"/>
      <c r="O157" s="380" t="s">
        <v>73</v>
      </c>
      <c r="P157" s="381"/>
      <c r="Q157" s="381"/>
      <c r="R157" s="381"/>
      <c r="S157" s="381"/>
      <c r="T157" s="381"/>
      <c r="U157" s="382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54.095238095238088</v>
      </c>
      <c r="X157" s="368">
        <f>IFERROR(X148/H148,"0")+IFERROR(X149/H149,"0")+IFERROR(X150/H150,"0")+IFERROR(X151/H151,"0")+IFERROR(X152/H152,"0")+IFERROR(X153/H153,"0")+IFERROR(X154/H154,"0")+IFERROR(X155/H155,"0")+IFERROR(X156/H156,"0")</f>
        <v>56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0.38152000000000003</v>
      </c>
      <c r="Z157" s="369"/>
      <c r="AA157" s="369"/>
    </row>
    <row r="158" spans="1:54" x14ac:dyDescent="0.2">
      <c r="A158" s="384"/>
      <c r="B158" s="384"/>
      <c r="C158" s="384"/>
      <c r="D158" s="384"/>
      <c r="E158" s="384"/>
      <c r="F158" s="384"/>
      <c r="G158" s="384"/>
      <c r="H158" s="384"/>
      <c r="I158" s="384"/>
      <c r="J158" s="384"/>
      <c r="K158" s="384"/>
      <c r="L158" s="384"/>
      <c r="M158" s="384"/>
      <c r="N158" s="400"/>
      <c r="O158" s="380" t="s">
        <v>73</v>
      </c>
      <c r="P158" s="381"/>
      <c r="Q158" s="381"/>
      <c r="R158" s="381"/>
      <c r="S158" s="381"/>
      <c r="T158" s="381"/>
      <c r="U158" s="382"/>
      <c r="V158" s="37" t="s">
        <v>68</v>
      </c>
      <c r="W158" s="368">
        <f>IFERROR(SUM(W148:W156),"0")</f>
        <v>193.6</v>
      </c>
      <c r="X158" s="368">
        <f>IFERROR(SUM(X148:X156),"0")</f>
        <v>201.6</v>
      </c>
      <c r="Y158" s="37"/>
      <c r="Z158" s="369"/>
      <c r="AA158" s="369"/>
    </row>
    <row r="159" spans="1:54" ht="16.5" hidden="1" customHeight="1" x14ac:dyDescent="0.25">
      <c r="A159" s="389" t="s">
        <v>256</v>
      </c>
      <c r="B159" s="384"/>
      <c r="C159" s="384"/>
      <c r="D159" s="384"/>
      <c r="E159" s="384"/>
      <c r="F159" s="384"/>
      <c r="G159" s="384"/>
      <c r="H159" s="384"/>
      <c r="I159" s="384"/>
      <c r="J159" s="384"/>
      <c r="K159" s="384"/>
      <c r="L159" s="384"/>
      <c r="M159" s="384"/>
      <c r="N159" s="384"/>
      <c r="O159" s="384"/>
      <c r="P159" s="384"/>
      <c r="Q159" s="384"/>
      <c r="R159" s="384"/>
      <c r="S159" s="384"/>
      <c r="T159" s="384"/>
      <c r="U159" s="384"/>
      <c r="V159" s="384"/>
      <c r="W159" s="384"/>
      <c r="X159" s="384"/>
      <c r="Y159" s="384"/>
      <c r="Z159" s="360"/>
      <c r="AA159" s="360"/>
    </row>
    <row r="160" spans="1:54" ht="14.25" hidden="1" customHeight="1" x14ac:dyDescent="0.25">
      <c r="A160" s="383" t="s">
        <v>111</v>
      </c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84"/>
      <c r="O160" s="384"/>
      <c r="P160" s="384"/>
      <c r="Q160" s="384"/>
      <c r="R160" s="384"/>
      <c r="S160" s="384"/>
      <c r="T160" s="384"/>
      <c r="U160" s="384"/>
      <c r="V160" s="384"/>
      <c r="W160" s="384"/>
      <c r="X160" s="384"/>
      <c r="Y160" s="384"/>
      <c r="Z160" s="359"/>
      <c r="AA160" s="359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5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7"/>
      <c r="Q161" s="377"/>
      <c r="R161" s="377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7"/>
      <c r="Q162" s="377"/>
      <c r="R162" s="377"/>
      <c r="S162" s="371"/>
      <c r="T162" s="34"/>
      <c r="U162" s="34"/>
      <c r="V162" s="35" t="s">
        <v>68</v>
      </c>
      <c r="W162" s="366">
        <v>36</v>
      </c>
      <c r="X162" s="367">
        <f>IFERROR(IF(W162="",0,CEILING((W162/$H162),1)*$H162),"")</f>
        <v>37.800000000000004</v>
      </c>
      <c r="Y162" s="36">
        <f>IFERROR(IF(X162=0,"",ROUNDUP(X162/H162,0)*0.00753),"")</f>
        <v>0.10542</v>
      </c>
      <c r="Z162" s="56"/>
      <c r="AA162" s="57"/>
      <c r="AE162" s="58"/>
      <c r="BB162" s="151" t="s">
        <v>1</v>
      </c>
    </row>
    <row r="163" spans="1:54" x14ac:dyDescent="0.2">
      <c r="A163" s="399"/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400"/>
      <c r="O163" s="380" t="s">
        <v>73</v>
      </c>
      <c r="P163" s="381"/>
      <c r="Q163" s="381"/>
      <c r="R163" s="381"/>
      <c r="S163" s="381"/>
      <c r="T163" s="381"/>
      <c r="U163" s="382"/>
      <c r="V163" s="37" t="s">
        <v>74</v>
      </c>
      <c r="W163" s="368">
        <f>IFERROR(W161/H161,"0")+IFERROR(W162/H162,"0")</f>
        <v>13.333333333333332</v>
      </c>
      <c r="X163" s="368">
        <f>IFERROR(X161/H161,"0")+IFERROR(X162/H162,"0")</f>
        <v>14</v>
      </c>
      <c r="Y163" s="368">
        <f>IFERROR(IF(Y161="",0,Y161),"0")+IFERROR(IF(Y162="",0,Y162),"0")</f>
        <v>0.10542</v>
      </c>
      <c r="Z163" s="369"/>
      <c r="AA163" s="369"/>
    </row>
    <row r="164" spans="1:54" x14ac:dyDescent="0.2">
      <c r="A164" s="384"/>
      <c r="B164" s="384"/>
      <c r="C164" s="384"/>
      <c r="D164" s="384"/>
      <c r="E164" s="384"/>
      <c r="F164" s="384"/>
      <c r="G164" s="384"/>
      <c r="H164" s="384"/>
      <c r="I164" s="384"/>
      <c r="J164" s="384"/>
      <c r="K164" s="384"/>
      <c r="L164" s="384"/>
      <c r="M164" s="384"/>
      <c r="N164" s="400"/>
      <c r="O164" s="380" t="s">
        <v>73</v>
      </c>
      <c r="P164" s="381"/>
      <c r="Q164" s="381"/>
      <c r="R164" s="381"/>
      <c r="S164" s="381"/>
      <c r="T164" s="381"/>
      <c r="U164" s="382"/>
      <c r="V164" s="37" t="s">
        <v>68</v>
      </c>
      <c r="W164" s="368">
        <f>IFERROR(SUM(W161:W162),"0")</f>
        <v>36</v>
      </c>
      <c r="X164" s="368">
        <f>IFERROR(SUM(X161:X162),"0")</f>
        <v>37.800000000000004</v>
      </c>
      <c r="Y164" s="37"/>
      <c r="Z164" s="369"/>
      <c r="AA164" s="369"/>
    </row>
    <row r="165" spans="1:54" ht="14.25" hidden="1" customHeight="1" x14ac:dyDescent="0.25">
      <c r="A165" s="383" t="s">
        <v>103</v>
      </c>
      <c r="B165" s="384"/>
      <c r="C165" s="384"/>
      <c r="D165" s="384"/>
      <c r="E165" s="384"/>
      <c r="F165" s="384"/>
      <c r="G165" s="384"/>
      <c r="H165" s="384"/>
      <c r="I165" s="384"/>
      <c r="J165" s="384"/>
      <c r="K165" s="384"/>
      <c r="L165" s="384"/>
      <c r="M165" s="384"/>
      <c r="N165" s="384"/>
      <c r="O165" s="384"/>
      <c r="P165" s="384"/>
      <c r="Q165" s="384"/>
      <c r="R165" s="384"/>
      <c r="S165" s="384"/>
      <c r="T165" s="384"/>
      <c r="U165" s="384"/>
      <c r="V165" s="384"/>
      <c r="W165" s="384"/>
      <c r="X165" s="384"/>
      <c r="Y165" s="384"/>
      <c r="Z165" s="359"/>
      <c r="AA165" s="359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6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7"/>
      <c r="Q166" s="377"/>
      <c r="R166" s="377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6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7"/>
      <c r="Q167" s="377"/>
      <c r="R167" s="377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99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400"/>
      <c r="O168" s="380" t="s">
        <v>73</v>
      </c>
      <c r="P168" s="381"/>
      <c r="Q168" s="381"/>
      <c r="R168" s="381"/>
      <c r="S168" s="381"/>
      <c r="T168" s="381"/>
      <c r="U168" s="382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84"/>
      <c r="B169" s="384"/>
      <c r="C169" s="384"/>
      <c r="D169" s="384"/>
      <c r="E169" s="384"/>
      <c r="F169" s="384"/>
      <c r="G169" s="384"/>
      <c r="H169" s="384"/>
      <c r="I169" s="384"/>
      <c r="J169" s="384"/>
      <c r="K169" s="384"/>
      <c r="L169" s="384"/>
      <c r="M169" s="384"/>
      <c r="N169" s="400"/>
      <c r="O169" s="380" t="s">
        <v>73</v>
      </c>
      <c r="P169" s="381"/>
      <c r="Q169" s="381"/>
      <c r="R169" s="381"/>
      <c r="S169" s="381"/>
      <c r="T169" s="381"/>
      <c r="U169" s="382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3" t="s">
        <v>62</v>
      </c>
      <c r="B170" s="384"/>
      <c r="C170" s="384"/>
      <c r="D170" s="384"/>
      <c r="E170" s="384"/>
      <c r="F170" s="384"/>
      <c r="G170" s="384"/>
      <c r="H170" s="384"/>
      <c r="I170" s="384"/>
      <c r="J170" s="384"/>
      <c r="K170" s="384"/>
      <c r="L170" s="384"/>
      <c r="M170" s="384"/>
      <c r="N170" s="384"/>
      <c r="O170" s="384"/>
      <c r="P170" s="384"/>
      <c r="Q170" s="384"/>
      <c r="R170" s="384"/>
      <c r="S170" s="384"/>
      <c r="T170" s="384"/>
      <c r="U170" s="384"/>
      <c r="V170" s="384"/>
      <c r="W170" s="384"/>
      <c r="X170" s="384"/>
      <c r="Y170" s="384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4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7"/>
      <c r="Q171" s="377"/>
      <c r="R171" s="377"/>
      <c r="S171" s="371"/>
      <c r="T171" s="34"/>
      <c r="U171" s="34"/>
      <c r="V171" s="35" t="s">
        <v>68</v>
      </c>
      <c r="W171" s="366">
        <v>180</v>
      </c>
      <c r="X171" s="367">
        <f>IFERROR(IF(W171="",0,CEILING((W171/$H171),1)*$H171),"")</f>
        <v>183.60000000000002</v>
      </c>
      <c r="Y171" s="36">
        <f>IFERROR(IF(X171=0,"",ROUNDUP(X171/H171,0)*0.00937),"")</f>
        <v>0.31857999999999997</v>
      </c>
      <c r="Z171" s="56"/>
      <c r="AA171" s="57"/>
      <c r="AE171" s="58"/>
      <c r="BB171" s="154" t="s">
        <v>1</v>
      </c>
    </row>
    <row r="172" spans="1:54" ht="27" hidden="1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7"/>
      <c r="Q172" s="377"/>
      <c r="R172" s="377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7"/>
      <c r="Q173" s="377"/>
      <c r="R173" s="377"/>
      <c r="S173" s="371"/>
      <c r="T173" s="34"/>
      <c r="U173" s="34"/>
      <c r="V173" s="35" t="s">
        <v>68</v>
      </c>
      <c r="W173" s="366">
        <v>180</v>
      </c>
      <c r="X173" s="367">
        <f>IFERROR(IF(W173="",0,CEILING((W173/$H173),1)*$H173),"")</f>
        <v>183.60000000000002</v>
      </c>
      <c r="Y173" s="36">
        <f>IFERROR(IF(X173=0,"",ROUNDUP(X173/H173,0)*0.00937),"")</f>
        <v>0.31857999999999997</v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7"/>
      <c r="Q174" s="377"/>
      <c r="R174" s="377"/>
      <c r="S174" s="371"/>
      <c r="T174" s="34"/>
      <c r="U174" s="34"/>
      <c r="V174" s="35" t="s">
        <v>68</v>
      </c>
      <c r="W174" s="366">
        <v>100</v>
      </c>
      <c r="X174" s="367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58"/>
      <c r="BB174" s="157" t="s">
        <v>1</v>
      </c>
    </row>
    <row r="175" spans="1:54" x14ac:dyDescent="0.2">
      <c r="A175" s="399"/>
      <c r="B175" s="384"/>
      <c r="C175" s="384"/>
      <c r="D175" s="384"/>
      <c r="E175" s="384"/>
      <c r="F175" s="384"/>
      <c r="G175" s="384"/>
      <c r="H175" s="384"/>
      <c r="I175" s="384"/>
      <c r="J175" s="384"/>
      <c r="K175" s="384"/>
      <c r="L175" s="384"/>
      <c r="M175" s="384"/>
      <c r="N175" s="400"/>
      <c r="O175" s="380" t="s">
        <v>73</v>
      </c>
      <c r="P175" s="381"/>
      <c r="Q175" s="381"/>
      <c r="R175" s="381"/>
      <c r="S175" s="381"/>
      <c r="T175" s="381"/>
      <c r="U175" s="382"/>
      <c r="V175" s="37" t="s">
        <v>74</v>
      </c>
      <c r="W175" s="368">
        <f>IFERROR(W171/H171,"0")+IFERROR(W172/H172,"0")+IFERROR(W173/H173,"0")+IFERROR(W174/H174,"0")</f>
        <v>85.185185185185176</v>
      </c>
      <c r="X175" s="368">
        <f>IFERROR(X171/H171,"0")+IFERROR(X172/H172,"0")+IFERROR(X173/H173,"0")+IFERROR(X174/H174,"0")</f>
        <v>87</v>
      </c>
      <c r="Y175" s="368">
        <f>IFERROR(IF(Y171="",0,Y171),"0")+IFERROR(IF(Y172="",0,Y172),"0")+IFERROR(IF(Y173="",0,Y173),"0")+IFERROR(IF(Y174="",0,Y174),"0")</f>
        <v>0.81518999999999997</v>
      </c>
      <c r="Z175" s="369"/>
      <c r="AA175" s="369"/>
    </row>
    <row r="176" spans="1:54" x14ac:dyDescent="0.2">
      <c r="A176" s="384"/>
      <c r="B176" s="384"/>
      <c r="C176" s="384"/>
      <c r="D176" s="384"/>
      <c r="E176" s="384"/>
      <c r="F176" s="384"/>
      <c r="G176" s="384"/>
      <c r="H176" s="384"/>
      <c r="I176" s="384"/>
      <c r="J176" s="384"/>
      <c r="K176" s="384"/>
      <c r="L176" s="384"/>
      <c r="M176" s="384"/>
      <c r="N176" s="400"/>
      <c r="O176" s="380" t="s">
        <v>73</v>
      </c>
      <c r="P176" s="381"/>
      <c r="Q176" s="381"/>
      <c r="R176" s="381"/>
      <c r="S176" s="381"/>
      <c r="T176" s="381"/>
      <c r="U176" s="382"/>
      <c r="V176" s="37" t="s">
        <v>68</v>
      </c>
      <c r="W176" s="368">
        <f>IFERROR(SUM(W171:W174),"0")</f>
        <v>460</v>
      </c>
      <c r="X176" s="368">
        <f>IFERROR(SUM(X171:X174),"0")</f>
        <v>469.80000000000007</v>
      </c>
      <c r="Y176" s="37"/>
      <c r="Z176" s="369"/>
      <c r="AA176" s="369"/>
    </row>
    <row r="177" spans="1:54" ht="14.25" hidden="1" customHeight="1" x14ac:dyDescent="0.25">
      <c r="A177" s="383" t="s">
        <v>75</v>
      </c>
      <c r="B177" s="384"/>
      <c r="C177" s="384"/>
      <c r="D177" s="384"/>
      <c r="E177" s="384"/>
      <c r="F177" s="384"/>
      <c r="G177" s="384"/>
      <c r="H177" s="384"/>
      <c r="I177" s="384"/>
      <c r="J177" s="384"/>
      <c r="K177" s="384"/>
      <c r="L177" s="384"/>
      <c r="M177" s="384"/>
      <c r="N177" s="384"/>
      <c r="O177" s="384"/>
      <c r="P177" s="384"/>
      <c r="Q177" s="384"/>
      <c r="R177" s="384"/>
      <c r="S177" s="384"/>
      <c r="T177" s="384"/>
      <c r="U177" s="384"/>
      <c r="V177" s="384"/>
      <c r="W177" s="384"/>
      <c r="X177" s="384"/>
      <c r="Y177" s="384"/>
      <c r="Z177" s="359"/>
      <c r="AA177" s="359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7"/>
      <c r="Q178" s="377"/>
      <c r="R178" s="377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5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7"/>
      <c r="Q179" s="377"/>
      <c r="R179" s="377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43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7"/>
      <c r="Q180" s="377"/>
      <c r="R180" s="377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9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7"/>
      <c r="Q181" s="377"/>
      <c r="R181" s="377"/>
      <c r="S181" s="371"/>
      <c r="T181" s="34"/>
      <c r="U181" s="34"/>
      <c r="V181" s="35" t="s">
        <v>68</v>
      </c>
      <c r="W181" s="366">
        <v>100</v>
      </c>
      <c r="X181" s="367">
        <f t="shared" si="9"/>
        <v>101.39999999999999</v>
      </c>
      <c r="Y181" s="36">
        <f>IFERROR(IF(X181=0,"",ROUNDUP(X181/H181,0)*0.02175),"")</f>
        <v>0.28275</v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6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7"/>
      <c r="Q182" s="377"/>
      <c r="R182" s="377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43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7"/>
      <c r="Q183" s="377"/>
      <c r="R183" s="377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62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7"/>
      <c r="Q184" s="377"/>
      <c r="R184" s="377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4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7"/>
      <c r="Q185" s="377"/>
      <c r="R185" s="377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42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7"/>
      <c r="Q186" s="377"/>
      <c r="R186" s="377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4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7"/>
      <c r="Q187" s="377"/>
      <c r="R187" s="377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6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7"/>
      <c r="Q188" s="377"/>
      <c r="R188" s="377"/>
      <c r="S188" s="371"/>
      <c r="T188" s="34"/>
      <c r="U188" s="34"/>
      <c r="V188" s="35" t="s">
        <v>68</v>
      </c>
      <c r="W188" s="366">
        <v>240</v>
      </c>
      <c r="X188" s="367">
        <f t="shared" si="9"/>
        <v>240</v>
      </c>
      <c r="Y188" s="36">
        <f t="shared" ref="Y188:Y194" si="10">IFERROR(IF(X188=0,"",ROUNDUP(X188/H188,0)*0.00753),"")</f>
        <v>0.753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7"/>
      <c r="Q189" s="377"/>
      <c r="R189" s="377"/>
      <c r="S189" s="371"/>
      <c r="T189" s="34"/>
      <c r="U189" s="34"/>
      <c r="V189" s="35" t="s">
        <v>68</v>
      </c>
      <c r="W189" s="366">
        <v>45</v>
      </c>
      <c r="X189" s="367">
        <f t="shared" si="9"/>
        <v>45</v>
      </c>
      <c r="Y189" s="36">
        <f t="shared" si="10"/>
        <v>0.18825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7"/>
      <c r="Q190" s="377"/>
      <c r="R190" s="377"/>
      <c r="S190" s="371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7"/>
      <c r="Q191" s="377"/>
      <c r="R191" s="377"/>
      <c r="S191" s="371"/>
      <c r="T191" s="34"/>
      <c r="U191" s="34"/>
      <c r="V191" s="35" t="s">
        <v>68</v>
      </c>
      <c r="W191" s="366">
        <v>144</v>
      </c>
      <c r="X191" s="367">
        <f t="shared" si="9"/>
        <v>144</v>
      </c>
      <c r="Y191" s="36">
        <f t="shared" si="10"/>
        <v>0.45180000000000003</v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6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7"/>
      <c r="Q192" s="377"/>
      <c r="R192" s="377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4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7"/>
      <c r="Q193" s="377"/>
      <c r="R193" s="377"/>
      <c r="S193" s="371"/>
      <c r="T193" s="34"/>
      <c r="U193" s="34"/>
      <c r="V193" s="35" t="s">
        <v>68</v>
      </c>
      <c r="W193" s="366">
        <v>216</v>
      </c>
      <c r="X193" s="367">
        <f t="shared" si="9"/>
        <v>216</v>
      </c>
      <c r="Y193" s="36">
        <f t="shared" si="10"/>
        <v>0.67769999999999997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7"/>
      <c r="Q194" s="377"/>
      <c r="R194" s="377"/>
      <c r="S194" s="371"/>
      <c r="T194" s="34"/>
      <c r="U194" s="34"/>
      <c r="V194" s="35" t="s">
        <v>68</v>
      </c>
      <c r="W194" s="366">
        <v>216</v>
      </c>
      <c r="X194" s="367">
        <f t="shared" si="9"/>
        <v>216</v>
      </c>
      <c r="Y194" s="36">
        <f t="shared" si="10"/>
        <v>0.67769999999999997</v>
      </c>
      <c r="Z194" s="56"/>
      <c r="AA194" s="57"/>
      <c r="AE194" s="58"/>
      <c r="BB194" s="174" t="s">
        <v>1</v>
      </c>
    </row>
    <row r="195" spans="1:54" x14ac:dyDescent="0.2">
      <c r="A195" s="399"/>
      <c r="B195" s="384"/>
      <c r="C195" s="384"/>
      <c r="D195" s="384"/>
      <c r="E195" s="384"/>
      <c r="F195" s="384"/>
      <c r="G195" s="384"/>
      <c r="H195" s="384"/>
      <c r="I195" s="384"/>
      <c r="J195" s="384"/>
      <c r="K195" s="384"/>
      <c r="L195" s="384"/>
      <c r="M195" s="384"/>
      <c r="N195" s="400"/>
      <c r="O195" s="380" t="s">
        <v>73</v>
      </c>
      <c r="P195" s="381"/>
      <c r="Q195" s="381"/>
      <c r="R195" s="381"/>
      <c r="S195" s="381"/>
      <c r="T195" s="381"/>
      <c r="U195" s="382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377.82051282051282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378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3.0312000000000001</v>
      </c>
      <c r="Z195" s="369"/>
      <c r="AA195" s="369"/>
    </row>
    <row r="196" spans="1:54" x14ac:dyDescent="0.2">
      <c r="A196" s="384"/>
      <c r="B196" s="384"/>
      <c r="C196" s="384"/>
      <c r="D196" s="384"/>
      <c r="E196" s="384"/>
      <c r="F196" s="384"/>
      <c r="G196" s="384"/>
      <c r="H196" s="384"/>
      <c r="I196" s="384"/>
      <c r="J196" s="384"/>
      <c r="K196" s="384"/>
      <c r="L196" s="384"/>
      <c r="M196" s="384"/>
      <c r="N196" s="400"/>
      <c r="O196" s="380" t="s">
        <v>73</v>
      </c>
      <c r="P196" s="381"/>
      <c r="Q196" s="381"/>
      <c r="R196" s="381"/>
      <c r="S196" s="381"/>
      <c r="T196" s="381"/>
      <c r="U196" s="382"/>
      <c r="V196" s="37" t="s">
        <v>68</v>
      </c>
      <c r="W196" s="368">
        <f>IFERROR(SUM(W178:W194),"0")</f>
        <v>961</v>
      </c>
      <c r="X196" s="368">
        <f>IFERROR(SUM(X178:X194),"0")</f>
        <v>962.4</v>
      </c>
      <c r="Y196" s="37"/>
      <c r="Z196" s="369"/>
      <c r="AA196" s="369"/>
    </row>
    <row r="197" spans="1:54" ht="14.25" hidden="1" customHeight="1" x14ac:dyDescent="0.25">
      <c r="A197" s="383" t="s">
        <v>206</v>
      </c>
      <c r="B197" s="384"/>
      <c r="C197" s="384"/>
      <c r="D197" s="384"/>
      <c r="E197" s="384"/>
      <c r="F197" s="384"/>
      <c r="G197" s="384"/>
      <c r="H197" s="384"/>
      <c r="I197" s="384"/>
      <c r="J197" s="384"/>
      <c r="K197" s="384"/>
      <c r="L197" s="384"/>
      <c r="M197" s="384"/>
      <c r="N197" s="384"/>
      <c r="O197" s="384"/>
      <c r="P197" s="384"/>
      <c r="Q197" s="384"/>
      <c r="R197" s="384"/>
      <c r="S197" s="384"/>
      <c r="T197" s="384"/>
      <c r="U197" s="384"/>
      <c r="V197" s="384"/>
      <c r="W197" s="384"/>
      <c r="X197" s="384"/>
      <c r="Y197" s="384"/>
      <c r="Z197" s="359"/>
      <c r="AA197" s="359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4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7"/>
      <c r="Q198" s="377"/>
      <c r="R198" s="377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4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7"/>
      <c r="Q199" s="377"/>
      <c r="R199" s="377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7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7"/>
      <c r="Q200" s="377"/>
      <c r="R200" s="377"/>
      <c r="S200" s="371"/>
      <c r="T200" s="34"/>
      <c r="U200" s="34"/>
      <c r="V200" s="35" t="s">
        <v>68</v>
      </c>
      <c r="W200" s="366">
        <v>96</v>
      </c>
      <c r="X200" s="367">
        <f>IFERROR(IF(W200="",0,CEILING((W200/$H200),1)*$H200),"")</f>
        <v>96</v>
      </c>
      <c r="Y200" s="36">
        <f>IFERROR(IF(X200=0,"",ROUNDUP(X200/H200,0)*0.00753),"")</f>
        <v>0.30120000000000002</v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7"/>
      <c r="Q201" s="377"/>
      <c r="R201" s="377"/>
      <c r="S201" s="371"/>
      <c r="T201" s="34"/>
      <c r="U201" s="34"/>
      <c r="V201" s="35" t="s">
        <v>68</v>
      </c>
      <c r="W201" s="366">
        <v>48</v>
      </c>
      <c r="X201" s="367">
        <f>IFERROR(IF(W201="",0,CEILING((W201/$H201),1)*$H201),"")</f>
        <v>48</v>
      </c>
      <c r="Y201" s="36">
        <f>IFERROR(IF(X201=0,"",ROUNDUP(X201/H201,0)*0.00753),"")</f>
        <v>0.15060000000000001</v>
      </c>
      <c r="Z201" s="56"/>
      <c r="AA201" s="57"/>
      <c r="AE201" s="58"/>
      <c r="BB201" s="178" t="s">
        <v>1</v>
      </c>
    </row>
    <row r="202" spans="1:54" x14ac:dyDescent="0.2">
      <c r="A202" s="399"/>
      <c r="B202" s="384"/>
      <c r="C202" s="384"/>
      <c r="D202" s="384"/>
      <c r="E202" s="384"/>
      <c r="F202" s="384"/>
      <c r="G202" s="384"/>
      <c r="H202" s="384"/>
      <c r="I202" s="384"/>
      <c r="J202" s="384"/>
      <c r="K202" s="384"/>
      <c r="L202" s="384"/>
      <c r="M202" s="384"/>
      <c r="N202" s="400"/>
      <c r="O202" s="380" t="s">
        <v>73</v>
      </c>
      <c r="P202" s="381"/>
      <c r="Q202" s="381"/>
      <c r="R202" s="381"/>
      <c r="S202" s="381"/>
      <c r="T202" s="381"/>
      <c r="U202" s="382"/>
      <c r="V202" s="37" t="s">
        <v>74</v>
      </c>
      <c r="W202" s="368">
        <f>IFERROR(W198/H198,"0")+IFERROR(W199/H199,"0")+IFERROR(W200/H200,"0")+IFERROR(W201/H201,"0")</f>
        <v>60</v>
      </c>
      <c r="X202" s="368">
        <f>IFERROR(X198/H198,"0")+IFERROR(X199/H199,"0")+IFERROR(X200/H200,"0")+IFERROR(X201/H201,"0")</f>
        <v>60</v>
      </c>
      <c r="Y202" s="368">
        <f>IFERROR(IF(Y198="",0,Y198),"0")+IFERROR(IF(Y199="",0,Y199),"0")+IFERROR(IF(Y200="",0,Y200),"0")+IFERROR(IF(Y201="",0,Y201),"0")</f>
        <v>0.45180000000000003</v>
      </c>
      <c r="Z202" s="369"/>
      <c r="AA202" s="369"/>
    </row>
    <row r="203" spans="1:54" x14ac:dyDescent="0.2">
      <c r="A203" s="384"/>
      <c r="B203" s="384"/>
      <c r="C203" s="384"/>
      <c r="D203" s="384"/>
      <c r="E203" s="384"/>
      <c r="F203" s="384"/>
      <c r="G203" s="384"/>
      <c r="H203" s="384"/>
      <c r="I203" s="384"/>
      <c r="J203" s="384"/>
      <c r="K203" s="384"/>
      <c r="L203" s="384"/>
      <c r="M203" s="384"/>
      <c r="N203" s="400"/>
      <c r="O203" s="380" t="s">
        <v>73</v>
      </c>
      <c r="P203" s="381"/>
      <c r="Q203" s="381"/>
      <c r="R203" s="381"/>
      <c r="S203" s="381"/>
      <c r="T203" s="381"/>
      <c r="U203" s="382"/>
      <c r="V203" s="37" t="s">
        <v>68</v>
      </c>
      <c r="W203" s="368">
        <f>IFERROR(SUM(W198:W201),"0")</f>
        <v>144</v>
      </c>
      <c r="X203" s="368">
        <f>IFERROR(SUM(X198:X201),"0")</f>
        <v>144</v>
      </c>
      <c r="Y203" s="37"/>
      <c r="Z203" s="369"/>
      <c r="AA203" s="369"/>
    </row>
    <row r="204" spans="1:54" ht="16.5" hidden="1" customHeight="1" x14ac:dyDescent="0.25">
      <c r="A204" s="389" t="s">
        <v>315</v>
      </c>
      <c r="B204" s="384"/>
      <c r="C204" s="384"/>
      <c r="D204" s="384"/>
      <c r="E204" s="384"/>
      <c r="F204" s="384"/>
      <c r="G204" s="384"/>
      <c r="H204" s="384"/>
      <c r="I204" s="384"/>
      <c r="J204" s="384"/>
      <c r="K204" s="384"/>
      <c r="L204" s="384"/>
      <c r="M204" s="384"/>
      <c r="N204" s="384"/>
      <c r="O204" s="384"/>
      <c r="P204" s="384"/>
      <c r="Q204" s="384"/>
      <c r="R204" s="384"/>
      <c r="S204" s="384"/>
      <c r="T204" s="384"/>
      <c r="U204" s="384"/>
      <c r="V204" s="384"/>
      <c r="W204" s="384"/>
      <c r="X204" s="384"/>
      <c r="Y204" s="384"/>
      <c r="Z204" s="360"/>
      <c r="AA204" s="360"/>
    </row>
    <row r="205" spans="1:54" ht="14.25" hidden="1" customHeight="1" x14ac:dyDescent="0.25">
      <c r="A205" s="383" t="s">
        <v>111</v>
      </c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84"/>
      <c r="O205" s="384"/>
      <c r="P205" s="384"/>
      <c r="Q205" s="384"/>
      <c r="R205" s="384"/>
      <c r="S205" s="384"/>
      <c r="T205" s="384"/>
      <c r="U205" s="384"/>
      <c r="V205" s="384"/>
      <c r="W205" s="384"/>
      <c r="X205" s="384"/>
      <c r="Y205" s="384"/>
      <c r="Z205" s="359"/>
      <c r="AA205" s="359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5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7"/>
      <c r="Q206" s="377"/>
      <c r="R206" s="377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7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7"/>
      <c r="Q207" s="377"/>
      <c r="R207" s="377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6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7"/>
      <c r="Q208" s="377"/>
      <c r="R208" s="377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5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7"/>
      <c r="Q209" s="377"/>
      <c r="R209" s="377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7"/>
      <c r="Q210" s="377"/>
      <c r="R210" s="377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38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7"/>
      <c r="Q211" s="377"/>
      <c r="R211" s="377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idden="1" x14ac:dyDescent="0.2">
      <c r="A212" s="399"/>
      <c r="B212" s="384"/>
      <c r="C212" s="384"/>
      <c r="D212" s="384"/>
      <c r="E212" s="384"/>
      <c r="F212" s="384"/>
      <c r="G212" s="384"/>
      <c r="H212" s="384"/>
      <c r="I212" s="384"/>
      <c r="J212" s="384"/>
      <c r="K212" s="384"/>
      <c r="L212" s="384"/>
      <c r="M212" s="384"/>
      <c r="N212" s="400"/>
      <c r="O212" s="380" t="s">
        <v>73</v>
      </c>
      <c r="P212" s="381"/>
      <c r="Q212" s="381"/>
      <c r="R212" s="381"/>
      <c r="S212" s="381"/>
      <c r="T212" s="381"/>
      <c r="U212" s="382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hidden="1" x14ac:dyDescent="0.2">
      <c r="A213" s="384"/>
      <c r="B213" s="384"/>
      <c r="C213" s="384"/>
      <c r="D213" s="384"/>
      <c r="E213" s="384"/>
      <c r="F213" s="384"/>
      <c r="G213" s="384"/>
      <c r="H213" s="384"/>
      <c r="I213" s="384"/>
      <c r="J213" s="384"/>
      <c r="K213" s="384"/>
      <c r="L213" s="384"/>
      <c r="M213" s="384"/>
      <c r="N213" s="400"/>
      <c r="O213" s="380" t="s">
        <v>73</v>
      </c>
      <c r="P213" s="381"/>
      <c r="Q213" s="381"/>
      <c r="R213" s="381"/>
      <c r="S213" s="381"/>
      <c r="T213" s="381"/>
      <c r="U213" s="382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hidden="1" customHeight="1" x14ac:dyDescent="0.25">
      <c r="A214" s="383" t="s">
        <v>62</v>
      </c>
      <c r="B214" s="384"/>
      <c r="C214" s="384"/>
      <c r="D214" s="384"/>
      <c r="E214" s="384"/>
      <c r="F214" s="384"/>
      <c r="G214" s="384"/>
      <c r="H214" s="384"/>
      <c r="I214" s="384"/>
      <c r="J214" s="384"/>
      <c r="K214" s="384"/>
      <c r="L214" s="384"/>
      <c r="M214" s="384"/>
      <c r="N214" s="384"/>
      <c r="O214" s="384"/>
      <c r="P214" s="384"/>
      <c r="Q214" s="384"/>
      <c r="R214" s="384"/>
      <c r="S214" s="384"/>
      <c r="T214" s="384"/>
      <c r="U214" s="384"/>
      <c r="V214" s="384"/>
      <c r="W214" s="384"/>
      <c r="X214" s="384"/>
      <c r="Y214" s="384"/>
      <c r="Z214" s="359"/>
      <c r="AA214" s="359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7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7"/>
      <c r="Q215" s="377"/>
      <c r="R215" s="377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3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7"/>
      <c r="Q216" s="377"/>
      <c r="R216" s="377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99"/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400"/>
      <c r="O217" s="380" t="s">
        <v>73</v>
      </c>
      <c r="P217" s="381"/>
      <c r="Q217" s="381"/>
      <c r="R217" s="381"/>
      <c r="S217" s="381"/>
      <c r="T217" s="381"/>
      <c r="U217" s="382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84"/>
      <c r="B218" s="384"/>
      <c r="C218" s="384"/>
      <c r="D218" s="384"/>
      <c r="E218" s="384"/>
      <c r="F218" s="384"/>
      <c r="G218" s="384"/>
      <c r="H218" s="384"/>
      <c r="I218" s="384"/>
      <c r="J218" s="384"/>
      <c r="K218" s="384"/>
      <c r="L218" s="384"/>
      <c r="M218" s="384"/>
      <c r="N218" s="400"/>
      <c r="O218" s="380" t="s">
        <v>73</v>
      </c>
      <c r="P218" s="381"/>
      <c r="Q218" s="381"/>
      <c r="R218" s="381"/>
      <c r="S218" s="381"/>
      <c r="T218" s="381"/>
      <c r="U218" s="382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89" t="s">
        <v>332</v>
      </c>
      <c r="B219" s="384"/>
      <c r="C219" s="384"/>
      <c r="D219" s="384"/>
      <c r="E219" s="384"/>
      <c r="F219" s="384"/>
      <c r="G219" s="384"/>
      <c r="H219" s="384"/>
      <c r="I219" s="384"/>
      <c r="J219" s="384"/>
      <c r="K219" s="384"/>
      <c r="L219" s="384"/>
      <c r="M219" s="384"/>
      <c r="N219" s="384"/>
      <c r="O219" s="384"/>
      <c r="P219" s="384"/>
      <c r="Q219" s="384"/>
      <c r="R219" s="384"/>
      <c r="S219" s="384"/>
      <c r="T219" s="384"/>
      <c r="U219" s="384"/>
      <c r="V219" s="384"/>
      <c r="W219" s="384"/>
      <c r="X219" s="384"/>
      <c r="Y219" s="384"/>
      <c r="Z219" s="360"/>
      <c r="AA219" s="360"/>
    </row>
    <row r="220" spans="1:54" ht="14.25" hidden="1" customHeight="1" x14ac:dyDescent="0.25">
      <c r="A220" s="383" t="s">
        <v>111</v>
      </c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84"/>
      <c r="O220" s="384"/>
      <c r="P220" s="384"/>
      <c r="Q220" s="384"/>
      <c r="R220" s="384"/>
      <c r="S220" s="384"/>
      <c r="T220" s="384"/>
      <c r="U220" s="384"/>
      <c r="V220" s="384"/>
      <c r="W220" s="384"/>
      <c r="X220" s="384"/>
      <c r="Y220" s="384"/>
      <c r="Z220" s="359"/>
      <c r="AA220" s="359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6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7"/>
      <c r="Q221" s="377"/>
      <c r="R221" s="377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6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7"/>
      <c r="Q222" s="377"/>
      <c r="R222" s="377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7"/>
      <c r="Q223" s="377"/>
      <c r="R223" s="377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7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7"/>
      <c r="Q224" s="377"/>
      <c r="R224" s="377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4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7"/>
      <c r="Q225" s="377"/>
      <c r="R225" s="377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5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7"/>
      <c r="Q226" s="377"/>
      <c r="R226" s="377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idden="1" x14ac:dyDescent="0.2">
      <c r="A227" s="399"/>
      <c r="B227" s="384"/>
      <c r="C227" s="384"/>
      <c r="D227" s="384"/>
      <c r="E227" s="384"/>
      <c r="F227" s="384"/>
      <c r="G227" s="384"/>
      <c r="H227" s="384"/>
      <c r="I227" s="384"/>
      <c r="J227" s="384"/>
      <c r="K227" s="384"/>
      <c r="L227" s="384"/>
      <c r="M227" s="384"/>
      <c r="N227" s="400"/>
      <c r="O227" s="380" t="s">
        <v>73</v>
      </c>
      <c r="P227" s="381"/>
      <c r="Q227" s="381"/>
      <c r="R227" s="381"/>
      <c r="S227" s="381"/>
      <c r="T227" s="381"/>
      <c r="U227" s="382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hidden="1" x14ac:dyDescent="0.2">
      <c r="A228" s="384"/>
      <c r="B228" s="384"/>
      <c r="C228" s="384"/>
      <c r="D228" s="384"/>
      <c r="E228" s="384"/>
      <c r="F228" s="384"/>
      <c r="G228" s="384"/>
      <c r="H228" s="384"/>
      <c r="I228" s="384"/>
      <c r="J228" s="384"/>
      <c r="K228" s="384"/>
      <c r="L228" s="384"/>
      <c r="M228" s="384"/>
      <c r="N228" s="400"/>
      <c r="O228" s="380" t="s">
        <v>73</v>
      </c>
      <c r="P228" s="381"/>
      <c r="Q228" s="381"/>
      <c r="R228" s="381"/>
      <c r="S228" s="381"/>
      <c r="T228" s="381"/>
      <c r="U228" s="382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hidden="1" customHeight="1" x14ac:dyDescent="0.25">
      <c r="A229" s="389" t="s">
        <v>345</v>
      </c>
      <c r="B229" s="384"/>
      <c r="C229" s="384"/>
      <c r="D229" s="384"/>
      <c r="E229" s="384"/>
      <c r="F229" s="384"/>
      <c r="G229" s="384"/>
      <c r="H229" s="384"/>
      <c r="I229" s="384"/>
      <c r="J229" s="384"/>
      <c r="K229" s="384"/>
      <c r="L229" s="384"/>
      <c r="M229" s="384"/>
      <c r="N229" s="384"/>
      <c r="O229" s="384"/>
      <c r="P229" s="384"/>
      <c r="Q229" s="384"/>
      <c r="R229" s="384"/>
      <c r="S229" s="384"/>
      <c r="T229" s="384"/>
      <c r="U229" s="384"/>
      <c r="V229" s="384"/>
      <c r="W229" s="384"/>
      <c r="X229" s="384"/>
      <c r="Y229" s="384"/>
      <c r="Z229" s="360"/>
      <c r="AA229" s="360"/>
    </row>
    <row r="230" spans="1:54" ht="14.25" hidden="1" customHeight="1" x14ac:dyDescent="0.25">
      <c r="A230" s="383" t="s">
        <v>111</v>
      </c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84"/>
      <c r="O230" s="384"/>
      <c r="P230" s="384"/>
      <c r="Q230" s="384"/>
      <c r="R230" s="384"/>
      <c r="S230" s="384"/>
      <c r="T230" s="384"/>
      <c r="U230" s="384"/>
      <c r="V230" s="384"/>
      <c r="W230" s="384"/>
      <c r="X230" s="384"/>
      <c r="Y230" s="384"/>
      <c r="Z230" s="359"/>
      <c r="AA230" s="359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3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7"/>
      <c r="Q231" s="377"/>
      <c r="R231" s="377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7"/>
      <c r="Q232" s="377"/>
      <c r="R232" s="377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7"/>
      <c r="Q233" s="377"/>
      <c r="R233" s="377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68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7"/>
      <c r="Q234" s="377"/>
      <c r="R234" s="377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7"/>
      <c r="Q235" s="377"/>
      <c r="R235" s="377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6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7"/>
      <c r="Q236" s="377"/>
      <c r="R236" s="377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6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7"/>
      <c r="Q237" s="377"/>
      <c r="R237" s="377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7"/>
      <c r="Q238" s="377"/>
      <c r="R238" s="377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6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7"/>
      <c r="Q239" s="377"/>
      <c r="R239" s="377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69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7"/>
      <c r="Q240" s="377"/>
      <c r="R240" s="377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4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7"/>
      <c r="Q241" s="377"/>
      <c r="R241" s="377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6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7"/>
      <c r="Q242" s="377"/>
      <c r="R242" s="377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4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7"/>
      <c r="Q243" s="377"/>
      <c r="R243" s="377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63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7"/>
      <c r="Q244" s="377"/>
      <c r="R244" s="377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99"/>
      <c r="B245" s="384"/>
      <c r="C245" s="384"/>
      <c r="D245" s="384"/>
      <c r="E245" s="384"/>
      <c r="F245" s="384"/>
      <c r="G245" s="384"/>
      <c r="H245" s="384"/>
      <c r="I245" s="384"/>
      <c r="J245" s="384"/>
      <c r="K245" s="384"/>
      <c r="L245" s="384"/>
      <c r="M245" s="384"/>
      <c r="N245" s="400"/>
      <c r="O245" s="380" t="s">
        <v>73</v>
      </c>
      <c r="P245" s="381"/>
      <c r="Q245" s="381"/>
      <c r="R245" s="381"/>
      <c r="S245" s="381"/>
      <c r="T245" s="381"/>
      <c r="U245" s="382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84"/>
      <c r="B246" s="384"/>
      <c r="C246" s="384"/>
      <c r="D246" s="384"/>
      <c r="E246" s="384"/>
      <c r="F246" s="384"/>
      <c r="G246" s="384"/>
      <c r="H246" s="384"/>
      <c r="I246" s="384"/>
      <c r="J246" s="384"/>
      <c r="K246" s="384"/>
      <c r="L246" s="384"/>
      <c r="M246" s="384"/>
      <c r="N246" s="400"/>
      <c r="O246" s="380" t="s">
        <v>73</v>
      </c>
      <c r="P246" s="381"/>
      <c r="Q246" s="381"/>
      <c r="R246" s="381"/>
      <c r="S246" s="381"/>
      <c r="T246" s="381"/>
      <c r="U246" s="382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3" t="s">
        <v>103</v>
      </c>
      <c r="B247" s="384"/>
      <c r="C247" s="384"/>
      <c r="D247" s="384"/>
      <c r="E247" s="384"/>
      <c r="F247" s="384"/>
      <c r="G247" s="384"/>
      <c r="H247" s="384"/>
      <c r="I247" s="384"/>
      <c r="J247" s="384"/>
      <c r="K247" s="384"/>
      <c r="L247" s="384"/>
      <c r="M247" s="384"/>
      <c r="N247" s="384"/>
      <c r="O247" s="384"/>
      <c r="P247" s="384"/>
      <c r="Q247" s="384"/>
      <c r="R247" s="384"/>
      <c r="S247" s="384"/>
      <c r="T247" s="384"/>
      <c r="U247" s="384"/>
      <c r="V247" s="384"/>
      <c r="W247" s="384"/>
      <c r="X247" s="384"/>
      <c r="Y247" s="384"/>
      <c r="Z247" s="359"/>
      <c r="AA247" s="359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7"/>
      <c r="Q248" s="377"/>
      <c r="R248" s="377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99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400"/>
      <c r="O249" s="380" t="s">
        <v>73</v>
      </c>
      <c r="P249" s="381"/>
      <c r="Q249" s="381"/>
      <c r="R249" s="381"/>
      <c r="S249" s="381"/>
      <c r="T249" s="381"/>
      <c r="U249" s="382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84"/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400"/>
      <c r="O250" s="380" t="s">
        <v>73</v>
      </c>
      <c r="P250" s="381"/>
      <c r="Q250" s="381"/>
      <c r="R250" s="381"/>
      <c r="S250" s="381"/>
      <c r="T250" s="381"/>
      <c r="U250" s="382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3" t="s">
        <v>62</v>
      </c>
      <c r="B251" s="384"/>
      <c r="C251" s="384"/>
      <c r="D251" s="384"/>
      <c r="E251" s="384"/>
      <c r="F251" s="384"/>
      <c r="G251" s="384"/>
      <c r="H251" s="384"/>
      <c r="I251" s="384"/>
      <c r="J251" s="384"/>
      <c r="K251" s="384"/>
      <c r="L251" s="384"/>
      <c r="M251" s="384"/>
      <c r="N251" s="384"/>
      <c r="O251" s="384"/>
      <c r="P251" s="384"/>
      <c r="Q251" s="384"/>
      <c r="R251" s="384"/>
      <c r="S251" s="384"/>
      <c r="T251" s="384"/>
      <c r="U251" s="384"/>
      <c r="V251" s="384"/>
      <c r="W251" s="384"/>
      <c r="X251" s="384"/>
      <c r="Y251" s="384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4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7"/>
      <c r="Q252" s="377"/>
      <c r="R252" s="377"/>
      <c r="S252" s="371"/>
      <c r="T252" s="34"/>
      <c r="U252" s="34"/>
      <c r="V252" s="35" t="s">
        <v>68</v>
      </c>
      <c r="W252" s="366">
        <v>300</v>
      </c>
      <c r="X252" s="367">
        <f>IFERROR(IF(W252="",0,CEILING((W252/$H252),1)*$H252),"")</f>
        <v>302.40000000000003</v>
      </c>
      <c r="Y252" s="36">
        <f>IFERROR(IF(X252=0,"",ROUNDUP(X252/H252,0)*0.00753),"")</f>
        <v>0.54215999999999998</v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7"/>
      <c r="Q253" s="377"/>
      <c r="R253" s="377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7"/>
      <c r="Q254" s="377"/>
      <c r="R254" s="377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62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7"/>
      <c r="Q255" s="377"/>
      <c r="R255" s="377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99"/>
      <c r="B256" s="384"/>
      <c r="C256" s="384"/>
      <c r="D256" s="384"/>
      <c r="E256" s="384"/>
      <c r="F256" s="384"/>
      <c r="G256" s="384"/>
      <c r="H256" s="384"/>
      <c r="I256" s="384"/>
      <c r="J256" s="384"/>
      <c r="K256" s="384"/>
      <c r="L256" s="384"/>
      <c r="M256" s="384"/>
      <c r="N256" s="400"/>
      <c r="O256" s="380" t="s">
        <v>73</v>
      </c>
      <c r="P256" s="381"/>
      <c r="Q256" s="381"/>
      <c r="R256" s="381"/>
      <c r="S256" s="381"/>
      <c r="T256" s="381"/>
      <c r="U256" s="382"/>
      <c r="V256" s="37" t="s">
        <v>74</v>
      </c>
      <c r="W256" s="368">
        <f>IFERROR(W252/H252,"0")+IFERROR(W253/H253,"0")+IFERROR(W254/H254,"0")+IFERROR(W255/H255,"0")</f>
        <v>71.428571428571431</v>
      </c>
      <c r="X256" s="368">
        <f>IFERROR(X252/H252,"0")+IFERROR(X253/H253,"0")+IFERROR(X254/H254,"0")+IFERROR(X255/H255,"0")</f>
        <v>72</v>
      </c>
      <c r="Y256" s="368">
        <f>IFERROR(IF(Y252="",0,Y252),"0")+IFERROR(IF(Y253="",0,Y253),"0")+IFERROR(IF(Y254="",0,Y254),"0")+IFERROR(IF(Y255="",0,Y255),"0")</f>
        <v>0.54215999999999998</v>
      </c>
      <c r="Z256" s="369"/>
      <c r="AA256" s="369"/>
    </row>
    <row r="257" spans="1:54" x14ac:dyDescent="0.2">
      <c r="A257" s="384"/>
      <c r="B257" s="384"/>
      <c r="C257" s="384"/>
      <c r="D257" s="384"/>
      <c r="E257" s="384"/>
      <c r="F257" s="384"/>
      <c r="G257" s="384"/>
      <c r="H257" s="384"/>
      <c r="I257" s="384"/>
      <c r="J257" s="384"/>
      <c r="K257" s="384"/>
      <c r="L257" s="384"/>
      <c r="M257" s="384"/>
      <c r="N257" s="400"/>
      <c r="O257" s="380" t="s">
        <v>73</v>
      </c>
      <c r="P257" s="381"/>
      <c r="Q257" s="381"/>
      <c r="R257" s="381"/>
      <c r="S257" s="381"/>
      <c r="T257" s="381"/>
      <c r="U257" s="382"/>
      <c r="V257" s="37" t="s">
        <v>68</v>
      </c>
      <c r="W257" s="368">
        <f>IFERROR(SUM(W252:W255),"0")</f>
        <v>300</v>
      </c>
      <c r="X257" s="368">
        <f>IFERROR(SUM(X252:X255),"0")</f>
        <v>302.40000000000003</v>
      </c>
      <c r="Y257" s="37"/>
      <c r="Z257" s="369"/>
      <c r="AA257" s="369"/>
    </row>
    <row r="258" spans="1:54" ht="14.25" hidden="1" customHeight="1" x14ac:dyDescent="0.25">
      <c r="A258" s="383" t="s">
        <v>75</v>
      </c>
      <c r="B258" s="384"/>
      <c r="C258" s="384"/>
      <c r="D258" s="384"/>
      <c r="E258" s="384"/>
      <c r="F258" s="384"/>
      <c r="G258" s="384"/>
      <c r="H258" s="384"/>
      <c r="I258" s="384"/>
      <c r="J258" s="384"/>
      <c r="K258" s="384"/>
      <c r="L258" s="384"/>
      <c r="M258" s="384"/>
      <c r="N258" s="384"/>
      <c r="O258" s="384"/>
      <c r="P258" s="384"/>
      <c r="Q258" s="384"/>
      <c r="R258" s="384"/>
      <c r="S258" s="384"/>
      <c r="T258" s="384"/>
      <c r="U258" s="384"/>
      <c r="V258" s="384"/>
      <c r="W258" s="384"/>
      <c r="X258" s="384"/>
      <c r="Y258" s="384"/>
      <c r="Z258" s="359"/>
      <c r="AA258" s="359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7"/>
      <c r="Q259" s="377"/>
      <c r="R259" s="377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7"/>
      <c r="Q260" s="377"/>
      <c r="R260" s="377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7"/>
      <c r="Q261" s="377"/>
      <c r="R261" s="377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41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7"/>
      <c r="Q262" s="377"/>
      <c r="R262" s="377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7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7"/>
      <c r="Q263" s="377"/>
      <c r="R263" s="377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4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7"/>
      <c r="Q264" s="377"/>
      <c r="R264" s="377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7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7"/>
      <c r="Q265" s="377"/>
      <c r="R265" s="377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7"/>
      <c r="Q266" s="377"/>
      <c r="R266" s="377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5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7"/>
      <c r="Q267" s="377"/>
      <c r="R267" s="377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99"/>
      <c r="B268" s="384"/>
      <c r="C268" s="384"/>
      <c r="D268" s="384"/>
      <c r="E268" s="384"/>
      <c r="F268" s="384"/>
      <c r="G268" s="384"/>
      <c r="H268" s="384"/>
      <c r="I268" s="384"/>
      <c r="J268" s="384"/>
      <c r="K268" s="384"/>
      <c r="L268" s="384"/>
      <c r="M268" s="384"/>
      <c r="N268" s="400"/>
      <c r="O268" s="380" t="s">
        <v>73</v>
      </c>
      <c r="P268" s="381"/>
      <c r="Q268" s="381"/>
      <c r="R268" s="381"/>
      <c r="S268" s="381"/>
      <c r="T268" s="381"/>
      <c r="U268" s="382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84"/>
      <c r="B269" s="384"/>
      <c r="C269" s="384"/>
      <c r="D269" s="384"/>
      <c r="E269" s="384"/>
      <c r="F269" s="384"/>
      <c r="G269" s="384"/>
      <c r="H269" s="384"/>
      <c r="I269" s="384"/>
      <c r="J269" s="384"/>
      <c r="K269" s="384"/>
      <c r="L269" s="384"/>
      <c r="M269" s="384"/>
      <c r="N269" s="400"/>
      <c r="O269" s="380" t="s">
        <v>73</v>
      </c>
      <c r="P269" s="381"/>
      <c r="Q269" s="381"/>
      <c r="R269" s="381"/>
      <c r="S269" s="381"/>
      <c r="T269" s="381"/>
      <c r="U269" s="382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3" t="s">
        <v>206</v>
      </c>
      <c r="B270" s="384"/>
      <c r="C270" s="384"/>
      <c r="D270" s="384"/>
      <c r="E270" s="384"/>
      <c r="F270" s="384"/>
      <c r="G270" s="384"/>
      <c r="H270" s="384"/>
      <c r="I270" s="384"/>
      <c r="J270" s="384"/>
      <c r="K270" s="384"/>
      <c r="L270" s="384"/>
      <c r="M270" s="384"/>
      <c r="N270" s="384"/>
      <c r="O270" s="384"/>
      <c r="P270" s="384"/>
      <c r="Q270" s="384"/>
      <c r="R270" s="384"/>
      <c r="S270" s="384"/>
      <c r="T270" s="384"/>
      <c r="U270" s="384"/>
      <c r="V270" s="384"/>
      <c r="W270" s="384"/>
      <c r="X270" s="384"/>
      <c r="Y270" s="384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7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7"/>
      <c r="Q271" s="377"/>
      <c r="R271" s="377"/>
      <c r="S271" s="371"/>
      <c r="T271" s="34"/>
      <c r="U271" s="34"/>
      <c r="V271" s="35" t="s">
        <v>68</v>
      </c>
      <c r="W271" s="366">
        <v>60</v>
      </c>
      <c r="X271" s="367">
        <f>IFERROR(IF(W271="",0,CEILING((W271/$H271),1)*$H271),"")</f>
        <v>67.2</v>
      </c>
      <c r="Y271" s="36">
        <f>IFERROR(IF(X271=0,"",ROUNDUP(X271/H271,0)*0.02175),"")</f>
        <v>0.17399999999999999</v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4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7"/>
      <c r="Q272" s="377"/>
      <c r="R272" s="377"/>
      <c r="S272" s="371"/>
      <c r="T272" s="34"/>
      <c r="U272" s="34"/>
      <c r="V272" s="35" t="s">
        <v>68</v>
      </c>
      <c r="W272" s="366">
        <v>120</v>
      </c>
      <c r="X272" s="367">
        <f>IFERROR(IF(W272="",0,CEILING((W272/$H272),1)*$H272),"")</f>
        <v>124.8</v>
      </c>
      <c r="Y272" s="36">
        <f>IFERROR(IF(X272=0,"",ROUNDUP(X272/H272,0)*0.02175),"")</f>
        <v>0.34799999999999998</v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71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7"/>
      <c r="Q273" s="377"/>
      <c r="R273" s="377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99"/>
      <c r="B274" s="384"/>
      <c r="C274" s="384"/>
      <c r="D274" s="384"/>
      <c r="E274" s="384"/>
      <c r="F274" s="384"/>
      <c r="G274" s="384"/>
      <c r="H274" s="384"/>
      <c r="I274" s="384"/>
      <c r="J274" s="384"/>
      <c r="K274" s="384"/>
      <c r="L274" s="384"/>
      <c r="M274" s="384"/>
      <c r="N274" s="400"/>
      <c r="O274" s="380" t="s">
        <v>73</v>
      </c>
      <c r="P274" s="381"/>
      <c r="Q274" s="381"/>
      <c r="R274" s="381"/>
      <c r="S274" s="381"/>
      <c r="T274" s="381"/>
      <c r="U274" s="382"/>
      <c r="V274" s="37" t="s">
        <v>74</v>
      </c>
      <c r="W274" s="368">
        <f>IFERROR(W271/H271,"0")+IFERROR(W272/H272,"0")+IFERROR(W273/H273,"0")</f>
        <v>22.527472527472526</v>
      </c>
      <c r="X274" s="368">
        <f>IFERROR(X271/H271,"0")+IFERROR(X272/H272,"0")+IFERROR(X273/H273,"0")</f>
        <v>24</v>
      </c>
      <c r="Y274" s="368">
        <f>IFERROR(IF(Y271="",0,Y271),"0")+IFERROR(IF(Y272="",0,Y272),"0")+IFERROR(IF(Y273="",0,Y273),"0")</f>
        <v>0.52200000000000002</v>
      </c>
      <c r="Z274" s="369"/>
      <c r="AA274" s="369"/>
    </row>
    <row r="275" spans="1:54" x14ac:dyDescent="0.2">
      <c r="A275" s="384"/>
      <c r="B275" s="384"/>
      <c r="C275" s="384"/>
      <c r="D275" s="384"/>
      <c r="E275" s="384"/>
      <c r="F275" s="384"/>
      <c r="G275" s="384"/>
      <c r="H275" s="384"/>
      <c r="I275" s="384"/>
      <c r="J275" s="384"/>
      <c r="K275" s="384"/>
      <c r="L275" s="384"/>
      <c r="M275" s="384"/>
      <c r="N275" s="400"/>
      <c r="O275" s="380" t="s">
        <v>73</v>
      </c>
      <c r="P275" s="381"/>
      <c r="Q275" s="381"/>
      <c r="R275" s="381"/>
      <c r="S275" s="381"/>
      <c r="T275" s="381"/>
      <c r="U275" s="382"/>
      <c r="V275" s="37" t="s">
        <v>68</v>
      </c>
      <c r="W275" s="368">
        <f>IFERROR(SUM(W271:W273),"0")</f>
        <v>180</v>
      </c>
      <c r="X275" s="368">
        <f>IFERROR(SUM(X271:X273),"0")</f>
        <v>192</v>
      </c>
      <c r="Y275" s="37"/>
      <c r="Z275" s="369"/>
      <c r="AA275" s="369"/>
    </row>
    <row r="276" spans="1:54" ht="14.25" hidden="1" customHeight="1" x14ac:dyDescent="0.25">
      <c r="A276" s="383" t="s">
        <v>89</v>
      </c>
      <c r="B276" s="384"/>
      <c r="C276" s="384"/>
      <c r="D276" s="384"/>
      <c r="E276" s="384"/>
      <c r="F276" s="384"/>
      <c r="G276" s="384"/>
      <c r="H276" s="384"/>
      <c r="I276" s="384"/>
      <c r="J276" s="384"/>
      <c r="K276" s="384"/>
      <c r="L276" s="384"/>
      <c r="M276" s="384"/>
      <c r="N276" s="384"/>
      <c r="O276" s="384"/>
      <c r="P276" s="384"/>
      <c r="Q276" s="384"/>
      <c r="R276" s="384"/>
      <c r="S276" s="384"/>
      <c r="T276" s="384"/>
      <c r="U276" s="384"/>
      <c r="V276" s="384"/>
      <c r="W276" s="384"/>
      <c r="X276" s="384"/>
      <c r="Y276" s="384"/>
      <c r="Z276" s="359"/>
      <c r="AA276" s="359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401" t="s">
        <v>409</v>
      </c>
      <c r="P277" s="377"/>
      <c r="Q277" s="377"/>
      <c r="R277" s="377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546" t="s">
        <v>412</v>
      </c>
      <c r="P278" s="377"/>
      <c r="Q278" s="377"/>
      <c r="R278" s="377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hidden="1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7"/>
      <c r="Q279" s="377"/>
      <c r="R279" s="377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hidden="1" x14ac:dyDescent="0.2">
      <c r="A280" s="399"/>
      <c r="B280" s="384"/>
      <c r="C280" s="384"/>
      <c r="D280" s="384"/>
      <c r="E280" s="384"/>
      <c r="F280" s="384"/>
      <c r="G280" s="384"/>
      <c r="H280" s="384"/>
      <c r="I280" s="384"/>
      <c r="J280" s="384"/>
      <c r="K280" s="384"/>
      <c r="L280" s="384"/>
      <c r="M280" s="384"/>
      <c r="N280" s="400"/>
      <c r="O280" s="380" t="s">
        <v>73</v>
      </c>
      <c r="P280" s="381"/>
      <c r="Q280" s="381"/>
      <c r="R280" s="381"/>
      <c r="S280" s="381"/>
      <c r="T280" s="381"/>
      <c r="U280" s="382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hidden="1" x14ac:dyDescent="0.2">
      <c r="A281" s="384"/>
      <c r="B281" s="384"/>
      <c r="C281" s="384"/>
      <c r="D281" s="384"/>
      <c r="E281" s="384"/>
      <c r="F281" s="384"/>
      <c r="G281" s="384"/>
      <c r="H281" s="384"/>
      <c r="I281" s="384"/>
      <c r="J281" s="384"/>
      <c r="K281" s="384"/>
      <c r="L281" s="384"/>
      <c r="M281" s="384"/>
      <c r="N281" s="400"/>
      <c r="O281" s="380" t="s">
        <v>73</v>
      </c>
      <c r="P281" s="381"/>
      <c r="Q281" s="381"/>
      <c r="R281" s="381"/>
      <c r="S281" s="381"/>
      <c r="T281" s="381"/>
      <c r="U281" s="382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hidden="1" customHeight="1" x14ac:dyDescent="0.25">
      <c r="A282" s="383" t="s">
        <v>415</v>
      </c>
      <c r="B282" s="384"/>
      <c r="C282" s="384"/>
      <c r="D282" s="384"/>
      <c r="E282" s="384"/>
      <c r="F282" s="384"/>
      <c r="G282" s="384"/>
      <c r="H282" s="384"/>
      <c r="I282" s="384"/>
      <c r="J282" s="384"/>
      <c r="K282" s="384"/>
      <c r="L282" s="384"/>
      <c r="M282" s="384"/>
      <c r="N282" s="384"/>
      <c r="O282" s="384"/>
      <c r="P282" s="384"/>
      <c r="Q282" s="384"/>
      <c r="R282" s="384"/>
      <c r="S282" s="384"/>
      <c r="T282" s="384"/>
      <c r="U282" s="384"/>
      <c r="V282" s="384"/>
      <c r="W282" s="384"/>
      <c r="X282" s="384"/>
      <c r="Y282" s="384"/>
      <c r="Z282" s="359"/>
      <c r="AA282" s="359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7"/>
      <c r="Q283" s="377"/>
      <c r="R283" s="377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6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7"/>
      <c r="Q284" s="377"/>
      <c r="R284" s="377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99"/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400"/>
      <c r="O285" s="380" t="s">
        <v>73</v>
      </c>
      <c r="P285" s="381"/>
      <c r="Q285" s="381"/>
      <c r="R285" s="381"/>
      <c r="S285" s="381"/>
      <c r="T285" s="381"/>
      <c r="U285" s="382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84"/>
      <c r="B286" s="384"/>
      <c r="C286" s="384"/>
      <c r="D286" s="384"/>
      <c r="E286" s="384"/>
      <c r="F286" s="384"/>
      <c r="G286" s="384"/>
      <c r="H286" s="384"/>
      <c r="I286" s="384"/>
      <c r="J286" s="384"/>
      <c r="K286" s="384"/>
      <c r="L286" s="384"/>
      <c r="M286" s="384"/>
      <c r="N286" s="400"/>
      <c r="O286" s="380" t="s">
        <v>73</v>
      </c>
      <c r="P286" s="381"/>
      <c r="Q286" s="381"/>
      <c r="R286" s="381"/>
      <c r="S286" s="381"/>
      <c r="T286" s="381"/>
      <c r="U286" s="382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89" t="s">
        <v>422</v>
      </c>
      <c r="B287" s="384"/>
      <c r="C287" s="384"/>
      <c r="D287" s="384"/>
      <c r="E287" s="384"/>
      <c r="F287" s="384"/>
      <c r="G287" s="384"/>
      <c r="H287" s="384"/>
      <c r="I287" s="384"/>
      <c r="J287" s="384"/>
      <c r="K287" s="384"/>
      <c r="L287" s="384"/>
      <c r="M287" s="384"/>
      <c r="N287" s="384"/>
      <c r="O287" s="384"/>
      <c r="P287" s="384"/>
      <c r="Q287" s="384"/>
      <c r="R287" s="384"/>
      <c r="S287" s="384"/>
      <c r="T287" s="384"/>
      <c r="U287" s="384"/>
      <c r="V287" s="384"/>
      <c r="W287" s="384"/>
      <c r="X287" s="384"/>
      <c r="Y287" s="384"/>
      <c r="Z287" s="360"/>
      <c r="AA287" s="360"/>
    </row>
    <row r="288" spans="1:54" ht="14.25" hidden="1" customHeight="1" x14ac:dyDescent="0.25">
      <c r="A288" s="383" t="s">
        <v>111</v>
      </c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84"/>
      <c r="O288" s="384"/>
      <c r="P288" s="384"/>
      <c r="Q288" s="384"/>
      <c r="R288" s="384"/>
      <c r="S288" s="384"/>
      <c r="T288" s="384"/>
      <c r="U288" s="384"/>
      <c r="V288" s="384"/>
      <c r="W288" s="384"/>
      <c r="X288" s="384"/>
      <c r="Y288" s="384"/>
      <c r="Z288" s="359"/>
      <c r="AA288" s="359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6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7"/>
      <c r="Q289" s="377"/>
      <c r="R289" s="377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6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7"/>
      <c r="Q290" s="377"/>
      <c r="R290" s="377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7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7"/>
      <c r="Q291" s="377"/>
      <c r="R291" s="377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64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7"/>
      <c r="Q292" s="377"/>
      <c r="R292" s="377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7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7"/>
      <c r="Q293" s="377"/>
      <c r="R293" s="377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4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7"/>
      <c r="Q294" s="377"/>
      <c r="R294" s="377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7"/>
      <c r="Q295" s="377"/>
      <c r="R295" s="377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99"/>
      <c r="B296" s="384"/>
      <c r="C296" s="384"/>
      <c r="D296" s="384"/>
      <c r="E296" s="384"/>
      <c r="F296" s="384"/>
      <c r="G296" s="384"/>
      <c r="H296" s="384"/>
      <c r="I296" s="384"/>
      <c r="J296" s="384"/>
      <c r="K296" s="384"/>
      <c r="L296" s="384"/>
      <c r="M296" s="384"/>
      <c r="N296" s="400"/>
      <c r="O296" s="380" t="s">
        <v>73</v>
      </c>
      <c r="P296" s="381"/>
      <c r="Q296" s="381"/>
      <c r="R296" s="381"/>
      <c r="S296" s="381"/>
      <c r="T296" s="381"/>
      <c r="U296" s="382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84"/>
      <c r="B297" s="384"/>
      <c r="C297" s="384"/>
      <c r="D297" s="384"/>
      <c r="E297" s="384"/>
      <c r="F297" s="384"/>
      <c r="G297" s="384"/>
      <c r="H297" s="384"/>
      <c r="I297" s="384"/>
      <c r="J297" s="384"/>
      <c r="K297" s="384"/>
      <c r="L297" s="384"/>
      <c r="M297" s="384"/>
      <c r="N297" s="400"/>
      <c r="O297" s="380" t="s">
        <v>73</v>
      </c>
      <c r="P297" s="381"/>
      <c r="Q297" s="381"/>
      <c r="R297" s="381"/>
      <c r="S297" s="381"/>
      <c r="T297" s="381"/>
      <c r="U297" s="382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3" t="s">
        <v>62</v>
      </c>
      <c r="B298" s="384"/>
      <c r="C298" s="384"/>
      <c r="D298" s="384"/>
      <c r="E298" s="384"/>
      <c r="F298" s="384"/>
      <c r="G298" s="384"/>
      <c r="H298" s="384"/>
      <c r="I298" s="384"/>
      <c r="J298" s="384"/>
      <c r="K298" s="384"/>
      <c r="L298" s="384"/>
      <c r="M298" s="384"/>
      <c r="N298" s="384"/>
      <c r="O298" s="384"/>
      <c r="P298" s="384"/>
      <c r="Q298" s="384"/>
      <c r="R298" s="384"/>
      <c r="S298" s="384"/>
      <c r="T298" s="384"/>
      <c r="U298" s="384"/>
      <c r="V298" s="384"/>
      <c r="W298" s="384"/>
      <c r="X298" s="384"/>
      <c r="Y298" s="384"/>
      <c r="Z298" s="359"/>
      <c r="AA298" s="359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4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7"/>
      <c r="Q299" s="377"/>
      <c r="R299" s="377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6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7"/>
      <c r="Q300" s="377"/>
      <c r="R300" s="377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99"/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400"/>
      <c r="O301" s="380" t="s">
        <v>73</v>
      </c>
      <c r="P301" s="381"/>
      <c r="Q301" s="381"/>
      <c r="R301" s="381"/>
      <c r="S301" s="381"/>
      <c r="T301" s="381"/>
      <c r="U301" s="382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84"/>
      <c r="B302" s="384"/>
      <c r="C302" s="384"/>
      <c r="D302" s="384"/>
      <c r="E302" s="384"/>
      <c r="F302" s="384"/>
      <c r="G302" s="384"/>
      <c r="H302" s="384"/>
      <c r="I302" s="384"/>
      <c r="J302" s="384"/>
      <c r="K302" s="384"/>
      <c r="L302" s="384"/>
      <c r="M302" s="384"/>
      <c r="N302" s="400"/>
      <c r="O302" s="380" t="s">
        <v>73</v>
      </c>
      <c r="P302" s="381"/>
      <c r="Q302" s="381"/>
      <c r="R302" s="381"/>
      <c r="S302" s="381"/>
      <c r="T302" s="381"/>
      <c r="U302" s="382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89" t="s">
        <v>439</v>
      </c>
      <c r="B303" s="384"/>
      <c r="C303" s="384"/>
      <c r="D303" s="384"/>
      <c r="E303" s="384"/>
      <c r="F303" s="384"/>
      <c r="G303" s="384"/>
      <c r="H303" s="384"/>
      <c r="I303" s="384"/>
      <c r="J303" s="384"/>
      <c r="K303" s="384"/>
      <c r="L303" s="384"/>
      <c r="M303" s="384"/>
      <c r="N303" s="384"/>
      <c r="O303" s="384"/>
      <c r="P303" s="384"/>
      <c r="Q303" s="384"/>
      <c r="R303" s="384"/>
      <c r="S303" s="384"/>
      <c r="T303" s="384"/>
      <c r="U303" s="384"/>
      <c r="V303" s="384"/>
      <c r="W303" s="384"/>
      <c r="X303" s="384"/>
      <c r="Y303" s="384"/>
      <c r="Z303" s="360"/>
      <c r="AA303" s="360"/>
    </row>
    <row r="304" spans="1:54" ht="14.25" hidden="1" customHeight="1" x14ac:dyDescent="0.25">
      <c r="A304" s="383" t="s">
        <v>62</v>
      </c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84"/>
      <c r="O304" s="384"/>
      <c r="P304" s="384"/>
      <c r="Q304" s="384"/>
      <c r="R304" s="384"/>
      <c r="S304" s="384"/>
      <c r="T304" s="384"/>
      <c r="U304" s="384"/>
      <c r="V304" s="384"/>
      <c r="W304" s="384"/>
      <c r="X304" s="384"/>
      <c r="Y304" s="384"/>
      <c r="Z304" s="359"/>
      <c r="AA304" s="359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7"/>
      <c r="Q305" s="377"/>
      <c r="R305" s="377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99"/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400"/>
      <c r="O306" s="380" t="s">
        <v>73</v>
      </c>
      <c r="P306" s="381"/>
      <c r="Q306" s="381"/>
      <c r="R306" s="381"/>
      <c r="S306" s="381"/>
      <c r="T306" s="381"/>
      <c r="U306" s="382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84"/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400"/>
      <c r="O307" s="380" t="s">
        <v>73</v>
      </c>
      <c r="P307" s="381"/>
      <c r="Q307" s="381"/>
      <c r="R307" s="381"/>
      <c r="S307" s="381"/>
      <c r="T307" s="381"/>
      <c r="U307" s="382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3" t="s">
        <v>75</v>
      </c>
      <c r="B308" s="384"/>
      <c r="C308" s="384"/>
      <c r="D308" s="384"/>
      <c r="E308" s="384"/>
      <c r="F308" s="384"/>
      <c r="G308" s="384"/>
      <c r="H308" s="384"/>
      <c r="I308" s="384"/>
      <c r="J308" s="384"/>
      <c r="K308" s="384"/>
      <c r="L308" s="384"/>
      <c r="M308" s="384"/>
      <c r="N308" s="384"/>
      <c r="O308" s="384"/>
      <c r="P308" s="384"/>
      <c r="Q308" s="384"/>
      <c r="R308" s="384"/>
      <c r="S308" s="384"/>
      <c r="T308" s="384"/>
      <c r="U308" s="384"/>
      <c r="V308" s="384"/>
      <c r="W308" s="384"/>
      <c r="X308" s="384"/>
      <c r="Y308" s="384"/>
      <c r="Z308" s="359"/>
      <c r="AA308" s="359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6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7"/>
      <c r="Q309" s="377"/>
      <c r="R309" s="377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61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7"/>
      <c r="Q310" s="377"/>
      <c r="R310" s="377"/>
      <c r="S310" s="371"/>
      <c r="T310" s="34"/>
      <c r="U310" s="34"/>
      <c r="V310" s="35" t="s">
        <v>68</v>
      </c>
      <c r="W310" s="366">
        <v>33.599999999999987</v>
      </c>
      <c r="X310" s="367">
        <f>IFERROR(IF(W310="",0,CEILING((W310/$H310),1)*$H310),"")</f>
        <v>33.6</v>
      </c>
      <c r="Y310" s="36">
        <f>IFERROR(IF(X310=0,"",ROUNDUP(X310/H310,0)*0.00753),"")</f>
        <v>0.12048</v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68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7"/>
      <c r="Q311" s="377"/>
      <c r="R311" s="377"/>
      <c r="S311" s="371"/>
      <c r="T311" s="34"/>
      <c r="U311" s="34"/>
      <c r="V311" s="35" t="s">
        <v>68</v>
      </c>
      <c r="W311" s="366">
        <v>33.599999999999987</v>
      </c>
      <c r="X311" s="367">
        <f>IFERROR(IF(W311="",0,CEILING((W311/$H311),1)*$H311),"")</f>
        <v>33.6</v>
      </c>
      <c r="Y311" s="36">
        <f>IFERROR(IF(X311=0,"",ROUNDUP(X311/H311,0)*0.00753),"")</f>
        <v>0.12048</v>
      </c>
      <c r="Z311" s="56"/>
      <c r="AA311" s="57"/>
      <c r="AE311" s="58"/>
      <c r="BB311" s="241" t="s">
        <v>1</v>
      </c>
    </row>
    <row r="312" spans="1:54" x14ac:dyDescent="0.2">
      <c r="A312" s="399"/>
      <c r="B312" s="384"/>
      <c r="C312" s="384"/>
      <c r="D312" s="384"/>
      <c r="E312" s="384"/>
      <c r="F312" s="384"/>
      <c r="G312" s="384"/>
      <c r="H312" s="384"/>
      <c r="I312" s="384"/>
      <c r="J312" s="384"/>
      <c r="K312" s="384"/>
      <c r="L312" s="384"/>
      <c r="M312" s="384"/>
      <c r="N312" s="400"/>
      <c r="O312" s="380" t="s">
        <v>73</v>
      </c>
      <c r="P312" s="381"/>
      <c r="Q312" s="381"/>
      <c r="R312" s="381"/>
      <c r="S312" s="381"/>
      <c r="T312" s="381"/>
      <c r="U312" s="382"/>
      <c r="V312" s="37" t="s">
        <v>74</v>
      </c>
      <c r="W312" s="368">
        <f>IFERROR(W309/H309,"0")+IFERROR(W310/H310,"0")+IFERROR(W311/H311,"0")</f>
        <v>31.999999999999986</v>
      </c>
      <c r="X312" s="368">
        <f>IFERROR(X309/H309,"0")+IFERROR(X310/H310,"0")+IFERROR(X311/H311,"0")</f>
        <v>32</v>
      </c>
      <c r="Y312" s="368">
        <f>IFERROR(IF(Y309="",0,Y309),"0")+IFERROR(IF(Y310="",0,Y310),"0")+IFERROR(IF(Y311="",0,Y311),"0")</f>
        <v>0.24096000000000001</v>
      </c>
      <c r="Z312" s="369"/>
      <c r="AA312" s="369"/>
    </row>
    <row r="313" spans="1:54" x14ac:dyDescent="0.2">
      <c r="A313" s="384"/>
      <c r="B313" s="384"/>
      <c r="C313" s="384"/>
      <c r="D313" s="384"/>
      <c r="E313" s="384"/>
      <c r="F313" s="384"/>
      <c r="G313" s="384"/>
      <c r="H313" s="384"/>
      <c r="I313" s="384"/>
      <c r="J313" s="384"/>
      <c r="K313" s="384"/>
      <c r="L313" s="384"/>
      <c r="M313" s="384"/>
      <c r="N313" s="400"/>
      <c r="O313" s="380" t="s">
        <v>73</v>
      </c>
      <c r="P313" s="381"/>
      <c r="Q313" s="381"/>
      <c r="R313" s="381"/>
      <c r="S313" s="381"/>
      <c r="T313" s="381"/>
      <c r="U313" s="382"/>
      <c r="V313" s="37" t="s">
        <v>68</v>
      </c>
      <c r="W313" s="368">
        <f>IFERROR(SUM(W309:W311),"0")</f>
        <v>67.199999999999974</v>
      </c>
      <c r="X313" s="368">
        <f>IFERROR(SUM(X309:X311),"0")</f>
        <v>67.2</v>
      </c>
      <c r="Y313" s="37"/>
      <c r="Z313" s="369"/>
      <c r="AA313" s="369"/>
    </row>
    <row r="314" spans="1:54" ht="14.25" hidden="1" customHeight="1" x14ac:dyDescent="0.25">
      <c r="A314" s="383" t="s">
        <v>206</v>
      </c>
      <c r="B314" s="384"/>
      <c r="C314" s="384"/>
      <c r="D314" s="384"/>
      <c r="E314" s="384"/>
      <c r="F314" s="384"/>
      <c r="G314" s="384"/>
      <c r="H314" s="384"/>
      <c r="I314" s="384"/>
      <c r="J314" s="384"/>
      <c r="K314" s="384"/>
      <c r="L314" s="384"/>
      <c r="M314" s="384"/>
      <c r="N314" s="384"/>
      <c r="O314" s="384"/>
      <c r="P314" s="384"/>
      <c r="Q314" s="384"/>
      <c r="R314" s="384"/>
      <c r="S314" s="384"/>
      <c r="T314" s="384"/>
      <c r="U314" s="384"/>
      <c r="V314" s="384"/>
      <c r="W314" s="384"/>
      <c r="X314" s="384"/>
      <c r="Y314" s="384"/>
      <c r="Z314" s="359"/>
      <c r="AA314" s="359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3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7"/>
      <c r="Q315" s="377"/>
      <c r="R315" s="377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99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400"/>
      <c r="O316" s="380" t="s">
        <v>73</v>
      </c>
      <c r="P316" s="381"/>
      <c r="Q316" s="381"/>
      <c r="R316" s="381"/>
      <c r="S316" s="381"/>
      <c r="T316" s="381"/>
      <c r="U316" s="382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84"/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400"/>
      <c r="O317" s="380" t="s">
        <v>73</v>
      </c>
      <c r="P317" s="381"/>
      <c r="Q317" s="381"/>
      <c r="R317" s="381"/>
      <c r="S317" s="381"/>
      <c r="T317" s="381"/>
      <c r="U317" s="382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3" t="s">
        <v>89</v>
      </c>
      <c r="B318" s="384"/>
      <c r="C318" s="384"/>
      <c r="D318" s="384"/>
      <c r="E318" s="384"/>
      <c r="F318" s="384"/>
      <c r="G318" s="384"/>
      <c r="H318" s="384"/>
      <c r="I318" s="384"/>
      <c r="J318" s="384"/>
      <c r="K318" s="384"/>
      <c r="L318" s="384"/>
      <c r="M318" s="384"/>
      <c r="N318" s="384"/>
      <c r="O318" s="384"/>
      <c r="P318" s="384"/>
      <c r="Q318" s="384"/>
      <c r="R318" s="384"/>
      <c r="S318" s="384"/>
      <c r="T318" s="384"/>
      <c r="U318" s="384"/>
      <c r="V318" s="384"/>
      <c r="W318" s="384"/>
      <c r="X318" s="384"/>
      <c r="Y318" s="384"/>
      <c r="Z318" s="359"/>
      <c r="AA318" s="359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4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7"/>
      <c r="Q319" s="377"/>
      <c r="R319" s="377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99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400"/>
      <c r="O320" s="380" t="s">
        <v>73</v>
      </c>
      <c r="P320" s="381"/>
      <c r="Q320" s="381"/>
      <c r="R320" s="381"/>
      <c r="S320" s="381"/>
      <c r="T320" s="381"/>
      <c r="U320" s="382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84"/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400"/>
      <c r="O321" s="380" t="s">
        <v>73</v>
      </c>
      <c r="P321" s="381"/>
      <c r="Q321" s="381"/>
      <c r="R321" s="381"/>
      <c r="S321" s="381"/>
      <c r="T321" s="381"/>
      <c r="U321" s="382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437" t="s">
        <v>452</v>
      </c>
      <c r="B322" s="438"/>
      <c r="C322" s="438"/>
      <c r="D322" s="438"/>
      <c r="E322" s="438"/>
      <c r="F322" s="438"/>
      <c r="G322" s="438"/>
      <c r="H322" s="438"/>
      <c r="I322" s="438"/>
      <c r="J322" s="438"/>
      <c r="K322" s="438"/>
      <c r="L322" s="438"/>
      <c r="M322" s="438"/>
      <c r="N322" s="438"/>
      <c r="O322" s="438"/>
      <c r="P322" s="438"/>
      <c r="Q322" s="438"/>
      <c r="R322" s="438"/>
      <c r="S322" s="438"/>
      <c r="T322" s="438"/>
      <c r="U322" s="438"/>
      <c r="V322" s="438"/>
      <c r="W322" s="438"/>
      <c r="X322" s="438"/>
      <c r="Y322" s="438"/>
      <c r="Z322" s="48"/>
      <c r="AA322" s="48"/>
    </row>
    <row r="323" spans="1:54" ht="16.5" hidden="1" customHeight="1" x14ac:dyDescent="0.25">
      <c r="A323" s="389" t="s">
        <v>453</v>
      </c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84"/>
      <c r="O323" s="384"/>
      <c r="P323" s="384"/>
      <c r="Q323" s="384"/>
      <c r="R323" s="384"/>
      <c r="S323" s="384"/>
      <c r="T323" s="384"/>
      <c r="U323" s="384"/>
      <c r="V323" s="384"/>
      <c r="W323" s="384"/>
      <c r="X323" s="384"/>
      <c r="Y323" s="384"/>
      <c r="Z323" s="360"/>
      <c r="AA323" s="360"/>
    </row>
    <row r="324" spans="1:54" ht="14.25" hidden="1" customHeight="1" x14ac:dyDescent="0.25">
      <c r="A324" s="383" t="s">
        <v>111</v>
      </c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  <c r="X324" s="384"/>
      <c r="Y324" s="384"/>
      <c r="Z324" s="359"/>
      <c r="AA324" s="359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7"/>
      <c r="Q325" s="377"/>
      <c r="R325" s="377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7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7"/>
      <c r="Q326" s="377"/>
      <c r="R326" s="377"/>
      <c r="S326" s="371"/>
      <c r="T326" s="34"/>
      <c r="U326" s="34"/>
      <c r="V326" s="35" t="s">
        <v>68</v>
      </c>
      <c r="W326" s="366">
        <v>4000</v>
      </c>
      <c r="X326" s="367">
        <f t="shared" si="17"/>
        <v>4005</v>
      </c>
      <c r="Y326" s="36">
        <f>IFERROR(IF(X326=0,"",ROUNDUP(X326/H326,0)*0.02175),"")</f>
        <v>5.8072499999999998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4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7"/>
      <c r="Q327" s="377"/>
      <c r="R327" s="377"/>
      <c r="S327" s="371"/>
      <c r="T327" s="34"/>
      <c r="U327" s="34"/>
      <c r="V327" s="35" t="s">
        <v>68</v>
      </c>
      <c r="W327" s="366">
        <v>4000</v>
      </c>
      <c r="X327" s="367">
        <f t="shared" si="17"/>
        <v>4005</v>
      </c>
      <c r="Y327" s="36">
        <f>IFERROR(IF(X327=0,"",ROUNDUP(X327/H327,0)*0.02175),"")</f>
        <v>5.8072499999999998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4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7"/>
      <c r="Q328" s="377"/>
      <c r="R328" s="377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7"/>
      <c r="Q329" s="377"/>
      <c r="R329" s="377"/>
      <c r="S329" s="371"/>
      <c r="T329" s="34"/>
      <c r="U329" s="34"/>
      <c r="V329" s="35" t="s">
        <v>68</v>
      </c>
      <c r="W329" s="366">
        <v>3500</v>
      </c>
      <c r="X329" s="367">
        <f t="shared" si="17"/>
        <v>3510</v>
      </c>
      <c r="Y329" s="36">
        <f>IFERROR(IF(X329=0,"",ROUNDUP(X329/H329,0)*0.02175),"")</f>
        <v>5.0894999999999992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9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7"/>
      <c r="Q330" s="377"/>
      <c r="R330" s="377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7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7"/>
      <c r="Q331" s="377"/>
      <c r="R331" s="377"/>
      <c r="S331" s="371"/>
      <c r="T331" s="34"/>
      <c r="U331" s="34"/>
      <c r="V331" s="35" t="s">
        <v>68</v>
      </c>
      <c r="W331" s="366">
        <v>80</v>
      </c>
      <c r="X331" s="367">
        <f t="shared" si="17"/>
        <v>80</v>
      </c>
      <c r="Y331" s="36">
        <f>IFERROR(IF(X331=0,"",ROUNDUP(X331/H331,0)*0.00937),"")</f>
        <v>0.14992</v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50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7"/>
      <c r="Q332" s="377"/>
      <c r="R332" s="377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99"/>
      <c r="B333" s="384"/>
      <c r="C333" s="384"/>
      <c r="D333" s="384"/>
      <c r="E333" s="384"/>
      <c r="F333" s="384"/>
      <c r="G333" s="384"/>
      <c r="H333" s="384"/>
      <c r="I333" s="384"/>
      <c r="J333" s="384"/>
      <c r="K333" s="384"/>
      <c r="L333" s="384"/>
      <c r="M333" s="384"/>
      <c r="N333" s="400"/>
      <c r="O333" s="380" t="s">
        <v>73</v>
      </c>
      <c r="P333" s="381"/>
      <c r="Q333" s="381"/>
      <c r="R333" s="381"/>
      <c r="S333" s="381"/>
      <c r="T333" s="381"/>
      <c r="U333" s="382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782.66666666666674</v>
      </c>
      <c r="X333" s="368">
        <f>IFERROR(X325/H325,"0")+IFERROR(X326/H326,"0")+IFERROR(X327/H327,"0")+IFERROR(X328/H328,"0")+IFERROR(X329/H329,"0")+IFERROR(X330/H330,"0")+IFERROR(X331/H331,"0")+IFERROR(X332/H332,"0")</f>
        <v>784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16.853920000000002</v>
      </c>
      <c r="Z333" s="369"/>
      <c r="AA333" s="369"/>
    </row>
    <row r="334" spans="1:54" x14ac:dyDescent="0.2">
      <c r="A334" s="384"/>
      <c r="B334" s="384"/>
      <c r="C334" s="384"/>
      <c r="D334" s="384"/>
      <c r="E334" s="384"/>
      <c r="F334" s="384"/>
      <c r="G334" s="384"/>
      <c r="H334" s="384"/>
      <c r="I334" s="384"/>
      <c r="J334" s="384"/>
      <c r="K334" s="384"/>
      <c r="L334" s="384"/>
      <c r="M334" s="384"/>
      <c r="N334" s="400"/>
      <c r="O334" s="380" t="s">
        <v>73</v>
      </c>
      <c r="P334" s="381"/>
      <c r="Q334" s="381"/>
      <c r="R334" s="381"/>
      <c r="S334" s="381"/>
      <c r="T334" s="381"/>
      <c r="U334" s="382"/>
      <c r="V334" s="37" t="s">
        <v>68</v>
      </c>
      <c r="W334" s="368">
        <f>IFERROR(SUM(W325:W332),"0")</f>
        <v>11580</v>
      </c>
      <c r="X334" s="368">
        <f>IFERROR(SUM(X325:X332),"0")</f>
        <v>11600</v>
      </c>
      <c r="Y334" s="37"/>
      <c r="Z334" s="369"/>
      <c r="AA334" s="369"/>
    </row>
    <row r="335" spans="1:54" ht="14.25" hidden="1" customHeight="1" x14ac:dyDescent="0.25">
      <c r="A335" s="383" t="s">
        <v>103</v>
      </c>
      <c r="B335" s="384"/>
      <c r="C335" s="384"/>
      <c r="D335" s="384"/>
      <c r="E335" s="384"/>
      <c r="F335" s="384"/>
      <c r="G335" s="384"/>
      <c r="H335" s="384"/>
      <c r="I335" s="384"/>
      <c r="J335" s="384"/>
      <c r="K335" s="384"/>
      <c r="L335" s="384"/>
      <c r="M335" s="384"/>
      <c r="N335" s="384"/>
      <c r="O335" s="384"/>
      <c r="P335" s="384"/>
      <c r="Q335" s="384"/>
      <c r="R335" s="384"/>
      <c r="S335" s="384"/>
      <c r="T335" s="384"/>
      <c r="U335" s="384"/>
      <c r="V335" s="384"/>
      <c r="W335" s="384"/>
      <c r="X335" s="384"/>
      <c r="Y335" s="384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6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7"/>
      <c r="Q336" s="377"/>
      <c r="R336" s="377"/>
      <c r="S336" s="371"/>
      <c r="T336" s="34"/>
      <c r="U336" s="34"/>
      <c r="V336" s="35" t="s">
        <v>68</v>
      </c>
      <c r="W336" s="366">
        <v>1200</v>
      </c>
      <c r="X336" s="367">
        <f>IFERROR(IF(W336="",0,CEILING((W336/$H336),1)*$H336),"")</f>
        <v>1200</v>
      </c>
      <c r="Y336" s="36">
        <f>IFERROR(IF(X336=0,"",ROUNDUP(X336/H336,0)*0.02175),"")</f>
        <v>1.7399999999999998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7"/>
      <c r="Q337" s="377"/>
      <c r="R337" s="377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3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7"/>
      <c r="Q338" s="377"/>
      <c r="R338" s="377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99"/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400"/>
      <c r="O339" s="380" t="s">
        <v>73</v>
      </c>
      <c r="P339" s="381"/>
      <c r="Q339" s="381"/>
      <c r="R339" s="381"/>
      <c r="S339" s="381"/>
      <c r="T339" s="381"/>
      <c r="U339" s="382"/>
      <c r="V339" s="37" t="s">
        <v>74</v>
      </c>
      <c r="W339" s="368">
        <f>IFERROR(W336/H336,"0")+IFERROR(W337/H337,"0")+IFERROR(W338/H338,"0")</f>
        <v>80</v>
      </c>
      <c r="X339" s="368">
        <f>IFERROR(X336/H336,"0")+IFERROR(X337/H337,"0")+IFERROR(X338/H338,"0")</f>
        <v>80</v>
      </c>
      <c r="Y339" s="368">
        <f>IFERROR(IF(Y336="",0,Y336),"0")+IFERROR(IF(Y337="",0,Y337),"0")+IFERROR(IF(Y338="",0,Y338),"0")</f>
        <v>1.7399999999999998</v>
      </c>
      <c r="Z339" s="369"/>
      <c r="AA339" s="369"/>
    </row>
    <row r="340" spans="1:54" x14ac:dyDescent="0.2">
      <c r="A340" s="384"/>
      <c r="B340" s="384"/>
      <c r="C340" s="384"/>
      <c r="D340" s="384"/>
      <c r="E340" s="384"/>
      <c r="F340" s="384"/>
      <c r="G340" s="384"/>
      <c r="H340" s="384"/>
      <c r="I340" s="384"/>
      <c r="J340" s="384"/>
      <c r="K340" s="384"/>
      <c r="L340" s="384"/>
      <c r="M340" s="384"/>
      <c r="N340" s="400"/>
      <c r="O340" s="380" t="s">
        <v>73</v>
      </c>
      <c r="P340" s="381"/>
      <c r="Q340" s="381"/>
      <c r="R340" s="381"/>
      <c r="S340" s="381"/>
      <c r="T340" s="381"/>
      <c r="U340" s="382"/>
      <c r="V340" s="37" t="s">
        <v>68</v>
      </c>
      <c r="W340" s="368">
        <f>IFERROR(SUM(W336:W338),"0")</f>
        <v>1200</v>
      </c>
      <c r="X340" s="368">
        <f>IFERROR(SUM(X336:X338),"0")</f>
        <v>1200</v>
      </c>
      <c r="Y340" s="37"/>
      <c r="Z340" s="369"/>
      <c r="AA340" s="369"/>
    </row>
    <row r="341" spans="1:54" ht="14.25" hidden="1" customHeight="1" x14ac:dyDescent="0.25">
      <c r="A341" s="383" t="s">
        <v>75</v>
      </c>
      <c r="B341" s="384"/>
      <c r="C341" s="384"/>
      <c r="D341" s="384"/>
      <c r="E341" s="384"/>
      <c r="F341" s="384"/>
      <c r="G341" s="384"/>
      <c r="H341" s="384"/>
      <c r="I341" s="384"/>
      <c r="J341" s="384"/>
      <c r="K341" s="384"/>
      <c r="L341" s="384"/>
      <c r="M341" s="384"/>
      <c r="N341" s="384"/>
      <c r="O341" s="384"/>
      <c r="P341" s="384"/>
      <c r="Q341" s="384"/>
      <c r="R341" s="384"/>
      <c r="S341" s="384"/>
      <c r="T341" s="384"/>
      <c r="U341" s="384"/>
      <c r="V341" s="384"/>
      <c r="W341" s="384"/>
      <c r="X341" s="384"/>
      <c r="Y341" s="384"/>
      <c r="Z341" s="359"/>
      <c r="AA341" s="359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7"/>
      <c r="Q342" s="377"/>
      <c r="R342" s="377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7"/>
      <c r="Q343" s="377"/>
      <c r="R343" s="377"/>
      <c r="S343" s="371"/>
      <c r="T343" s="34"/>
      <c r="U343" s="34"/>
      <c r="V343" s="35" t="s">
        <v>68</v>
      </c>
      <c r="W343" s="366">
        <v>300</v>
      </c>
      <c r="X343" s="367">
        <f>IFERROR(IF(W343="",0,CEILING((W343/$H343),1)*$H343),"")</f>
        <v>304.2</v>
      </c>
      <c r="Y343" s="36">
        <f>IFERROR(IF(X343=0,"",ROUNDUP(X343/H343,0)*0.02175),"")</f>
        <v>0.84824999999999995</v>
      </c>
      <c r="Z343" s="56"/>
      <c r="AA343" s="57"/>
      <c r="AE343" s="58"/>
      <c r="BB343" s="256" t="s">
        <v>1</v>
      </c>
    </row>
    <row r="344" spans="1:54" x14ac:dyDescent="0.2">
      <c r="A344" s="399"/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400"/>
      <c r="O344" s="380" t="s">
        <v>73</v>
      </c>
      <c r="P344" s="381"/>
      <c r="Q344" s="381"/>
      <c r="R344" s="381"/>
      <c r="S344" s="381"/>
      <c r="T344" s="381"/>
      <c r="U344" s="382"/>
      <c r="V344" s="37" t="s">
        <v>74</v>
      </c>
      <c r="W344" s="368">
        <f>IFERROR(W342/H342,"0")+IFERROR(W343/H343,"0")</f>
        <v>38.46153846153846</v>
      </c>
      <c r="X344" s="368">
        <f>IFERROR(X342/H342,"0")+IFERROR(X343/H343,"0")</f>
        <v>39</v>
      </c>
      <c r="Y344" s="368">
        <f>IFERROR(IF(Y342="",0,Y342),"0")+IFERROR(IF(Y343="",0,Y343),"0")</f>
        <v>0.84824999999999995</v>
      </c>
      <c r="Z344" s="369"/>
      <c r="AA344" s="369"/>
    </row>
    <row r="345" spans="1:54" x14ac:dyDescent="0.2">
      <c r="A345" s="384"/>
      <c r="B345" s="384"/>
      <c r="C345" s="384"/>
      <c r="D345" s="384"/>
      <c r="E345" s="384"/>
      <c r="F345" s="384"/>
      <c r="G345" s="384"/>
      <c r="H345" s="384"/>
      <c r="I345" s="384"/>
      <c r="J345" s="384"/>
      <c r="K345" s="384"/>
      <c r="L345" s="384"/>
      <c r="M345" s="384"/>
      <c r="N345" s="400"/>
      <c r="O345" s="380" t="s">
        <v>73</v>
      </c>
      <c r="P345" s="381"/>
      <c r="Q345" s="381"/>
      <c r="R345" s="381"/>
      <c r="S345" s="381"/>
      <c r="T345" s="381"/>
      <c r="U345" s="382"/>
      <c r="V345" s="37" t="s">
        <v>68</v>
      </c>
      <c r="W345" s="368">
        <f>IFERROR(SUM(W342:W343),"0")</f>
        <v>300</v>
      </c>
      <c r="X345" s="368">
        <f>IFERROR(SUM(X342:X343),"0")</f>
        <v>304.2</v>
      </c>
      <c r="Y345" s="37"/>
      <c r="Z345" s="369"/>
      <c r="AA345" s="369"/>
    </row>
    <row r="346" spans="1:54" ht="14.25" hidden="1" customHeight="1" x14ac:dyDescent="0.25">
      <c r="A346" s="383" t="s">
        <v>206</v>
      </c>
      <c r="B346" s="384"/>
      <c r="C346" s="384"/>
      <c r="D346" s="384"/>
      <c r="E346" s="384"/>
      <c r="F346" s="384"/>
      <c r="G346" s="384"/>
      <c r="H346" s="384"/>
      <c r="I346" s="384"/>
      <c r="J346" s="384"/>
      <c r="K346" s="384"/>
      <c r="L346" s="384"/>
      <c r="M346" s="384"/>
      <c r="N346" s="384"/>
      <c r="O346" s="384"/>
      <c r="P346" s="384"/>
      <c r="Q346" s="384"/>
      <c r="R346" s="384"/>
      <c r="S346" s="384"/>
      <c r="T346" s="384"/>
      <c r="U346" s="384"/>
      <c r="V346" s="384"/>
      <c r="W346" s="384"/>
      <c r="X346" s="384"/>
      <c r="Y346" s="384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7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7"/>
      <c r="Q347" s="377"/>
      <c r="R347" s="377"/>
      <c r="S347" s="371"/>
      <c r="T347" s="34"/>
      <c r="U347" s="34"/>
      <c r="V347" s="35" t="s">
        <v>68</v>
      </c>
      <c r="W347" s="366">
        <v>200</v>
      </c>
      <c r="X347" s="367">
        <f>IFERROR(IF(W347="",0,CEILING((W347/$H347),1)*$H347),"")</f>
        <v>202.79999999999998</v>
      </c>
      <c r="Y347" s="36">
        <f>IFERROR(IF(X347=0,"",ROUNDUP(X347/H347,0)*0.02175),"")</f>
        <v>0.5655</v>
      </c>
      <c r="Z347" s="56"/>
      <c r="AA347" s="57"/>
      <c r="AE347" s="58"/>
      <c r="BB347" s="257" t="s">
        <v>1</v>
      </c>
    </row>
    <row r="348" spans="1:54" x14ac:dyDescent="0.2">
      <c r="A348" s="399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400"/>
      <c r="O348" s="380" t="s">
        <v>73</v>
      </c>
      <c r="P348" s="381"/>
      <c r="Q348" s="381"/>
      <c r="R348" s="381"/>
      <c r="S348" s="381"/>
      <c r="T348" s="381"/>
      <c r="U348" s="382"/>
      <c r="V348" s="37" t="s">
        <v>74</v>
      </c>
      <c r="W348" s="368">
        <f>IFERROR(W347/H347,"0")</f>
        <v>25.641025641025642</v>
      </c>
      <c r="X348" s="368">
        <f>IFERROR(X347/H347,"0")</f>
        <v>26</v>
      </c>
      <c r="Y348" s="368">
        <f>IFERROR(IF(Y347="",0,Y347),"0")</f>
        <v>0.5655</v>
      </c>
      <c r="Z348" s="369"/>
      <c r="AA348" s="369"/>
    </row>
    <row r="349" spans="1:54" x14ac:dyDescent="0.2">
      <c r="A349" s="384"/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400"/>
      <c r="O349" s="380" t="s">
        <v>73</v>
      </c>
      <c r="P349" s="381"/>
      <c r="Q349" s="381"/>
      <c r="R349" s="381"/>
      <c r="S349" s="381"/>
      <c r="T349" s="381"/>
      <c r="U349" s="382"/>
      <c r="V349" s="37" t="s">
        <v>68</v>
      </c>
      <c r="W349" s="368">
        <f>IFERROR(SUM(W347:W347),"0")</f>
        <v>200</v>
      </c>
      <c r="X349" s="368">
        <f>IFERROR(SUM(X347:X347),"0")</f>
        <v>202.79999999999998</v>
      </c>
      <c r="Y349" s="37"/>
      <c r="Z349" s="369"/>
      <c r="AA349" s="369"/>
    </row>
    <row r="350" spans="1:54" ht="16.5" hidden="1" customHeight="1" x14ac:dyDescent="0.25">
      <c r="A350" s="389" t="s">
        <v>479</v>
      </c>
      <c r="B350" s="384"/>
      <c r="C350" s="384"/>
      <c r="D350" s="384"/>
      <c r="E350" s="384"/>
      <c r="F350" s="384"/>
      <c r="G350" s="384"/>
      <c r="H350" s="384"/>
      <c r="I350" s="384"/>
      <c r="J350" s="384"/>
      <c r="K350" s="384"/>
      <c r="L350" s="384"/>
      <c r="M350" s="384"/>
      <c r="N350" s="384"/>
      <c r="O350" s="384"/>
      <c r="P350" s="384"/>
      <c r="Q350" s="384"/>
      <c r="R350" s="384"/>
      <c r="S350" s="384"/>
      <c r="T350" s="384"/>
      <c r="U350" s="384"/>
      <c r="V350" s="384"/>
      <c r="W350" s="384"/>
      <c r="X350" s="384"/>
      <c r="Y350" s="384"/>
      <c r="Z350" s="360"/>
      <c r="AA350" s="360"/>
    </row>
    <row r="351" spans="1:54" ht="14.25" hidden="1" customHeight="1" x14ac:dyDescent="0.25">
      <c r="A351" s="383" t="s">
        <v>111</v>
      </c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84"/>
      <c r="O351" s="384"/>
      <c r="P351" s="384"/>
      <c r="Q351" s="384"/>
      <c r="R351" s="384"/>
      <c r="S351" s="384"/>
      <c r="T351" s="384"/>
      <c r="U351" s="384"/>
      <c r="V351" s="384"/>
      <c r="W351" s="384"/>
      <c r="X351" s="384"/>
      <c r="Y351" s="384"/>
      <c r="Z351" s="359"/>
      <c r="AA351" s="359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7"/>
      <c r="Q352" s="377"/>
      <c r="R352" s="377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7"/>
      <c r="Q353" s="377"/>
      <c r="R353" s="377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4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7"/>
      <c r="Q354" s="377"/>
      <c r="R354" s="377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6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7"/>
      <c r="Q355" s="377"/>
      <c r="R355" s="377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4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7"/>
      <c r="Q356" s="377"/>
      <c r="R356" s="377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99"/>
      <c r="B357" s="384"/>
      <c r="C357" s="384"/>
      <c r="D357" s="384"/>
      <c r="E357" s="384"/>
      <c r="F357" s="384"/>
      <c r="G357" s="384"/>
      <c r="H357" s="384"/>
      <c r="I357" s="384"/>
      <c r="J357" s="384"/>
      <c r="K357" s="384"/>
      <c r="L357" s="384"/>
      <c r="M357" s="384"/>
      <c r="N357" s="400"/>
      <c r="O357" s="380" t="s">
        <v>73</v>
      </c>
      <c r="P357" s="381"/>
      <c r="Q357" s="381"/>
      <c r="R357" s="381"/>
      <c r="S357" s="381"/>
      <c r="T357" s="381"/>
      <c r="U357" s="382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84"/>
      <c r="B358" s="384"/>
      <c r="C358" s="384"/>
      <c r="D358" s="384"/>
      <c r="E358" s="384"/>
      <c r="F358" s="384"/>
      <c r="G358" s="384"/>
      <c r="H358" s="384"/>
      <c r="I358" s="384"/>
      <c r="J358" s="384"/>
      <c r="K358" s="384"/>
      <c r="L358" s="384"/>
      <c r="M358" s="384"/>
      <c r="N358" s="400"/>
      <c r="O358" s="380" t="s">
        <v>73</v>
      </c>
      <c r="P358" s="381"/>
      <c r="Q358" s="381"/>
      <c r="R358" s="381"/>
      <c r="S358" s="381"/>
      <c r="T358" s="381"/>
      <c r="U358" s="382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3" t="s">
        <v>62</v>
      </c>
      <c r="B359" s="384"/>
      <c r="C359" s="384"/>
      <c r="D359" s="384"/>
      <c r="E359" s="384"/>
      <c r="F359" s="384"/>
      <c r="G359" s="384"/>
      <c r="H359" s="384"/>
      <c r="I359" s="384"/>
      <c r="J359" s="384"/>
      <c r="K359" s="384"/>
      <c r="L359" s="384"/>
      <c r="M359" s="384"/>
      <c r="N359" s="384"/>
      <c r="O359" s="384"/>
      <c r="P359" s="384"/>
      <c r="Q359" s="384"/>
      <c r="R359" s="384"/>
      <c r="S359" s="384"/>
      <c r="T359" s="384"/>
      <c r="U359" s="384"/>
      <c r="V359" s="384"/>
      <c r="W359" s="384"/>
      <c r="X359" s="384"/>
      <c r="Y359" s="384"/>
      <c r="Z359" s="359"/>
      <c r="AA359" s="359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7"/>
      <c r="Q360" s="377"/>
      <c r="R360" s="377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53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7"/>
      <c r="Q361" s="377"/>
      <c r="R361" s="377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99"/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400"/>
      <c r="O362" s="380" t="s">
        <v>73</v>
      </c>
      <c r="P362" s="381"/>
      <c r="Q362" s="381"/>
      <c r="R362" s="381"/>
      <c r="S362" s="381"/>
      <c r="T362" s="381"/>
      <c r="U362" s="382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84"/>
      <c r="B363" s="384"/>
      <c r="C363" s="384"/>
      <c r="D363" s="384"/>
      <c r="E363" s="384"/>
      <c r="F363" s="384"/>
      <c r="G363" s="384"/>
      <c r="H363" s="384"/>
      <c r="I363" s="384"/>
      <c r="J363" s="384"/>
      <c r="K363" s="384"/>
      <c r="L363" s="384"/>
      <c r="M363" s="384"/>
      <c r="N363" s="400"/>
      <c r="O363" s="380" t="s">
        <v>73</v>
      </c>
      <c r="P363" s="381"/>
      <c r="Q363" s="381"/>
      <c r="R363" s="381"/>
      <c r="S363" s="381"/>
      <c r="T363" s="381"/>
      <c r="U363" s="382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3" t="s">
        <v>75</v>
      </c>
      <c r="B364" s="384"/>
      <c r="C364" s="384"/>
      <c r="D364" s="384"/>
      <c r="E364" s="384"/>
      <c r="F364" s="384"/>
      <c r="G364" s="384"/>
      <c r="H364" s="384"/>
      <c r="I364" s="384"/>
      <c r="J364" s="384"/>
      <c r="K364" s="384"/>
      <c r="L364" s="384"/>
      <c r="M364" s="384"/>
      <c r="N364" s="384"/>
      <c r="O364" s="384"/>
      <c r="P364" s="384"/>
      <c r="Q364" s="384"/>
      <c r="R364" s="384"/>
      <c r="S364" s="384"/>
      <c r="T364" s="384"/>
      <c r="U364" s="384"/>
      <c r="V364" s="384"/>
      <c r="W364" s="384"/>
      <c r="X364" s="384"/>
      <c r="Y364" s="384"/>
      <c r="Z364" s="359"/>
      <c r="AA364" s="359"/>
    </row>
    <row r="365" spans="1:54" ht="27" hidden="1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7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7"/>
      <c r="Q365" s="377"/>
      <c r="R365" s="377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7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7"/>
      <c r="Q366" s="377"/>
      <c r="R366" s="377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7"/>
      <c r="Q367" s="377"/>
      <c r="R367" s="377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7"/>
      <c r="Q368" s="377"/>
      <c r="R368" s="377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hidden="1" x14ac:dyDescent="0.2">
      <c r="A369" s="399"/>
      <c r="B369" s="384"/>
      <c r="C369" s="384"/>
      <c r="D369" s="384"/>
      <c r="E369" s="384"/>
      <c r="F369" s="384"/>
      <c r="G369" s="384"/>
      <c r="H369" s="384"/>
      <c r="I369" s="384"/>
      <c r="J369" s="384"/>
      <c r="K369" s="384"/>
      <c r="L369" s="384"/>
      <c r="M369" s="384"/>
      <c r="N369" s="400"/>
      <c r="O369" s="380" t="s">
        <v>73</v>
      </c>
      <c r="P369" s="381"/>
      <c r="Q369" s="381"/>
      <c r="R369" s="381"/>
      <c r="S369" s="381"/>
      <c r="T369" s="381"/>
      <c r="U369" s="382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hidden="1" x14ac:dyDescent="0.2">
      <c r="A370" s="384"/>
      <c r="B370" s="384"/>
      <c r="C370" s="384"/>
      <c r="D370" s="384"/>
      <c r="E370" s="384"/>
      <c r="F370" s="384"/>
      <c r="G370" s="384"/>
      <c r="H370" s="384"/>
      <c r="I370" s="384"/>
      <c r="J370" s="384"/>
      <c r="K370" s="384"/>
      <c r="L370" s="384"/>
      <c r="M370" s="384"/>
      <c r="N370" s="400"/>
      <c r="O370" s="380" t="s">
        <v>73</v>
      </c>
      <c r="P370" s="381"/>
      <c r="Q370" s="381"/>
      <c r="R370" s="381"/>
      <c r="S370" s="381"/>
      <c r="T370" s="381"/>
      <c r="U370" s="382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hidden="1" customHeight="1" x14ac:dyDescent="0.25">
      <c r="A371" s="383" t="s">
        <v>206</v>
      </c>
      <c r="B371" s="384"/>
      <c r="C371" s="384"/>
      <c r="D371" s="384"/>
      <c r="E371" s="384"/>
      <c r="F371" s="384"/>
      <c r="G371" s="384"/>
      <c r="H371" s="384"/>
      <c r="I371" s="384"/>
      <c r="J371" s="384"/>
      <c r="K371" s="384"/>
      <c r="L371" s="384"/>
      <c r="M371" s="384"/>
      <c r="N371" s="384"/>
      <c r="O371" s="384"/>
      <c r="P371" s="384"/>
      <c r="Q371" s="384"/>
      <c r="R371" s="384"/>
      <c r="S371" s="384"/>
      <c r="T371" s="384"/>
      <c r="U371" s="384"/>
      <c r="V371" s="384"/>
      <c r="W371" s="384"/>
      <c r="X371" s="384"/>
      <c r="Y371" s="384"/>
      <c r="Z371" s="359"/>
      <c r="AA371" s="359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6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7"/>
      <c r="Q372" s="377"/>
      <c r="R372" s="377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99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400"/>
      <c r="O373" s="380" t="s">
        <v>73</v>
      </c>
      <c r="P373" s="381"/>
      <c r="Q373" s="381"/>
      <c r="R373" s="381"/>
      <c r="S373" s="381"/>
      <c r="T373" s="381"/>
      <c r="U373" s="382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84"/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400"/>
      <c r="O374" s="380" t="s">
        <v>73</v>
      </c>
      <c r="P374" s="381"/>
      <c r="Q374" s="381"/>
      <c r="R374" s="381"/>
      <c r="S374" s="381"/>
      <c r="T374" s="381"/>
      <c r="U374" s="382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437" t="s">
        <v>504</v>
      </c>
      <c r="B375" s="438"/>
      <c r="C375" s="438"/>
      <c r="D375" s="438"/>
      <c r="E375" s="438"/>
      <c r="F375" s="438"/>
      <c r="G375" s="438"/>
      <c r="H375" s="438"/>
      <c r="I375" s="438"/>
      <c r="J375" s="438"/>
      <c r="K375" s="438"/>
      <c r="L375" s="438"/>
      <c r="M375" s="438"/>
      <c r="N375" s="438"/>
      <c r="O375" s="438"/>
      <c r="P375" s="438"/>
      <c r="Q375" s="438"/>
      <c r="R375" s="438"/>
      <c r="S375" s="438"/>
      <c r="T375" s="438"/>
      <c r="U375" s="438"/>
      <c r="V375" s="438"/>
      <c r="W375" s="438"/>
      <c r="X375" s="438"/>
      <c r="Y375" s="438"/>
      <c r="Z375" s="48"/>
      <c r="AA375" s="48"/>
    </row>
    <row r="376" spans="1:54" ht="16.5" hidden="1" customHeight="1" x14ac:dyDescent="0.25">
      <c r="A376" s="389" t="s">
        <v>505</v>
      </c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84"/>
      <c r="O376" s="384"/>
      <c r="P376" s="384"/>
      <c r="Q376" s="384"/>
      <c r="R376" s="384"/>
      <c r="S376" s="384"/>
      <c r="T376" s="384"/>
      <c r="U376" s="384"/>
      <c r="V376" s="384"/>
      <c r="W376" s="384"/>
      <c r="X376" s="384"/>
      <c r="Y376" s="384"/>
      <c r="Z376" s="360"/>
      <c r="AA376" s="360"/>
    </row>
    <row r="377" spans="1:54" ht="14.25" hidden="1" customHeight="1" x14ac:dyDescent="0.25">
      <c r="A377" s="383" t="s">
        <v>111</v>
      </c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84"/>
      <c r="O377" s="384"/>
      <c r="P377" s="384"/>
      <c r="Q377" s="384"/>
      <c r="R377" s="384"/>
      <c r="S377" s="384"/>
      <c r="T377" s="384"/>
      <c r="U377" s="384"/>
      <c r="V377" s="384"/>
      <c r="W377" s="384"/>
      <c r="X377" s="384"/>
      <c r="Y377" s="384"/>
      <c r="Z377" s="359"/>
      <c r="AA377" s="359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6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7"/>
      <c r="Q378" s="377"/>
      <c r="R378" s="377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6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7"/>
      <c r="Q379" s="377"/>
      <c r="R379" s="377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99"/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400"/>
      <c r="O380" s="380" t="s">
        <v>73</v>
      </c>
      <c r="P380" s="381"/>
      <c r="Q380" s="381"/>
      <c r="R380" s="381"/>
      <c r="S380" s="381"/>
      <c r="T380" s="381"/>
      <c r="U380" s="382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84"/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400"/>
      <c r="O381" s="380" t="s">
        <v>73</v>
      </c>
      <c r="P381" s="381"/>
      <c r="Q381" s="381"/>
      <c r="R381" s="381"/>
      <c r="S381" s="381"/>
      <c r="T381" s="381"/>
      <c r="U381" s="382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3" t="s">
        <v>62</v>
      </c>
      <c r="B382" s="384"/>
      <c r="C382" s="384"/>
      <c r="D382" s="384"/>
      <c r="E382" s="384"/>
      <c r="F382" s="384"/>
      <c r="G382" s="384"/>
      <c r="H382" s="384"/>
      <c r="I382" s="384"/>
      <c r="J382" s="384"/>
      <c r="K382" s="384"/>
      <c r="L382" s="384"/>
      <c r="M382" s="384"/>
      <c r="N382" s="384"/>
      <c r="O382" s="384"/>
      <c r="P382" s="384"/>
      <c r="Q382" s="384"/>
      <c r="R382" s="384"/>
      <c r="S382" s="384"/>
      <c r="T382" s="384"/>
      <c r="U382" s="384"/>
      <c r="V382" s="384"/>
      <c r="W382" s="384"/>
      <c r="X382" s="384"/>
      <c r="Y382" s="384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44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7"/>
      <c r="Q383" s="377"/>
      <c r="R383" s="377"/>
      <c r="S383" s="371"/>
      <c r="T383" s="34"/>
      <c r="U383" s="34"/>
      <c r="V383" s="35" t="s">
        <v>68</v>
      </c>
      <c r="W383" s="366">
        <v>100</v>
      </c>
      <c r="X383" s="367">
        <f t="shared" ref="X383:X395" si="18">IFERROR(IF(W383="",0,CEILING((W383/$H383),1)*$H383),"")</f>
        <v>100.80000000000001</v>
      </c>
      <c r="Y383" s="36">
        <f>IFERROR(IF(X383=0,"",ROUNDUP(X383/H383,0)*0.00753),"")</f>
        <v>0.18071999999999999</v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7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7"/>
      <c r="Q384" s="377"/>
      <c r="R384" s="377"/>
      <c r="S384" s="371"/>
      <c r="T384" s="34"/>
      <c r="U384" s="34"/>
      <c r="V384" s="35" t="s">
        <v>68</v>
      </c>
      <c r="W384" s="366">
        <v>40</v>
      </c>
      <c r="X384" s="367">
        <f t="shared" si="18"/>
        <v>42</v>
      </c>
      <c r="Y384" s="36">
        <f>IFERROR(IF(X384=0,"",ROUNDUP(X384/H384,0)*0.00753),"")</f>
        <v>7.5300000000000006E-2</v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72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7"/>
      <c r="Q385" s="377"/>
      <c r="R385" s="377"/>
      <c r="S385" s="371"/>
      <c r="T385" s="34"/>
      <c r="U385" s="34"/>
      <c r="V385" s="35" t="s">
        <v>68</v>
      </c>
      <c r="W385" s="366">
        <v>150</v>
      </c>
      <c r="X385" s="367">
        <f t="shared" si="18"/>
        <v>151.20000000000002</v>
      </c>
      <c r="Y385" s="36">
        <f>IFERROR(IF(X385=0,"",ROUNDUP(X385/H385,0)*0.00753),"")</f>
        <v>0.27107999999999999</v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7"/>
      <c r="Q386" s="377"/>
      <c r="R386" s="377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6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7"/>
      <c r="Q387" s="377"/>
      <c r="R387" s="377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7"/>
      <c r="Q388" s="377"/>
      <c r="R388" s="377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7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7"/>
      <c r="Q389" s="377"/>
      <c r="R389" s="377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4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7"/>
      <c r="Q390" s="377"/>
      <c r="R390" s="377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7"/>
      <c r="Q391" s="377"/>
      <c r="R391" s="377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44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7"/>
      <c r="Q392" s="377"/>
      <c r="R392" s="377"/>
      <c r="S392" s="371"/>
      <c r="T392" s="34"/>
      <c r="U392" s="34"/>
      <c r="V392" s="35" t="s">
        <v>68</v>
      </c>
      <c r="W392" s="366">
        <v>21</v>
      </c>
      <c r="X392" s="367">
        <f t="shared" si="18"/>
        <v>21</v>
      </c>
      <c r="Y392" s="36">
        <f t="shared" si="19"/>
        <v>5.0200000000000002E-2</v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7"/>
      <c r="Q393" s="377"/>
      <c r="R393" s="377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44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7"/>
      <c r="Q394" s="377"/>
      <c r="R394" s="377"/>
      <c r="S394" s="371"/>
      <c r="T394" s="34"/>
      <c r="U394" s="34"/>
      <c r="V394" s="35" t="s">
        <v>68</v>
      </c>
      <c r="W394" s="366">
        <v>33.599999999999987</v>
      </c>
      <c r="X394" s="367">
        <f t="shared" si="18"/>
        <v>33.6</v>
      </c>
      <c r="Y394" s="36">
        <f t="shared" si="19"/>
        <v>8.0320000000000003E-2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5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7"/>
      <c r="Q395" s="377"/>
      <c r="R395" s="377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99"/>
      <c r="B396" s="384"/>
      <c r="C396" s="384"/>
      <c r="D396" s="384"/>
      <c r="E396" s="384"/>
      <c r="F396" s="384"/>
      <c r="G396" s="384"/>
      <c r="H396" s="384"/>
      <c r="I396" s="384"/>
      <c r="J396" s="384"/>
      <c r="K396" s="384"/>
      <c r="L396" s="384"/>
      <c r="M396" s="384"/>
      <c r="N396" s="400"/>
      <c r="O396" s="380" t="s">
        <v>73</v>
      </c>
      <c r="P396" s="381"/>
      <c r="Q396" s="381"/>
      <c r="R396" s="381"/>
      <c r="S396" s="381"/>
      <c r="T396" s="381"/>
      <c r="U396" s="382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95.047619047619037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96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0.65762000000000009</v>
      </c>
      <c r="Z396" s="369"/>
      <c r="AA396" s="369"/>
    </row>
    <row r="397" spans="1:54" x14ac:dyDescent="0.2">
      <c r="A397" s="384"/>
      <c r="B397" s="384"/>
      <c r="C397" s="384"/>
      <c r="D397" s="384"/>
      <c r="E397" s="384"/>
      <c r="F397" s="384"/>
      <c r="G397" s="384"/>
      <c r="H397" s="384"/>
      <c r="I397" s="384"/>
      <c r="J397" s="384"/>
      <c r="K397" s="384"/>
      <c r="L397" s="384"/>
      <c r="M397" s="384"/>
      <c r="N397" s="400"/>
      <c r="O397" s="380" t="s">
        <v>73</v>
      </c>
      <c r="P397" s="381"/>
      <c r="Q397" s="381"/>
      <c r="R397" s="381"/>
      <c r="S397" s="381"/>
      <c r="T397" s="381"/>
      <c r="U397" s="382"/>
      <c r="V397" s="37" t="s">
        <v>68</v>
      </c>
      <c r="W397" s="368">
        <f>IFERROR(SUM(W383:W395),"0")</f>
        <v>344.59999999999997</v>
      </c>
      <c r="X397" s="368">
        <f>IFERROR(SUM(X383:X395),"0")</f>
        <v>348.6</v>
      </c>
      <c r="Y397" s="37"/>
      <c r="Z397" s="369"/>
      <c r="AA397" s="369"/>
    </row>
    <row r="398" spans="1:54" ht="14.25" hidden="1" customHeight="1" x14ac:dyDescent="0.25">
      <c r="A398" s="383" t="s">
        <v>75</v>
      </c>
      <c r="B398" s="384"/>
      <c r="C398" s="384"/>
      <c r="D398" s="384"/>
      <c r="E398" s="384"/>
      <c r="F398" s="384"/>
      <c r="G398" s="384"/>
      <c r="H398" s="384"/>
      <c r="I398" s="384"/>
      <c r="J398" s="384"/>
      <c r="K398" s="384"/>
      <c r="L398" s="384"/>
      <c r="M398" s="384"/>
      <c r="N398" s="384"/>
      <c r="O398" s="384"/>
      <c r="P398" s="384"/>
      <c r="Q398" s="384"/>
      <c r="R398" s="384"/>
      <c r="S398" s="384"/>
      <c r="T398" s="384"/>
      <c r="U398" s="384"/>
      <c r="V398" s="384"/>
      <c r="W398" s="384"/>
      <c r="X398" s="384"/>
      <c r="Y398" s="384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4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7"/>
      <c r="Q399" s="377"/>
      <c r="R399" s="377"/>
      <c r="S399" s="371"/>
      <c r="T399" s="34"/>
      <c r="U399" s="34"/>
      <c r="V399" s="35" t="s">
        <v>68</v>
      </c>
      <c r="W399" s="366">
        <v>40</v>
      </c>
      <c r="X399" s="367">
        <f>IFERROR(IF(W399="",0,CEILING((W399/$H399),1)*$H399),"")</f>
        <v>46.8</v>
      </c>
      <c r="Y399" s="36">
        <f>IFERROR(IF(X399=0,"",ROUNDUP(X399/H399,0)*0.02175),"")</f>
        <v>0.1305</v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7"/>
      <c r="Q400" s="377"/>
      <c r="R400" s="377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7"/>
      <c r="Q401" s="377"/>
      <c r="R401" s="377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99"/>
      <c r="B402" s="384"/>
      <c r="C402" s="384"/>
      <c r="D402" s="384"/>
      <c r="E402" s="384"/>
      <c r="F402" s="384"/>
      <c r="G402" s="384"/>
      <c r="H402" s="384"/>
      <c r="I402" s="384"/>
      <c r="J402" s="384"/>
      <c r="K402" s="384"/>
      <c r="L402" s="384"/>
      <c r="M402" s="384"/>
      <c r="N402" s="400"/>
      <c r="O402" s="380" t="s">
        <v>73</v>
      </c>
      <c r="P402" s="381"/>
      <c r="Q402" s="381"/>
      <c r="R402" s="381"/>
      <c r="S402" s="381"/>
      <c r="T402" s="381"/>
      <c r="U402" s="382"/>
      <c r="V402" s="37" t="s">
        <v>74</v>
      </c>
      <c r="W402" s="368">
        <f>IFERROR(W399/H399,"0")+IFERROR(W400/H400,"0")+IFERROR(W401/H401,"0")</f>
        <v>5.1282051282051286</v>
      </c>
      <c r="X402" s="368">
        <f>IFERROR(X399/H399,"0")+IFERROR(X400/H400,"0")+IFERROR(X401/H401,"0")</f>
        <v>6</v>
      </c>
      <c r="Y402" s="368">
        <f>IFERROR(IF(Y399="",0,Y399),"0")+IFERROR(IF(Y400="",0,Y400),"0")+IFERROR(IF(Y401="",0,Y401),"0")</f>
        <v>0.1305</v>
      </c>
      <c r="Z402" s="369"/>
      <c r="AA402" s="369"/>
    </row>
    <row r="403" spans="1:54" x14ac:dyDescent="0.2">
      <c r="A403" s="384"/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400"/>
      <c r="O403" s="380" t="s">
        <v>73</v>
      </c>
      <c r="P403" s="381"/>
      <c r="Q403" s="381"/>
      <c r="R403" s="381"/>
      <c r="S403" s="381"/>
      <c r="T403" s="381"/>
      <c r="U403" s="382"/>
      <c r="V403" s="37" t="s">
        <v>68</v>
      </c>
      <c r="W403" s="368">
        <f>IFERROR(SUM(W399:W401),"0")</f>
        <v>40</v>
      </c>
      <c r="X403" s="368">
        <f>IFERROR(SUM(X399:X401),"0")</f>
        <v>46.8</v>
      </c>
      <c r="Y403" s="37"/>
      <c r="Z403" s="369"/>
      <c r="AA403" s="369"/>
    </row>
    <row r="404" spans="1:54" ht="14.25" hidden="1" customHeight="1" x14ac:dyDescent="0.25">
      <c r="A404" s="383" t="s">
        <v>206</v>
      </c>
      <c r="B404" s="384"/>
      <c r="C404" s="384"/>
      <c r="D404" s="384"/>
      <c r="E404" s="384"/>
      <c r="F404" s="384"/>
      <c r="G404" s="384"/>
      <c r="H404" s="384"/>
      <c r="I404" s="384"/>
      <c r="J404" s="384"/>
      <c r="K404" s="384"/>
      <c r="L404" s="384"/>
      <c r="M404" s="384"/>
      <c r="N404" s="384"/>
      <c r="O404" s="384"/>
      <c r="P404" s="384"/>
      <c r="Q404" s="384"/>
      <c r="R404" s="384"/>
      <c r="S404" s="384"/>
      <c r="T404" s="384"/>
      <c r="U404" s="384"/>
      <c r="V404" s="384"/>
      <c r="W404" s="384"/>
      <c r="X404" s="384"/>
      <c r="Y404" s="384"/>
      <c r="Z404" s="359"/>
      <c r="AA404" s="359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42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7"/>
      <c r="Q405" s="377"/>
      <c r="R405" s="377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99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400"/>
      <c r="O406" s="380" t="s">
        <v>73</v>
      </c>
      <c r="P406" s="381"/>
      <c r="Q406" s="381"/>
      <c r="R406" s="381"/>
      <c r="S406" s="381"/>
      <c r="T406" s="381"/>
      <c r="U406" s="382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84"/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400"/>
      <c r="O407" s="380" t="s">
        <v>73</v>
      </c>
      <c r="P407" s="381"/>
      <c r="Q407" s="381"/>
      <c r="R407" s="381"/>
      <c r="S407" s="381"/>
      <c r="T407" s="381"/>
      <c r="U407" s="382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3" t="s">
        <v>89</v>
      </c>
      <c r="B408" s="384"/>
      <c r="C408" s="384"/>
      <c r="D408" s="384"/>
      <c r="E408" s="384"/>
      <c r="F408" s="384"/>
      <c r="G408" s="384"/>
      <c r="H408" s="384"/>
      <c r="I408" s="384"/>
      <c r="J408" s="384"/>
      <c r="K408" s="384"/>
      <c r="L408" s="384"/>
      <c r="M408" s="384"/>
      <c r="N408" s="384"/>
      <c r="O408" s="384"/>
      <c r="P408" s="384"/>
      <c r="Q408" s="384"/>
      <c r="R408" s="384"/>
      <c r="S408" s="384"/>
      <c r="T408" s="384"/>
      <c r="U408" s="384"/>
      <c r="V408" s="384"/>
      <c r="W408" s="384"/>
      <c r="X408" s="384"/>
      <c r="Y408" s="384"/>
      <c r="Z408" s="359"/>
      <c r="AA408" s="359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48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7"/>
      <c r="Q409" s="377"/>
      <c r="R409" s="377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3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7"/>
      <c r="Q410" s="377"/>
      <c r="R410" s="377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7"/>
      <c r="Q411" s="377"/>
      <c r="R411" s="377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99"/>
      <c r="B412" s="384"/>
      <c r="C412" s="384"/>
      <c r="D412" s="384"/>
      <c r="E412" s="384"/>
      <c r="F412" s="384"/>
      <c r="G412" s="384"/>
      <c r="H412" s="384"/>
      <c r="I412" s="384"/>
      <c r="J412" s="384"/>
      <c r="K412" s="384"/>
      <c r="L412" s="384"/>
      <c r="M412" s="384"/>
      <c r="N412" s="400"/>
      <c r="O412" s="380" t="s">
        <v>73</v>
      </c>
      <c r="P412" s="381"/>
      <c r="Q412" s="381"/>
      <c r="R412" s="381"/>
      <c r="S412" s="381"/>
      <c r="T412" s="381"/>
      <c r="U412" s="382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84"/>
      <c r="B413" s="384"/>
      <c r="C413" s="384"/>
      <c r="D413" s="384"/>
      <c r="E413" s="384"/>
      <c r="F413" s="384"/>
      <c r="G413" s="384"/>
      <c r="H413" s="384"/>
      <c r="I413" s="384"/>
      <c r="J413" s="384"/>
      <c r="K413" s="384"/>
      <c r="L413" s="384"/>
      <c r="M413" s="384"/>
      <c r="N413" s="400"/>
      <c r="O413" s="380" t="s">
        <v>73</v>
      </c>
      <c r="P413" s="381"/>
      <c r="Q413" s="381"/>
      <c r="R413" s="381"/>
      <c r="S413" s="381"/>
      <c r="T413" s="381"/>
      <c r="U413" s="382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89" t="s">
        <v>552</v>
      </c>
      <c r="B414" s="384"/>
      <c r="C414" s="384"/>
      <c r="D414" s="384"/>
      <c r="E414" s="384"/>
      <c r="F414" s="384"/>
      <c r="G414" s="384"/>
      <c r="H414" s="384"/>
      <c r="I414" s="384"/>
      <c r="J414" s="384"/>
      <c r="K414" s="384"/>
      <c r="L414" s="384"/>
      <c r="M414" s="384"/>
      <c r="N414" s="384"/>
      <c r="O414" s="384"/>
      <c r="P414" s="384"/>
      <c r="Q414" s="384"/>
      <c r="R414" s="384"/>
      <c r="S414" s="384"/>
      <c r="T414" s="384"/>
      <c r="U414" s="384"/>
      <c r="V414" s="384"/>
      <c r="W414" s="384"/>
      <c r="X414" s="384"/>
      <c r="Y414" s="384"/>
      <c r="Z414" s="360"/>
      <c r="AA414" s="360"/>
    </row>
    <row r="415" spans="1:54" ht="14.25" hidden="1" customHeight="1" x14ac:dyDescent="0.25">
      <c r="A415" s="383" t="s">
        <v>103</v>
      </c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84"/>
      <c r="O415" s="384"/>
      <c r="P415" s="384"/>
      <c r="Q415" s="384"/>
      <c r="R415" s="384"/>
      <c r="S415" s="384"/>
      <c r="T415" s="384"/>
      <c r="U415" s="384"/>
      <c r="V415" s="384"/>
      <c r="W415" s="384"/>
      <c r="X415" s="384"/>
      <c r="Y415" s="384"/>
      <c r="Z415" s="359"/>
      <c r="AA415" s="359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6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7"/>
      <c r="Q416" s="377"/>
      <c r="R416" s="377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4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7"/>
      <c r="Q417" s="377"/>
      <c r="R417" s="377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99"/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400"/>
      <c r="O418" s="380" t="s">
        <v>73</v>
      </c>
      <c r="P418" s="381"/>
      <c r="Q418" s="381"/>
      <c r="R418" s="381"/>
      <c r="S418" s="381"/>
      <c r="T418" s="381"/>
      <c r="U418" s="382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84"/>
      <c r="B419" s="384"/>
      <c r="C419" s="384"/>
      <c r="D419" s="384"/>
      <c r="E419" s="384"/>
      <c r="F419" s="384"/>
      <c r="G419" s="384"/>
      <c r="H419" s="384"/>
      <c r="I419" s="384"/>
      <c r="J419" s="384"/>
      <c r="K419" s="384"/>
      <c r="L419" s="384"/>
      <c r="M419" s="384"/>
      <c r="N419" s="400"/>
      <c r="O419" s="380" t="s">
        <v>73</v>
      </c>
      <c r="P419" s="381"/>
      <c r="Q419" s="381"/>
      <c r="R419" s="381"/>
      <c r="S419" s="381"/>
      <c r="T419" s="381"/>
      <c r="U419" s="382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3" t="s">
        <v>62</v>
      </c>
      <c r="B420" s="384"/>
      <c r="C420" s="384"/>
      <c r="D420" s="384"/>
      <c r="E420" s="384"/>
      <c r="F420" s="384"/>
      <c r="G420" s="384"/>
      <c r="H420" s="384"/>
      <c r="I420" s="384"/>
      <c r="J420" s="384"/>
      <c r="K420" s="384"/>
      <c r="L420" s="384"/>
      <c r="M420" s="384"/>
      <c r="N420" s="384"/>
      <c r="O420" s="384"/>
      <c r="P420" s="384"/>
      <c r="Q420" s="384"/>
      <c r="R420" s="384"/>
      <c r="S420" s="384"/>
      <c r="T420" s="384"/>
      <c r="U420" s="384"/>
      <c r="V420" s="384"/>
      <c r="W420" s="384"/>
      <c r="X420" s="384"/>
      <c r="Y420" s="384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7"/>
      <c r="Q421" s="377"/>
      <c r="R421" s="377"/>
      <c r="S421" s="371"/>
      <c r="T421" s="34"/>
      <c r="U421" s="34"/>
      <c r="V421" s="35" t="s">
        <v>68</v>
      </c>
      <c r="W421" s="366">
        <v>400</v>
      </c>
      <c r="X421" s="367">
        <f t="shared" ref="X421:X427" si="20">IFERROR(IF(W421="",0,CEILING((W421/$H421),1)*$H421),"")</f>
        <v>403.20000000000005</v>
      </c>
      <c r="Y421" s="36">
        <f>IFERROR(IF(X421=0,"",ROUNDUP(X421/H421,0)*0.00753),"")</f>
        <v>0.72287999999999997</v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7"/>
      <c r="Q422" s="377"/>
      <c r="R422" s="377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6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7"/>
      <c r="Q423" s="377"/>
      <c r="R423" s="377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7"/>
      <c r="Q424" s="377"/>
      <c r="R424" s="377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7"/>
      <c r="Q425" s="377"/>
      <c r="R425" s="377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7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7"/>
      <c r="Q426" s="377"/>
      <c r="R426" s="377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3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7"/>
      <c r="Q427" s="377"/>
      <c r="R427" s="377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99"/>
      <c r="B428" s="384"/>
      <c r="C428" s="384"/>
      <c r="D428" s="384"/>
      <c r="E428" s="384"/>
      <c r="F428" s="384"/>
      <c r="G428" s="384"/>
      <c r="H428" s="384"/>
      <c r="I428" s="384"/>
      <c r="J428" s="384"/>
      <c r="K428" s="384"/>
      <c r="L428" s="384"/>
      <c r="M428" s="384"/>
      <c r="N428" s="400"/>
      <c r="O428" s="380" t="s">
        <v>73</v>
      </c>
      <c r="P428" s="381"/>
      <c r="Q428" s="381"/>
      <c r="R428" s="381"/>
      <c r="S428" s="381"/>
      <c r="T428" s="381"/>
      <c r="U428" s="382"/>
      <c r="V428" s="37" t="s">
        <v>74</v>
      </c>
      <c r="W428" s="368">
        <f>IFERROR(W421/H421,"0")+IFERROR(W422/H422,"0")+IFERROR(W423/H423,"0")+IFERROR(W424/H424,"0")+IFERROR(W425/H425,"0")+IFERROR(W426/H426,"0")+IFERROR(W427/H427,"0")</f>
        <v>95.238095238095241</v>
      </c>
      <c r="X428" s="368">
        <f>IFERROR(X421/H421,"0")+IFERROR(X422/H422,"0")+IFERROR(X423/H423,"0")+IFERROR(X424/H424,"0")+IFERROR(X425/H425,"0")+IFERROR(X426/H426,"0")+IFERROR(X427/H427,"0")</f>
        <v>96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0.72287999999999997</v>
      </c>
      <c r="Z428" s="369"/>
      <c r="AA428" s="369"/>
    </row>
    <row r="429" spans="1:54" x14ac:dyDescent="0.2">
      <c r="A429" s="384"/>
      <c r="B429" s="384"/>
      <c r="C429" s="384"/>
      <c r="D429" s="384"/>
      <c r="E429" s="384"/>
      <c r="F429" s="384"/>
      <c r="G429" s="384"/>
      <c r="H429" s="384"/>
      <c r="I429" s="384"/>
      <c r="J429" s="384"/>
      <c r="K429" s="384"/>
      <c r="L429" s="384"/>
      <c r="M429" s="384"/>
      <c r="N429" s="400"/>
      <c r="O429" s="380" t="s">
        <v>73</v>
      </c>
      <c r="P429" s="381"/>
      <c r="Q429" s="381"/>
      <c r="R429" s="381"/>
      <c r="S429" s="381"/>
      <c r="T429" s="381"/>
      <c r="U429" s="382"/>
      <c r="V429" s="37" t="s">
        <v>68</v>
      </c>
      <c r="W429" s="368">
        <f>IFERROR(SUM(W421:W427),"0")</f>
        <v>400</v>
      </c>
      <c r="X429" s="368">
        <f>IFERROR(SUM(X421:X427),"0")</f>
        <v>403.20000000000005</v>
      </c>
      <c r="Y429" s="37"/>
      <c r="Z429" s="369"/>
      <c r="AA429" s="369"/>
    </row>
    <row r="430" spans="1:54" ht="14.25" hidden="1" customHeight="1" x14ac:dyDescent="0.25">
      <c r="A430" s="383" t="s">
        <v>89</v>
      </c>
      <c r="B430" s="384"/>
      <c r="C430" s="384"/>
      <c r="D430" s="384"/>
      <c r="E430" s="384"/>
      <c r="F430" s="384"/>
      <c r="G430" s="384"/>
      <c r="H430" s="384"/>
      <c r="I430" s="384"/>
      <c r="J430" s="384"/>
      <c r="K430" s="384"/>
      <c r="L430" s="384"/>
      <c r="M430" s="384"/>
      <c r="N430" s="384"/>
      <c r="O430" s="384"/>
      <c r="P430" s="384"/>
      <c r="Q430" s="384"/>
      <c r="R430" s="384"/>
      <c r="S430" s="384"/>
      <c r="T430" s="384"/>
      <c r="U430" s="384"/>
      <c r="V430" s="384"/>
      <c r="W430" s="384"/>
      <c r="X430" s="384"/>
      <c r="Y430" s="384"/>
      <c r="Z430" s="359"/>
      <c r="AA430" s="359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7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7"/>
      <c r="Q431" s="377"/>
      <c r="R431" s="377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6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7"/>
      <c r="Q432" s="377"/>
      <c r="R432" s="377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99"/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400"/>
      <c r="O433" s="380" t="s">
        <v>73</v>
      </c>
      <c r="P433" s="381"/>
      <c r="Q433" s="381"/>
      <c r="R433" s="381"/>
      <c r="S433" s="381"/>
      <c r="T433" s="381"/>
      <c r="U433" s="382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84"/>
      <c r="B434" s="384"/>
      <c r="C434" s="384"/>
      <c r="D434" s="384"/>
      <c r="E434" s="384"/>
      <c r="F434" s="384"/>
      <c r="G434" s="384"/>
      <c r="H434" s="384"/>
      <c r="I434" s="384"/>
      <c r="J434" s="384"/>
      <c r="K434" s="384"/>
      <c r="L434" s="384"/>
      <c r="M434" s="384"/>
      <c r="N434" s="400"/>
      <c r="O434" s="380" t="s">
        <v>73</v>
      </c>
      <c r="P434" s="381"/>
      <c r="Q434" s="381"/>
      <c r="R434" s="381"/>
      <c r="S434" s="381"/>
      <c r="T434" s="381"/>
      <c r="U434" s="382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3" t="s">
        <v>98</v>
      </c>
      <c r="B435" s="384"/>
      <c r="C435" s="384"/>
      <c r="D435" s="384"/>
      <c r="E435" s="384"/>
      <c r="F435" s="384"/>
      <c r="G435" s="384"/>
      <c r="H435" s="384"/>
      <c r="I435" s="384"/>
      <c r="J435" s="384"/>
      <c r="K435" s="384"/>
      <c r="L435" s="384"/>
      <c r="M435" s="384"/>
      <c r="N435" s="384"/>
      <c r="O435" s="384"/>
      <c r="P435" s="384"/>
      <c r="Q435" s="384"/>
      <c r="R435" s="384"/>
      <c r="S435" s="384"/>
      <c r="T435" s="384"/>
      <c r="U435" s="384"/>
      <c r="V435" s="384"/>
      <c r="W435" s="384"/>
      <c r="X435" s="384"/>
      <c r="Y435" s="384"/>
      <c r="Z435" s="359"/>
      <c r="AA435" s="359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7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7"/>
      <c r="Q436" s="377"/>
      <c r="R436" s="377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99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400"/>
      <c r="O437" s="380" t="s">
        <v>73</v>
      </c>
      <c r="P437" s="381"/>
      <c r="Q437" s="381"/>
      <c r="R437" s="381"/>
      <c r="S437" s="381"/>
      <c r="T437" s="381"/>
      <c r="U437" s="382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84"/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400"/>
      <c r="O438" s="380" t="s">
        <v>73</v>
      </c>
      <c r="P438" s="381"/>
      <c r="Q438" s="381"/>
      <c r="R438" s="381"/>
      <c r="S438" s="381"/>
      <c r="T438" s="381"/>
      <c r="U438" s="382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3" t="s">
        <v>577</v>
      </c>
      <c r="B439" s="384"/>
      <c r="C439" s="384"/>
      <c r="D439" s="384"/>
      <c r="E439" s="384"/>
      <c r="F439" s="384"/>
      <c r="G439" s="384"/>
      <c r="H439" s="384"/>
      <c r="I439" s="384"/>
      <c r="J439" s="384"/>
      <c r="K439" s="384"/>
      <c r="L439" s="384"/>
      <c r="M439" s="384"/>
      <c r="N439" s="384"/>
      <c r="O439" s="384"/>
      <c r="P439" s="384"/>
      <c r="Q439" s="384"/>
      <c r="R439" s="384"/>
      <c r="S439" s="384"/>
      <c r="T439" s="384"/>
      <c r="U439" s="384"/>
      <c r="V439" s="384"/>
      <c r="W439" s="384"/>
      <c r="X439" s="384"/>
      <c r="Y439" s="384"/>
      <c r="Z439" s="359"/>
      <c r="AA439" s="359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8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7"/>
      <c r="Q440" s="377"/>
      <c r="R440" s="377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99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400"/>
      <c r="O441" s="380" t="s">
        <v>73</v>
      </c>
      <c r="P441" s="381"/>
      <c r="Q441" s="381"/>
      <c r="R441" s="381"/>
      <c r="S441" s="381"/>
      <c r="T441" s="381"/>
      <c r="U441" s="382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84"/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400"/>
      <c r="O442" s="380" t="s">
        <v>73</v>
      </c>
      <c r="P442" s="381"/>
      <c r="Q442" s="381"/>
      <c r="R442" s="381"/>
      <c r="S442" s="381"/>
      <c r="T442" s="381"/>
      <c r="U442" s="382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89" t="s">
        <v>580</v>
      </c>
      <c r="B443" s="384"/>
      <c r="C443" s="384"/>
      <c r="D443" s="384"/>
      <c r="E443" s="384"/>
      <c r="F443" s="384"/>
      <c r="G443" s="384"/>
      <c r="H443" s="384"/>
      <c r="I443" s="384"/>
      <c r="J443" s="384"/>
      <c r="K443" s="384"/>
      <c r="L443" s="384"/>
      <c r="M443" s="384"/>
      <c r="N443" s="384"/>
      <c r="O443" s="384"/>
      <c r="P443" s="384"/>
      <c r="Q443" s="384"/>
      <c r="R443" s="384"/>
      <c r="S443" s="384"/>
      <c r="T443" s="384"/>
      <c r="U443" s="384"/>
      <c r="V443" s="384"/>
      <c r="W443" s="384"/>
      <c r="X443" s="384"/>
      <c r="Y443" s="384"/>
      <c r="Z443" s="360"/>
      <c r="AA443" s="360"/>
    </row>
    <row r="444" spans="1:54" ht="14.25" hidden="1" customHeight="1" x14ac:dyDescent="0.25">
      <c r="A444" s="383" t="s">
        <v>62</v>
      </c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84"/>
      <c r="O444" s="384"/>
      <c r="P444" s="384"/>
      <c r="Q444" s="384"/>
      <c r="R444" s="384"/>
      <c r="S444" s="384"/>
      <c r="T444" s="384"/>
      <c r="U444" s="384"/>
      <c r="V444" s="384"/>
      <c r="W444" s="384"/>
      <c r="X444" s="384"/>
      <c r="Y444" s="384"/>
      <c r="Z444" s="359"/>
      <c r="AA444" s="359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529" t="s">
        <v>583</v>
      </c>
      <c r="P445" s="377"/>
      <c r="Q445" s="377"/>
      <c r="R445" s="377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512" t="s">
        <v>586</v>
      </c>
      <c r="P446" s="377"/>
      <c r="Q446" s="377"/>
      <c r="R446" s="377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622" t="s">
        <v>589</v>
      </c>
      <c r="P447" s="377"/>
      <c r="Q447" s="377"/>
      <c r="R447" s="377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99"/>
      <c r="B448" s="384"/>
      <c r="C448" s="384"/>
      <c r="D448" s="384"/>
      <c r="E448" s="384"/>
      <c r="F448" s="384"/>
      <c r="G448" s="384"/>
      <c r="H448" s="384"/>
      <c r="I448" s="384"/>
      <c r="J448" s="384"/>
      <c r="K448" s="384"/>
      <c r="L448" s="384"/>
      <c r="M448" s="384"/>
      <c r="N448" s="400"/>
      <c r="O448" s="380" t="s">
        <v>73</v>
      </c>
      <c r="P448" s="381"/>
      <c r="Q448" s="381"/>
      <c r="R448" s="381"/>
      <c r="S448" s="381"/>
      <c r="T448" s="381"/>
      <c r="U448" s="382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84"/>
      <c r="B449" s="384"/>
      <c r="C449" s="384"/>
      <c r="D449" s="384"/>
      <c r="E449" s="384"/>
      <c r="F449" s="384"/>
      <c r="G449" s="384"/>
      <c r="H449" s="384"/>
      <c r="I449" s="384"/>
      <c r="J449" s="384"/>
      <c r="K449" s="384"/>
      <c r="L449" s="384"/>
      <c r="M449" s="384"/>
      <c r="N449" s="400"/>
      <c r="O449" s="380" t="s">
        <v>73</v>
      </c>
      <c r="P449" s="381"/>
      <c r="Q449" s="381"/>
      <c r="R449" s="381"/>
      <c r="S449" s="381"/>
      <c r="T449" s="381"/>
      <c r="U449" s="382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437" t="s">
        <v>590</v>
      </c>
      <c r="B450" s="438"/>
      <c r="C450" s="438"/>
      <c r="D450" s="438"/>
      <c r="E450" s="438"/>
      <c r="F450" s="438"/>
      <c r="G450" s="438"/>
      <c r="H450" s="438"/>
      <c r="I450" s="438"/>
      <c r="J450" s="438"/>
      <c r="K450" s="438"/>
      <c r="L450" s="438"/>
      <c r="M450" s="438"/>
      <c r="N450" s="438"/>
      <c r="O450" s="438"/>
      <c r="P450" s="438"/>
      <c r="Q450" s="438"/>
      <c r="R450" s="438"/>
      <c r="S450" s="438"/>
      <c r="T450" s="438"/>
      <c r="U450" s="438"/>
      <c r="V450" s="438"/>
      <c r="W450" s="438"/>
      <c r="X450" s="438"/>
      <c r="Y450" s="438"/>
      <c r="Z450" s="48"/>
      <c r="AA450" s="48"/>
    </row>
    <row r="451" spans="1:54" ht="16.5" hidden="1" customHeight="1" x14ac:dyDescent="0.25">
      <c r="A451" s="389" t="s">
        <v>590</v>
      </c>
      <c r="B451" s="384"/>
      <c r="C451" s="384"/>
      <c r="D451" s="384"/>
      <c r="E451" s="384"/>
      <c r="F451" s="384"/>
      <c r="G451" s="384"/>
      <c r="H451" s="384"/>
      <c r="I451" s="384"/>
      <c r="J451" s="384"/>
      <c r="K451" s="384"/>
      <c r="L451" s="384"/>
      <c r="M451" s="384"/>
      <c r="N451" s="384"/>
      <c r="O451" s="384"/>
      <c r="P451" s="384"/>
      <c r="Q451" s="384"/>
      <c r="R451" s="384"/>
      <c r="S451" s="384"/>
      <c r="T451" s="384"/>
      <c r="U451" s="384"/>
      <c r="V451" s="384"/>
      <c r="W451" s="384"/>
      <c r="X451" s="384"/>
      <c r="Y451" s="384"/>
      <c r="Z451" s="360"/>
      <c r="AA451" s="360"/>
    </row>
    <row r="452" spans="1:54" ht="14.25" hidden="1" customHeight="1" x14ac:dyDescent="0.25">
      <c r="A452" s="383" t="s">
        <v>111</v>
      </c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84"/>
      <c r="O452" s="384"/>
      <c r="P452" s="384"/>
      <c r="Q452" s="384"/>
      <c r="R452" s="384"/>
      <c r="S452" s="384"/>
      <c r="T452" s="384"/>
      <c r="U452" s="384"/>
      <c r="V452" s="384"/>
      <c r="W452" s="384"/>
      <c r="X452" s="384"/>
      <c r="Y452" s="384"/>
      <c r="Z452" s="359"/>
      <c r="AA452" s="359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6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7"/>
      <c r="Q453" s="377"/>
      <c r="R453" s="377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74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7"/>
      <c r="Q454" s="377"/>
      <c r="R454" s="377"/>
      <c r="S454" s="371"/>
      <c r="T454" s="34"/>
      <c r="U454" s="34"/>
      <c r="V454" s="35" t="s">
        <v>68</v>
      </c>
      <c r="W454" s="366">
        <v>250</v>
      </c>
      <c r="X454" s="367">
        <f t="shared" si="21"/>
        <v>253.44</v>
      </c>
      <c r="Y454" s="36">
        <f t="shared" si="22"/>
        <v>0.57408000000000003</v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6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7"/>
      <c r="Q455" s="377"/>
      <c r="R455" s="377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6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7"/>
      <c r="Q456" s="377"/>
      <c r="R456" s="377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hidden="1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6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7"/>
      <c r="Q457" s="377"/>
      <c r="R457" s="377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6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7"/>
      <c r="Q458" s="377"/>
      <c r="R458" s="377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5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7"/>
      <c r="Q459" s="377"/>
      <c r="R459" s="377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4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7"/>
      <c r="Q460" s="377"/>
      <c r="R460" s="377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49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7"/>
      <c r="Q461" s="377"/>
      <c r="R461" s="377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42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7"/>
      <c r="Q462" s="377"/>
      <c r="R462" s="377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7"/>
      <c r="Q463" s="377"/>
      <c r="R463" s="377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99"/>
      <c r="B464" s="384"/>
      <c r="C464" s="384"/>
      <c r="D464" s="384"/>
      <c r="E464" s="384"/>
      <c r="F464" s="384"/>
      <c r="G464" s="384"/>
      <c r="H464" s="384"/>
      <c r="I464" s="384"/>
      <c r="J464" s="384"/>
      <c r="K464" s="384"/>
      <c r="L464" s="384"/>
      <c r="M464" s="384"/>
      <c r="N464" s="400"/>
      <c r="O464" s="380" t="s">
        <v>73</v>
      </c>
      <c r="P464" s="381"/>
      <c r="Q464" s="381"/>
      <c r="R464" s="381"/>
      <c r="S464" s="381"/>
      <c r="T464" s="381"/>
      <c r="U464" s="382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47.348484848484844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48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0.57408000000000003</v>
      </c>
      <c r="Z464" s="369"/>
      <c r="AA464" s="369"/>
    </row>
    <row r="465" spans="1:54" x14ac:dyDescent="0.2">
      <c r="A465" s="384"/>
      <c r="B465" s="384"/>
      <c r="C465" s="384"/>
      <c r="D465" s="384"/>
      <c r="E465" s="384"/>
      <c r="F465" s="384"/>
      <c r="G465" s="384"/>
      <c r="H465" s="384"/>
      <c r="I465" s="384"/>
      <c r="J465" s="384"/>
      <c r="K465" s="384"/>
      <c r="L465" s="384"/>
      <c r="M465" s="384"/>
      <c r="N465" s="400"/>
      <c r="O465" s="380" t="s">
        <v>73</v>
      </c>
      <c r="P465" s="381"/>
      <c r="Q465" s="381"/>
      <c r="R465" s="381"/>
      <c r="S465" s="381"/>
      <c r="T465" s="381"/>
      <c r="U465" s="382"/>
      <c r="V465" s="37" t="s">
        <v>68</v>
      </c>
      <c r="W465" s="368">
        <f>IFERROR(SUM(W453:W463),"0")</f>
        <v>250</v>
      </c>
      <c r="X465" s="368">
        <f>IFERROR(SUM(X453:X463),"0")</f>
        <v>253.44</v>
      </c>
      <c r="Y465" s="37"/>
      <c r="Z465" s="369"/>
      <c r="AA465" s="369"/>
    </row>
    <row r="466" spans="1:54" ht="14.25" hidden="1" customHeight="1" x14ac:dyDescent="0.25">
      <c r="A466" s="383" t="s">
        <v>103</v>
      </c>
      <c r="B466" s="384"/>
      <c r="C466" s="384"/>
      <c r="D466" s="384"/>
      <c r="E466" s="384"/>
      <c r="F466" s="384"/>
      <c r="G466" s="384"/>
      <c r="H466" s="384"/>
      <c r="I466" s="384"/>
      <c r="J466" s="384"/>
      <c r="K466" s="384"/>
      <c r="L466" s="384"/>
      <c r="M466" s="384"/>
      <c r="N466" s="384"/>
      <c r="O466" s="384"/>
      <c r="P466" s="384"/>
      <c r="Q466" s="384"/>
      <c r="R466" s="384"/>
      <c r="S466" s="384"/>
      <c r="T466" s="384"/>
      <c r="U466" s="384"/>
      <c r="V466" s="384"/>
      <c r="W466" s="384"/>
      <c r="X466" s="384"/>
      <c r="Y466" s="384"/>
      <c r="Z466" s="359"/>
      <c r="AA466" s="359"/>
    </row>
    <row r="467" spans="1:54" ht="16.5" hidden="1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7"/>
      <c r="Q467" s="377"/>
      <c r="R467" s="377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6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7"/>
      <c r="Q468" s="377"/>
      <c r="R468" s="377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hidden="1" x14ac:dyDescent="0.2">
      <c r="A469" s="399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400"/>
      <c r="O469" s="380" t="s">
        <v>73</v>
      </c>
      <c r="P469" s="381"/>
      <c r="Q469" s="381"/>
      <c r="R469" s="381"/>
      <c r="S469" s="381"/>
      <c r="T469" s="381"/>
      <c r="U469" s="382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hidden="1" x14ac:dyDescent="0.2">
      <c r="A470" s="384"/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400"/>
      <c r="O470" s="380" t="s">
        <v>73</v>
      </c>
      <c r="P470" s="381"/>
      <c r="Q470" s="381"/>
      <c r="R470" s="381"/>
      <c r="S470" s="381"/>
      <c r="T470" s="381"/>
      <c r="U470" s="382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hidden="1" customHeight="1" x14ac:dyDescent="0.25">
      <c r="A471" s="383" t="s">
        <v>62</v>
      </c>
      <c r="B471" s="384"/>
      <c r="C471" s="384"/>
      <c r="D471" s="384"/>
      <c r="E471" s="384"/>
      <c r="F471" s="384"/>
      <c r="G471" s="384"/>
      <c r="H471" s="384"/>
      <c r="I471" s="384"/>
      <c r="J471" s="384"/>
      <c r="K471" s="384"/>
      <c r="L471" s="384"/>
      <c r="M471" s="384"/>
      <c r="N471" s="384"/>
      <c r="O471" s="384"/>
      <c r="P471" s="384"/>
      <c r="Q471" s="384"/>
      <c r="R471" s="384"/>
      <c r="S471" s="384"/>
      <c r="T471" s="384"/>
      <c r="U471" s="384"/>
      <c r="V471" s="384"/>
      <c r="W471" s="384"/>
      <c r="X471" s="384"/>
      <c r="Y471" s="384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7"/>
      <c r="Q472" s="377"/>
      <c r="R472" s="377"/>
      <c r="S472" s="371"/>
      <c r="T472" s="34"/>
      <c r="U472" s="34"/>
      <c r="V472" s="35" t="s">
        <v>68</v>
      </c>
      <c r="W472" s="366">
        <v>100</v>
      </c>
      <c r="X472" s="367">
        <f t="shared" ref="X472:X477" si="23">IFERROR(IF(W472="",0,CEILING((W472/$H472),1)*$H472),"")</f>
        <v>100.32000000000001</v>
      </c>
      <c r="Y472" s="36">
        <f>IFERROR(IF(X472=0,"",ROUNDUP(X472/H472,0)*0.01196),"")</f>
        <v>0.22724</v>
      </c>
      <c r="Z472" s="56"/>
      <c r="AA472" s="57"/>
      <c r="AE472" s="58"/>
      <c r="BB472" s="321" t="s">
        <v>1</v>
      </c>
    </row>
    <row r="473" spans="1:54" ht="27" hidden="1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6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7"/>
      <c r="Q473" s="377"/>
      <c r="R473" s="377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hidden="1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4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7"/>
      <c r="Q474" s="377"/>
      <c r="R474" s="377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4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7"/>
      <c r="Q475" s="377"/>
      <c r="R475" s="377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6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7"/>
      <c r="Q476" s="377"/>
      <c r="R476" s="377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7"/>
      <c r="Q477" s="377"/>
      <c r="R477" s="377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99"/>
      <c r="B478" s="384"/>
      <c r="C478" s="384"/>
      <c r="D478" s="384"/>
      <c r="E478" s="384"/>
      <c r="F478" s="384"/>
      <c r="G478" s="384"/>
      <c r="H478" s="384"/>
      <c r="I478" s="384"/>
      <c r="J478" s="384"/>
      <c r="K478" s="384"/>
      <c r="L478" s="384"/>
      <c r="M478" s="384"/>
      <c r="N478" s="400"/>
      <c r="O478" s="380" t="s">
        <v>73</v>
      </c>
      <c r="P478" s="381"/>
      <c r="Q478" s="381"/>
      <c r="R478" s="381"/>
      <c r="S478" s="381"/>
      <c r="T478" s="381"/>
      <c r="U478" s="382"/>
      <c r="V478" s="37" t="s">
        <v>74</v>
      </c>
      <c r="W478" s="368">
        <f>IFERROR(W472/H472,"0")+IFERROR(W473/H473,"0")+IFERROR(W474/H474,"0")+IFERROR(W475/H475,"0")+IFERROR(W476/H476,"0")+IFERROR(W477/H477,"0")</f>
        <v>18.939393939393938</v>
      </c>
      <c r="X478" s="368">
        <f>IFERROR(X472/H472,"0")+IFERROR(X473/H473,"0")+IFERROR(X474/H474,"0")+IFERROR(X475/H475,"0")+IFERROR(X476/H476,"0")+IFERROR(X477/H477,"0")</f>
        <v>19</v>
      </c>
      <c r="Y478" s="368">
        <f>IFERROR(IF(Y472="",0,Y472),"0")+IFERROR(IF(Y473="",0,Y473),"0")+IFERROR(IF(Y474="",0,Y474),"0")+IFERROR(IF(Y475="",0,Y475),"0")+IFERROR(IF(Y476="",0,Y476),"0")+IFERROR(IF(Y477="",0,Y477),"0")</f>
        <v>0.22724</v>
      </c>
      <c r="Z478" s="369"/>
      <c r="AA478" s="369"/>
    </row>
    <row r="479" spans="1:54" x14ac:dyDescent="0.2">
      <c r="A479" s="384"/>
      <c r="B479" s="384"/>
      <c r="C479" s="384"/>
      <c r="D479" s="384"/>
      <c r="E479" s="384"/>
      <c r="F479" s="384"/>
      <c r="G479" s="384"/>
      <c r="H479" s="384"/>
      <c r="I479" s="384"/>
      <c r="J479" s="384"/>
      <c r="K479" s="384"/>
      <c r="L479" s="384"/>
      <c r="M479" s="384"/>
      <c r="N479" s="400"/>
      <c r="O479" s="380" t="s">
        <v>73</v>
      </c>
      <c r="P479" s="381"/>
      <c r="Q479" s="381"/>
      <c r="R479" s="381"/>
      <c r="S479" s="381"/>
      <c r="T479" s="381"/>
      <c r="U479" s="382"/>
      <c r="V479" s="37" t="s">
        <v>68</v>
      </c>
      <c r="W479" s="368">
        <f>IFERROR(SUM(W472:W477),"0")</f>
        <v>100</v>
      </c>
      <c r="X479" s="368">
        <f>IFERROR(SUM(X472:X477),"0")</f>
        <v>100.32000000000001</v>
      </c>
      <c r="Y479" s="37"/>
      <c r="Z479" s="369"/>
      <c r="AA479" s="369"/>
    </row>
    <row r="480" spans="1:54" ht="14.25" hidden="1" customHeight="1" x14ac:dyDescent="0.25">
      <c r="A480" s="383" t="s">
        <v>75</v>
      </c>
      <c r="B480" s="384"/>
      <c r="C480" s="384"/>
      <c r="D480" s="384"/>
      <c r="E480" s="384"/>
      <c r="F480" s="384"/>
      <c r="G480" s="384"/>
      <c r="H480" s="384"/>
      <c r="I480" s="384"/>
      <c r="J480" s="384"/>
      <c r="K480" s="384"/>
      <c r="L480" s="384"/>
      <c r="M480" s="384"/>
      <c r="N480" s="384"/>
      <c r="O480" s="384"/>
      <c r="P480" s="384"/>
      <c r="Q480" s="384"/>
      <c r="R480" s="384"/>
      <c r="S480" s="384"/>
      <c r="T480" s="384"/>
      <c r="U480" s="384"/>
      <c r="V480" s="384"/>
      <c r="W480" s="384"/>
      <c r="X480" s="384"/>
      <c r="Y480" s="384"/>
      <c r="Z480" s="359"/>
      <c r="AA480" s="359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60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7"/>
      <c r="Q481" s="377"/>
      <c r="R481" s="377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7"/>
      <c r="Q482" s="377"/>
      <c r="R482" s="377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4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7"/>
      <c r="Q483" s="377"/>
      <c r="R483" s="377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99"/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400"/>
      <c r="O484" s="380" t="s">
        <v>73</v>
      </c>
      <c r="P484" s="381"/>
      <c r="Q484" s="381"/>
      <c r="R484" s="381"/>
      <c r="S484" s="381"/>
      <c r="T484" s="381"/>
      <c r="U484" s="382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84"/>
      <c r="B485" s="384"/>
      <c r="C485" s="384"/>
      <c r="D485" s="384"/>
      <c r="E485" s="384"/>
      <c r="F485" s="384"/>
      <c r="G485" s="384"/>
      <c r="H485" s="384"/>
      <c r="I485" s="384"/>
      <c r="J485" s="384"/>
      <c r="K485" s="384"/>
      <c r="L485" s="384"/>
      <c r="M485" s="384"/>
      <c r="N485" s="400"/>
      <c r="O485" s="380" t="s">
        <v>73</v>
      </c>
      <c r="P485" s="381"/>
      <c r="Q485" s="381"/>
      <c r="R485" s="381"/>
      <c r="S485" s="381"/>
      <c r="T485" s="381"/>
      <c r="U485" s="382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3" t="s">
        <v>206</v>
      </c>
      <c r="B486" s="384"/>
      <c r="C486" s="384"/>
      <c r="D486" s="384"/>
      <c r="E486" s="384"/>
      <c r="F486" s="384"/>
      <c r="G486" s="384"/>
      <c r="H486" s="384"/>
      <c r="I486" s="384"/>
      <c r="J486" s="384"/>
      <c r="K486" s="384"/>
      <c r="L486" s="384"/>
      <c r="M486" s="384"/>
      <c r="N486" s="384"/>
      <c r="O486" s="384"/>
      <c r="P486" s="384"/>
      <c r="Q486" s="384"/>
      <c r="R486" s="384"/>
      <c r="S486" s="384"/>
      <c r="T486" s="384"/>
      <c r="U486" s="384"/>
      <c r="V486" s="384"/>
      <c r="W486" s="384"/>
      <c r="X486" s="384"/>
      <c r="Y486" s="384"/>
      <c r="Z486" s="359"/>
      <c r="AA486" s="359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4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7"/>
      <c r="Q487" s="377"/>
      <c r="R487" s="377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99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400"/>
      <c r="O488" s="380" t="s">
        <v>73</v>
      </c>
      <c r="P488" s="381"/>
      <c r="Q488" s="381"/>
      <c r="R488" s="381"/>
      <c r="S488" s="381"/>
      <c r="T488" s="381"/>
      <c r="U488" s="382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400"/>
      <c r="O489" s="380" t="s">
        <v>73</v>
      </c>
      <c r="P489" s="381"/>
      <c r="Q489" s="381"/>
      <c r="R489" s="381"/>
      <c r="S489" s="381"/>
      <c r="T489" s="381"/>
      <c r="U489" s="382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437" t="s">
        <v>637</v>
      </c>
      <c r="B490" s="438"/>
      <c r="C490" s="438"/>
      <c r="D490" s="438"/>
      <c r="E490" s="438"/>
      <c r="F490" s="438"/>
      <c r="G490" s="438"/>
      <c r="H490" s="438"/>
      <c r="I490" s="438"/>
      <c r="J490" s="438"/>
      <c r="K490" s="438"/>
      <c r="L490" s="438"/>
      <c r="M490" s="438"/>
      <c r="N490" s="438"/>
      <c r="O490" s="438"/>
      <c r="P490" s="438"/>
      <c r="Q490" s="438"/>
      <c r="R490" s="438"/>
      <c r="S490" s="438"/>
      <c r="T490" s="438"/>
      <c r="U490" s="438"/>
      <c r="V490" s="438"/>
      <c r="W490" s="438"/>
      <c r="X490" s="438"/>
      <c r="Y490" s="438"/>
      <c r="Z490" s="48"/>
      <c r="AA490" s="48"/>
    </row>
    <row r="491" spans="1:54" ht="16.5" hidden="1" customHeight="1" x14ac:dyDescent="0.25">
      <c r="A491" s="389" t="s">
        <v>638</v>
      </c>
      <c r="B491" s="384"/>
      <c r="C491" s="384"/>
      <c r="D491" s="384"/>
      <c r="E491" s="384"/>
      <c r="F491" s="384"/>
      <c r="G491" s="384"/>
      <c r="H491" s="384"/>
      <c r="I491" s="384"/>
      <c r="J491" s="384"/>
      <c r="K491" s="384"/>
      <c r="L491" s="384"/>
      <c r="M491" s="384"/>
      <c r="N491" s="384"/>
      <c r="O491" s="384"/>
      <c r="P491" s="384"/>
      <c r="Q491" s="384"/>
      <c r="R491" s="384"/>
      <c r="S491" s="384"/>
      <c r="T491" s="384"/>
      <c r="U491" s="384"/>
      <c r="V491" s="384"/>
      <c r="W491" s="384"/>
      <c r="X491" s="384"/>
      <c r="Y491" s="384"/>
      <c r="Z491" s="360"/>
      <c r="AA491" s="360"/>
    </row>
    <row r="492" spans="1:54" ht="14.25" hidden="1" customHeight="1" x14ac:dyDescent="0.25">
      <c r="A492" s="383" t="s">
        <v>111</v>
      </c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84"/>
      <c r="O492" s="384"/>
      <c r="P492" s="384"/>
      <c r="Q492" s="384"/>
      <c r="R492" s="384"/>
      <c r="S492" s="384"/>
      <c r="T492" s="384"/>
      <c r="U492" s="384"/>
      <c r="V492" s="384"/>
      <c r="W492" s="384"/>
      <c r="X492" s="384"/>
      <c r="Y492" s="384"/>
      <c r="Z492" s="359"/>
      <c r="AA492" s="359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500" t="s">
        <v>641</v>
      </c>
      <c r="P493" s="377"/>
      <c r="Q493" s="377"/>
      <c r="R493" s="377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99" t="s">
        <v>644</v>
      </c>
      <c r="P494" s="377"/>
      <c r="Q494" s="377"/>
      <c r="R494" s="377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7" t="s">
        <v>647</v>
      </c>
      <c r="P495" s="377"/>
      <c r="Q495" s="377"/>
      <c r="R495" s="377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4" t="s">
        <v>650</v>
      </c>
      <c r="P496" s="377"/>
      <c r="Q496" s="377"/>
      <c r="R496" s="377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748" t="s">
        <v>653</v>
      </c>
      <c r="P497" s="377"/>
      <c r="Q497" s="377"/>
      <c r="R497" s="377"/>
      <c r="S497" s="371"/>
      <c r="T497" s="34"/>
      <c r="U497" s="34"/>
      <c r="V497" s="35" t="s">
        <v>68</v>
      </c>
      <c r="W497" s="366">
        <v>100</v>
      </c>
      <c r="X497" s="367">
        <f t="shared" si="24"/>
        <v>108</v>
      </c>
      <c r="Y497" s="36">
        <f t="shared" si="25"/>
        <v>0.19574999999999998</v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425" t="s">
        <v>656</v>
      </c>
      <c r="P498" s="377"/>
      <c r="Q498" s="377"/>
      <c r="R498" s="377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738" t="s">
        <v>659</v>
      </c>
      <c r="P499" s="377"/>
      <c r="Q499" s="377"/>
      <c r="R499" s="377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99"/>
      <c r="B500" s="384"/>
      <c r="C500" s="384"/>
      <c r="D500" s="384"/>
      <c r="E500" s="384"/>
      <c r="F500" s="384"/>
      <c r="G500" s="384"/>
      <c r="H500" s="384"/>
      <c r="I500" s="384"/>
      <c r="J500" s="384"/>
      <c r="K500" s="384"/>
      <c r="L500" s="384"/>
      <c r="M500" s="384"/>
      <c r="N500" s="400"/>
      <c r="O500" s="380" t="s">
        <v>73</v>
      </c>
      <c r="P500" s="381"/>
      <c r="Q500" s="381"/>
      <c r="R500" s="381"/>
      <c r="S500" s="381"/>
      <c r="T500" s="381"/>
      <c r="U500" s="382"/>
      <c r="V500" s="37" t="s">
        <v>74</v>
      </c>
      <c r="W500" s="368">
        <f>IFERROR(W493/H493,"0")+IFERROR(W494/H494,"0")+IFERROR(W495/H495,"0")+IFERROR(W496/H496,"0")+IFERROR(W497/H497,"0")+IFERROR(W498/H498,"0")+IFERROR(W499/H499,"0")</f>
        <v>8.3333333333333339</v>
      </c>
      <c r="X500" s="368">
        <f>IFERROR(X493/H493,"0")+IFERROR(X494/H494,"0")+IFERROR(X495/H495,"0")+IFERROR(X496/H496,"0")+IFERROR(X497/H497,"0")+IFERROR(X498/H498,"0")+IFERROR(X499/H499,"0")</f>
        <v>9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0.19574999999999998</v>
      </c>
      <c r="Z500" s="369"/>
      <c r="AA500" s="369"/>
    </row>
    <row r="501" spans="1:54" x14ac:dyDescent="0.2">
      <c r="A501" s="384"/>
      <c r="B501" s="384"/>
      <c r="C501" s="384"/>
      <c r="D501" s="384"/>
      <c r="E501" s="384"/>
      <c r="F501" s="384"/>
      <c r="G501" s="384"/>
      <c r="H501" s="384"/>
      <c r="I501" s="384"/>
      <c r="J501" s="384"/>
      <c r="K501" s="384"/>
      <c r="L501" s="384"/>
      <c r="M501" s="384"/>
      <c r="N501" s="400"/>
      <c r="O501" s="380" t="s">
        <v>73</v>
      </c>
      <c r="P501" s="381"/>
      <c r="Q501" s="381"/>
      <c r="R501" s="381"/>
      <c r="S501" s="381"/>
      <c r="T501" s="381"/>
      <c r="U501" s="382"/>
      <c r="V501" s="37" t="s">
        <v>68</v>
      </c>
      <c r="W501" s="368">
        <f>IFERROR(SUM(W493:W499),"0")</f>
        <v>100</v>
      </c>
      <c r="X501" s="368">
        <f>IFERROR(SUM(X493:X499),"0")</f>
        <v>108</v>
      </c>
      <c r="Y501" s="37"/>
      <c r="Z501" s="369"/>
      <c r="AA501" s="369"/>
    </row>
    <row r="502" spans="1:54" ht="14.25" hidden="1" customHeight="1" x14ac:dyDescent="0.25">
      <c r="A502" s="383" t="s">
        <v>103</v>
      </c>
      <c r="B502" s="384"/>
      <c r="C502" s="384"/>
      <c r="D502" s="384"/>
      <c r="E502" s="384"/>
      <c r="F502" s="384"/>
      <c r="G502" s="384"/>
      <c r="H502" s="384"/>
      <c r="I502" s="384"/>
      <c r="J502" s="384"/>
      <c r="K502" s="384"/>
      <c r="L502" s="384"/>
      <c r="M502" s="384"/>
      <c r="N502" s="384"/>
      <c r="O502" s="384"/>
      <c r="P502" s="384"/>
      <c r="Q502" s="384"/>
      <c r="R502" s="384"/>
      <c r="S502" s="384"/>
      <c r="T502" s="384"/>
      <c r="U502" s="384"/>
      <c r="V502" s="384"/>
      <c r="W502" s="384"/>
      <c r="X502" s="384"/>
      <c r="Y502" s="384"/>
      <c r="Z502" s="359"/>
      <c r="AA502" s="359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1" t="s">
        <v>662</v>
      </c>
      <c r="P503" s="377"/>
      <c r="Q503" s="377"/>
      <c r="R503" s="377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378" t="s">
        <v>665</v>
      </c>
      <c r="P504" s="377"/>
      <c r="Q504" s="377"/>
      <c r="R504" s="377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739" t="s">
        <v>668</v>
      </c>
      <c r="P505" s="377"/>
      <c r="Q505" s="377"/>
      <c r="R505" s="377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522" t="s">
        <v>671</v>
      </c>
      <c r="P506" s="377"/>
      <c r="Q506" s="377"/>
      <c r="R506" s="377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99"/>
      <c r="B507" s="384"/>
      <c r="C507" s="384"/>
      <c r="D507" s="384"/>
      <c r="E507" s="384"/>
      <c r="F507" s="384"/>
      <c r="G507" s="384"/>
      <c r="H507" s="384"/>
      <c r="I507" s="384"/>
      <c r="J507" s="384"/>
      <c r="K507" s="384"/>
      <c r="L507" s="384"/>
      <c r="M507" s="384"/>
      <c r="N507" s="400"/>
      <c r="O507" s="380" t="s">
        <v>73</v>
      </c>
      <c r="P507" s="381"/>
      <c r="Q507" s="381"/>
      <c r="R507" s="381"/>
      <c r="S507" s="381"/>
      <c r="T507" s="381"/>
      <c r="U507" s="382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84"/>
      <c r="B508" s="384"/>
      <c r="C508" s="384"/>
      <c r="D508" s="384"/>
      <c r="E508" s="384"/>
      <c r="F508" s="384"/>
      <c r="G508" s="384"/>
      <c r="H508" s="384"/>
      <c r="I508" s="384"/>
      <c r="J508" s="384"/>
      <c r="K508" s="384"/>
      <c r="L508" s="384"/>
      <c r="M508" s="384"/>
      <c r="N508" s="400"/>
      <c r="O508" s="380" t="s">
        <v>73</v>
      </c>
      <c r="P508" s="381"/>
      <c r="Q508" s="381"/>
      <c r="R508" s="381"/>
      <c r="S508" s="381"/>
      <c r="T508" s="381"/>
      <c r="U508" s="382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3" t="s">
        <v>62</v>
      </c>
      <c r="B509" s="384"/>
      <c r="C509" s="384"/>
      <c r="D509" s="384"/>
      <c r="E509" s="384"/>
      <c r="F509" s="384"/>
      <c r="G509" s="384"/>
      <c r="H509" s="384"/>
      <c r="I509" s="384"/>
      <c r="J509" s="384"/>
      <c r="K509" s="384"/>
      <c r="L509" s="384"/>
      <c r="M509" s="384"/>
      <c r="N509" s="384"/>
      <c r="O509" s="384"/>
      <c r="P509" s="384"/>
      <c r="Q509" s="384"/>
      <c r="R509" s="384"/>
      <c r="S509" s="384"/>
      <c r="T509" s="384"/>
      <c r="U509" s="384"/>
      <c r="V509" s="384"/>
      <c r="W509" s="384"/>
      <c r="X509" s="384"/>
      <c r="Y509" s="384"/>
      <c r="Z509" s="359"/>
      <c r="AA509" s="359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515" t="s">
        <v>674</v>
      </c>
      <c r="P510" s="377"/>
      <c r="Q510" s="377"/>
      <c r="R510" s="377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41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7"/>
      <c r="Q511" s="377"/>
      <c r="R511" s="377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517" t="s">
        <v>679</v>
      </c>
      <c r="P512" s="377"/>
      <c r="Q512" s="377"/>
      <c r="R512" s="377"/>
      <c r="S512" s="371"/>
      <c r="T512" s="34"/>
      <c r="U512" s="34"/>
      <c r="V512" s="35" t="s">
        <v>68</v>
      </c>
      <c r="W512" s="366">
        <v>260</v>
      </c>
      <c r="X512" s="367">
        <f t="shared" si="26"/>
        <v>260.40000000000003</v>
      </c>
      <c r="Y512" s="36">
        <f>IFERROR(IF(X512=0,"",ROUNDUP(X512/H512,0)*0.00753),"")</f>
        <v>0.46686</v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64" t="s">
        <v>682</v>
      </c>
      <c r="P513" s="377"/>
      <c r="Q513" s="377"/>
      <c r="R513" s="377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03" t="s">
        <v>685</v>
      </c>
      <c r="P514" s="377"/>
      <c r="Q514" s="377"/>
      <c r="R514" s="377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484" t="s">
        <v>688</v>
      </c>
      <c r="P515" s="377"/>
      <c r="Q515" s="377"/>
      <c r="R515" s="377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99"/>
      <c r="B516" s="384"/>
      <c r="C516" s="384"/>
      <c r="D516" s="384"/>
      <c r="E516" s="384"/>
      <c r="F516" s="384"/>
      <c r="G516" s="384"/>
      <c r="H516" s="384"/>
      <c r="I516" s="384"/>
      <c r="J516" s="384"/>
      <c r="K516" s="384"/>
      <c r="L516" s="384"/>
      <c r="M516" s="384"/>
      <c r="N516" s="400"/>
      <c r="O516" s="380" t="s">
        <v>73</v>
      </c>
      <c r="P516" s="381"/>
      <c r="Q516" s="381"/>
      <c r="R516" s="381"/>
      <c r="S516" s="381"/>
      <c r="T516" s="381"/>
      <c r="U516" s="382"/>
      <c r="V516" s="37" t="s">
        <v>74</v>
      </c>
      <c r="W516" s="368">
        <f>IFERROR(W510/H510,"0")+IFERROR(W511/H511,"0")+IFERROR(W512/H512,"0")+IFERROR(W513/H513,"0")+IFERROR(W514/H514,"0")+IFERROR(W515/H515,"0")</f>
        <v>61.904761904761905</v>
      </c>
      <c r="X516" s="368">
        <f>IFERROR(X510/H510,"0")+IFERROR(X511/H511,"0")+IFERROR(X512/H512,"0")+IFERROR(X513/H513,"0")+IFERROR(X514/H514,"0")+IFERROR(X515/H515,"0")</f>
        <v>62.000000000000007</v>
      </c>
      <c r="Y516" s="368">
        <f>IFERROR(IF(Y510="",0,Y510),"0")+IFERROR(IF(Y511="",0,Y511),"0")+IFERROR(IF(Y512="",0,Y512),"0")+IFERROR(IF(Y513="",0,Y513),"0")+IFERROR(IF(Y514="",0,Y514),"0")+IFERROR(IF(Y515="",0,Y515),"0")</f>
        <v>0.46686</v>
      </c>
      <c r="Z516" s="369"/>
      <c r="AA516" s="369"/>
    </row>
    <row r="517" spans="1:54" x14ac:dyDescent="0.2">
      <c r="A517" s="384"/>
      <c r="B517" s="384"/>
      <c r="C517" s="384"/>
      <c r="D517" s="384"/>
      <c r="E517" s="384"/>
      <c r="F517" s="384"/>
      <c r="G517" s="384"/>
      <c r="H517" s="384"/>
      <c r="I517" s="384"/>
      <c r="J517" s="384"/>
      <c r="K517" s="384"/>
      <c r="L517" s="384"/>
      <c r="M517" s="384"/>
      <c r="N517" s="400"/>
      <c r="O517" s="380" t="s">
        <v>73</v>
      </c>
      <c r="P517" s="381"/>
      <c r="Q517" s="381"/>
      <c r="R517" s="381"/>
      <c r="S517" s="381"/>
      <c r="T517" s="381"/>
      <c r="U517" s="382"/>
      <c r="V517" s="37" t="s">
        <v>68</v>
      </c>
      <c r="W517" s="368">
        <f>IFERROR(SUM(W510:W515),"0")</f>
        <v>260</v>
      </c>
      <c r="X517" s="368">
        <f>IFERROR(SUM(X510:X515),"0")</f>
        <v>260.40000000000003</v>
      </c>
      <c r="Y517" s="37"/>
      <c r="Z517" s="369"/>
      <c r="AA517" s="369"/>
    </row>
    <row r="518" spans="1:54" ht="14.25" hidden="1" customHeight="1" x14ac:dyDescent="0.25">
      <c r="A518" s="383" t="s">
        <v>75</v>
      </c>
      <c r="B518" s="384"/>
      <c r="C518" s="384"/>
      <c r="D518" s="384"/>
      <c r="E518" s="384"/>
      <c r="F518" s="384"/>
      <c r="G518" s="384"/>
      <c r="H518" s="384"/>
      <c r="I518" s="384"/>
      <c r="J518" s="384"/>
      <c r="K518" s="384"/>
      <c r="L518" s="384"/>
      <c r="M518" s="384"/>
      <c r="N518" s="384"/>
      <c r="O518" s="384"/>
      <c r="P518" s="384"/>
      <c r="Q518" s="384"/>
      <c r="R518" s="384"/>
      <c r="S518" s="384"/>
      <c r="T518" s="384"/>
      <c r="U518" s="384"/>
      <c r="V518" s="384"/>
      <c r="W518" s="384"/>
      <c r="X518" s="384"/>
      <c r="Y518" s="384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610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7"/>
      <c r="Q519" s="377"/>
      <c r="R519" s="377"/>
      <c r="S519" s="371"/>
      <c r="T519" s="34"/>
      <c r="U519" s="34"/>
      <c r="V519" s="35" t="s">
        <v>68</v>
      </c>
      <c r="W519" s="366">
        <v>300</v>
      </c>
      <c r="X519" s="367">
        <f>IFERROR(IF(W519="",0,CEILING((W519/$H519),1)*$H519),"")</f>
        <v>304.2</v>
      </c>
      <c r="Y519" s="36">
        <f>IFERROR(IF(X519=0,"",ROUNDUP(X519/H519,0)*0.02175),"")</f>
        <v>0.84824999999999995</v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679" t="s">
        <v>693</v>
      </c>
      <c r="P520" s="377"/>
      <c r="Q520" s="377"/>
      <c r="R520" s="377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670" t="s">
        <v>696</v>
      </c>
      <c r="P521" s="377"/>
      <c r="Q521" s="377"/>
      <c r="R521" s="377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524" t="s">
        <v>699</v>
      </c>
      <c r="P522" s="377"/>
      <c r="Q522" s="377"/>
      <c r="R522" s="377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636" t="s">
        <v>702</v>
      </c>
      <c r="P523" s="377"/>
      <c r="Q523" s="377"/>
      <c r="R523" s="377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99"/>
      <c r="B524" s="384"/>
      <c r="C524" s="384"/>
      <c r="D524" s="384"/>
      <c r="E524" s="384"/>
      <c r="F524" s="384"/>
      <c r="G524" s="384"/>
      <c r="H524" s="384"/>
      <c r="I524" s="384"/>
      <c r="J524" s="384"/>
      <c r="K524" s="384"/>
      <c r="L524" s="384"/>
      <c r="M524" s="384"/>
      <c r="N524" s="400"/>
      <c r="O524" s="380" t="s">
        <v>73</v>
      </c>
      <c r="P524" s="381"/>
      <c r="Q524" s="381"/>
      <c r="R524" s="381"/>
      <c r="S524" s="381"/>
      <c r="T524" s="381"/>
      <c r="U524" s="382"/>
      <c r="V524" s="37" t="s">
        <v>74</v>
      </c>
      <c r="W524" s="368">
        <f>IFERROR(W519/H519,"0")+IFERROR(W520/H520,"0")+IFERROR(W521/H521,"0")+IFERROR(W522/H522,"0")+IFERROR(W523/H523,"0")</f>
        <v>38.46153846153846</v>
      </c>
      <c r="X524" s="368">
        <f>IFERROR(X519/H519,"0")+IFERROR(X520/H520,"0")+IFERROR(X521/H521,"0")+IFERROR(X522/H522,"0")+IFERROR(X523/H523,"0")</f>
        <v>39</v>
      </c>
      <c r="Y524" s="368">
        <f>IFERROR(IF(Y519="",0,Y519),"0")+IFERROR(IF(Y520="",0,Y520),"0")+IFERROR(IF(Y521="",0,Y521),"0")+IFERROR(IF(Y522="",0,Y522),"0")+IFERROR(IF(Y523="",0,Y523),"0")</f>
        <v>0.84824999999999995</v>
      </c>
      <c r="Z524" s="369"/>
      <c r="AA524" s="369"/>
    </row>
    <row r="525" spans="1:54" x14ac:dyDescent="0.2">
      <c r="A525" s="384"/>
      <c r="B525" s="384"/>
      <c r="C525" s="384"/>
      <c r="D525" s="384"/>
      <c r="E525" s="384"/>
      <c r="F525" s="384"/>
      <c r="G525" s="384"/>
      <c r="H525" s="384"/>
      <c r="I525" s="384"/>
      <c r="J525" s="384"/>
      <c r="K525" s="384"/>
      <c r="L525" s="384"/>
      <c r="M525" s="384"/>
      <c r="N525" s="400"/>
      <c r="O525" s="380" t="s">
        <v>73</v>
      </c>
      <c r="P525" s="381"/>
      <c r="Q525" s="381"/>
      <c r="R525" s="381"/>
      <c r="S525" s="381"/>
      <c r="T525" s="381"/>
      <c r="U525" s="382"/>
      <c r="V525" s="37" t="s">
        <v>68</v>
      </c>
      <c r="W525" s="368">
        <f>IFERROR(SUM(W519:W523),"0")</f>
        <v>300</v>
      </c>
      <c r="X525" s="368">
        <f>IFERROR(SUM(X519:X523),"0")</f>
        <v>304.2</v>
      </c>
      <c r="Y525" s="37"/>
      <c r="Z525" s="369"/>
      <c r="AA525" s="369"/>
    </row>
    <row r="526" spans="1:54" ht="14.25" hidden="1" customHeight="1" x14ac:dyDescent="0.25">
      <c r="A526" s="383" t="s">
        <v>206</v>
      </c>
      <c r="B526" s="384"/>
      <c r="C526" s="384"/>
      <c r="D526" s="384"/>
      <c r="E526" s="384"/>
      <c r="F526" s="384"/>
      <c r="G526" s="384"/>
      <c r="H526" s="384"/>
      <c r="I526" s="384"/>
      <c r="J526" s="384"/>
      <c r="K526" s="384"/>
      <c r="L526" s="384"/>
      <c r="M526" s="384"/>
      <c r="N526" s="384"/>
      <c r="O526" s="384"/>
      <c r="P526" s="384"/>
      <c r="Q526" s="384"/>
      <c r="R526" s="384"/>
      <c r="S526" s="384"/>
      <c r="T526" s="384"/>
      <c r="U526" s="384"/>
      <c r="V526" s="384"/>
      <c r="W526" s="384"/>
      <c r="X526" s="384"/>
      <c r="Y526" s="384"/>
      <c r="Z526" s="359"/>
      <c r="AA526" s="359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496" t="s">
        <v>705</v>
      </c>
      <c r="P527" s="377"/>
      <c r="Q527" s="377"/>
      <c r="R527" s="377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426" t="s">
        <v>707</v>
      </c>
      <c r="P528" s="377"/>
      <c r="Q528" s="377"/>
      <c r="R528" s="377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673" t="s">
        <v>710</v>
      </c>
      <c r="P529" s="377"/>
      <c r="Q529" s="377"/>
      <c r="R529" s="377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751" t="s">
        <v>712</v>
      </c>
      <c r="P530" s="377"/>
      <c r="Q530" s="377"/>
      <c r="R530" s="377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99"/>
      <c r="B531" s="384"/>
      <c r="C531" s="384"/>
      <c r="D531" s="384"/>
      <c r="E531" s="384"/>
      <c r="F531" s="384"/>
      <c r="G531" s="384"/>
      <c r="H531" s="384"/>
      <c r="I531" s="384"/>
      <c r="J531" s="384"/>
      <c r="K531" s="384"/>
      <c r="L531" s="384"/>
      <c r="M531" s="384"/>
      <c r="N531" s="400"/>
      <c r="O531" s="380" t="s">
        <v>73</v>
      </c>
      <c r="P531" s="381"/>
      <c r="Q531" s="381"/>
      <c r="R531" s="381"/>
      <c r="S531" s="381"/>
      <c r="T531" s="381"/>
      <c r="U531" s="382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84"/>
      <c r="B532" s="384"/>
      <c r="C532" s="384"/>
      <c r="D532" s="384"/>
      <c r="E532" s="384"/>
      <c r="F532" s="384"/>
      <c r="G532" s="384"/>
      <c r="H532" s="384"/>
      <c r="I532" s="384"/>
      <c r="J532" s="384"/>
      <c r="K532" s="384"/>
      <c r="L532" s="384"/>
      <c r="M532" s="384"/>
      <c r="N532" s="400"/>
      <c r="O532" s="380" t="s">
        <v>73</v>
      </c>
      <c r="P532" s="381"/>
      <c r="Q532" s="381"/>
      <c r="R532" s="381"/>
      <c r="S532" s="381"/>
      <c r="T532" s="381"/>
      <c r="U532" s="382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672"/>
      <c r="B533" s="384"/>
      <c r="C533" s="384"/>
      <c r="D533" s="384"/>
      <c r="E533" s="384"/>
      <c r="F533" s="384"/>
      <c r="G533" s="384"/>
      <c r="H533" s="384"/>
      <c r="I533" s="384"/>
      <c r="J533" s="384"/>
      <c r="K533" s="384"/>
      <c r="L533" s="384"/>
      <c r="M533" s="384"/>
      <c r="N533" s="553"/>
      <c r="O533" s="592" t="s">
        <v>713</v>
      </c>
      <c r="P533" s="441"/>
      <c r="Q533" s="441"/>
      <c r="R533" s="441"/>
      <c r="S533" s="441"/>
      <c r="T533" s="441"/>
      <c r="U533" s="409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17416.400000000001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17509.16</v>
      </c>
      <c r="Y533" s="37"/>
      <c r="Z533" s="369"/>
      <c r="AA533" s="369"/>
    </row>
    <row r="534" spans="1:54" x14ac:dyDescent="0.2">
      <c r="A534" s="384"/>
      <c r="B534" s="384"/>
      <c r="C534" s="384"/>
      <c r="D534" s="384"/>
      <c r="E534" s="384"/>
      <c r="F534" s="384"/>
      <c r="G534" s="384"/>
      <c r="H534" s="384"/>
      <c r="I534" s="384"/>
      <c r="J534" s="384"/>
      <c r="K534" s="384"/>
      <c r="L534" s="384"/>
      <c r="M534" s="384"/>
      <c r="N534" s="553"/>
      <c r="O534" s="592" t="s">
        <v>714</v>
      </c>
      <c r="P534" s="441"/>
      <c r="Q534" s="441"/>
      <c r="R534" s="441"/>
      <c r="S534" s="441"/>
      <c r="T534" s="441"/>
      <c r="U534" s="409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18168.522180930184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18266.241999999998</v>
      </c>
      <c r="Y534" s="37"/>
      <c r="Z534" s="369"/>
      <c r="AA534" s="369"/>
    </row>
    <row r="535" spans="1:54" x14ac:dyDescent="0.2">
      <c r="A535" s="38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553"/>
      <c r="O535" s="592" t="s">
        <v>715</v>
      </c>
      <c r="P535" s="441"/>
      <c r="Q535" s="441"/>
      <c r="R535" s="441"/>
      <c r="S535" s="441"/>
      <c r="T535" s="441"/>
      <c r="U535" s="409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28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28</v>
      </c>
      <c r="Y535" s="37"/>
      <c r="Z535" s="369"/>
      <c r="AA535" s="369"/>
    </row>
    <row r="536" spans="1:54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553"/>
      <c r="O536" s="592" t="s">
        <v>717</v>
      </c>
      <c r="P536" s="441"/>
      <c r="Q536" s="441"/>
      <c r="R536" s="441"/>
      <c r="S536" s="441"/>
      <c r="T536" s="441"/>
      <c r="U536" s="409"/>
      <c r="V536" s="37" t="s">
        <v>68</v>
      </c>
      <c r="W536" s="368">
        <f>GrossWeightTotal+PalletQtyTotal*25</f>
        <v>18868.522180930184</v>
      </c>
      <c r="X536" s="368">
        <f>GrossWeightTotalR+PalletQtyTotalR*25</f>
        <v>18966.241999999998</v>
      </c>
      <c r="Y536" s="37"/>
      <c r="Z536" s="369"/>
      <c r="AA536" s="369"/>
    </row>
    <row r="537" spans="1:54" x14ac:dyDescent="0.2">
      <c r="A537" s="384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553"/>
      <c r="O537" s="592" t="s">
        <v>718</v>
      </c>
      <c r="P537" s="441"/>
      <c r="Q537" s="441"/>
      <c r="R537" s="441"/>
      <c r="S537" s="441"/>
      <c r="T537" s="441"/>
      <c r="U537" s="409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2013.5609760609761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2027</v>
      </c>
      <c r="Y537" s="37"/>
      <c r="Z537" s="369"/>
      <c r="AA537" s="369"/>
    </row>
    <row r="538" spans="1:54" ht="14.25" hidden="1" customHeight="1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553"/>
      <c r="O538" s="592" t="s">
        <v>719</v>
      </c>
      <c r="P538" s="441"/>
      <c r="Q538" s="441"/>
      <c r="R538" s="441"/>
      <c r="S538" s="441"/>
      <c r="T538" s="441"/>
      <c r="U538" s="409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29.921100000000003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406" t="s">
        <v>101</v>
      </c>
      <c r="D540" s="520"/>
      <c r="E540" s="520"/>
      <c r="F540" s="407"/>
      <c r="G540" s="406" t="s">
        <v>229</v>
      </c>
      <c r="H540" s="520"/>
      <c r="I540" s="520"/>
      <c r="J540" s="520"/>
      <c r="K540" s="520"/>
      <c r="L540" s="520"/>
      <c r="M540" s="520"/>
      <c r="N540" s="520"/>
      <c r="O540" s="520"/>
      <c r="P540" s="407"/>
      <c r="Q540" s="406" t="s">
        <v>452</v>
      </c>
      <c r="R540" s="407"/>
      <c r="S540" s="406" t="s">
        <v>504</v>
      </c>
      <c r="T540" s="520"/>
      <c r="U540" s="407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467" t="s">
        <v>722</v>
      </c>
      <c r="B541" s="406" t="s">
        <v>61</v>
      </c>
      <c r="C541" s="406" t="s">
        <v>102</v>
      </c>
      <c r="D541" s="406" t="s">
        <v>110</v>
      </c>
      <c r="E541" s="406" t="s">
        <v>101</v>
      </c>
      <c r="F541" s="406" t="s">
        <v>219</v>
      </c>
      <c r="G541" s="406" t="s">
        <v>230</v>
      </c>
      <c r="H541" s="406" t="s">
        <v>237</v>
      </c>
      <c r="I541" s="406" t="s">
        <v>256</v>
      </c>
      <c r="J541" s="406" t="s">
        <v>315</v>
      </c>
      <c r="K541" s="358"/>
      <c r="L541" s="406" t="s">
        <v>345</v>
      </c>
      <c r="M541" s="358"/>
      <c r="N541" s="406" t="s">
        <v>345</v>
      </c>
      <c r="O541" s="406" t="s">
        <v>422</v>
      </c>
      <c r="P541" s="406" t="s">
        <v>439</v>
      </c>
      <c r="Q541" s="406" t="s">
        <v>453</v>
      </c>
      <c r="R541" s="406" t="s">
        <v>479</v>
      </c>
      <c r="S541" s="406" t="s">
        <v>505</v>
      </c>
      <c r="T541" s="406" t="s">
        <v>552</v>
      </c>
      <c r="U541" s="406" t="s">
        <v>580</v>
      </c>
      <c r="V541" s="406" t="s">
        <v>590</v>
      </c>
      <c r="W541" s="406" t="s">
        <v>638</v>
      </c>
      <c r="AA541" s="52"/>
      <c r="AD541" s="358"/>
    </row>
    <row r="542" spans="1:54" ht="13.5" customHeight="1" thickBot="1" x14ac:dyDescent="0.25">
      <c r="A542" s="468"/>
      <c r="B542" s="419"/>
      <c r="C542" s="419"/>
      <c r="D542" s="419"/>
      <c r="E542" s="419"/>
      <c r="F542" s="419"/>
      <c r="G542" s="419"/>
      <c r="H542" s="419"/>
      <c r="I542" s="419"/>
      <c r="J542" s="419"/>
      <c r="K542" s="358"/>
      <c r="L542" s="419"/>
      <c r="M542" s="358"/>
      <c r="N542" s="419"/>
      <c r="O542" s="419"/>
      <c r="P542" s="419"/>
      <c r="Q542" s="419"/>
      <c r="R542" s="419"/>
      <c r="S542" s="419"/>
      <c r="T542" s="419"/>
      <c r="U542" s="419"/>
      <c r="V542" s="419"/>
      <c r="W542" s="419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201.6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1614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494.40000000000003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494.40000000000003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67.2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13307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395.40000000000003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403.20000000000005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353.76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672.6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0,00"/>
        <filter val="100,00"/>
        <filter val="11 580,00"/>
        <filter val="120,00"/>
        <filter val="13,33"/>
        <filter val="144,00"/>
        <filter val="150,00"/>
        <filter val="17 416,40"/>
        <filter val="18 168,52"/>
        <filter val="18 868,52"/>
        <filter val="18,94"/>
        <filter val="180,00"/>
        <filter val="193,60"/>
        <filter val="2 013,56"/>
        <filter val="200,00"/>
        <filter val="21,00"/>
        <filter val="216,00"/>
        <filter val="22,53"/>
        <filter val="240,00"/>
        <filter val="25,64"/>
        <filter val="250,00"/>
        <filter val="260,00"/>
        <filter val="28"/>
        <filter val="3 500,00"/>
        <filter val="30,00"/>
        <filter val="300,00"/>
        <filter val="32,00"/>
        <filter val="33,60"/>
        <filter val="344,60"/>
        <filter val="36,00"/>
        <filter val="377,82"/>
        <filter val="38,46"/>
        <filter val="4 000,00"/>
        <filter val="40,00"/>
        <filter val="400,00"/>
        <filter val="45,00"/>
        <filter val="460,00"/>
        <filter val="47,35"/>
        <filter val="48,00"/>
        <filter val="5,13"/>
        <filter val="54,10"/>
        <filter val="60,00"/>
        <filter val="61,90"/>
        <filter val="67,20"/>
        <filter val="71,43"/>
        <filter val="782,67"/>
        <filter val="8,33"/>
        <filter val="80,00"/>
        <filter val="85,19"/>
        <filter val="95,05"/>
        <filter val="95,24"/>
        <filter val="96,00"/>
        <filter val="961,00"/>
      </filters>
    </filterColumn>
  </autoFilter>
  <mergeCells count="969"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O516:U516"/>
    <mergeCell ref="B541:B542"/>
    <mergeCell ref="O46:U46"/>
    <mergeCell ref="D541:D542"/>
    <mergeCell ref="D315:E315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D79:E79"/>
    <mergeCell ref="O366:S366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D523:E523"/>
    <mergeCell ref="A524:N525"/>
    <mergeCell ref="O440:S440"/>
    <mergeCell ref="A464:N465"/>
    <mergeCell ref="O455:S455"/>
    <mergeCell ref="O484:U484"/>
    <mergeCell ref="O423:S423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487:E487"/>
    <mergeCell ref="D343:E343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O88:S88"/>
    <mergeCell ref="O77:S77"/>
    <mergeCell ref="O362:U362"/>
    <mergeCell ref="O85:U85"/>
    <mergeCell ref="A140:Y140"/>
    <mergeCell ref="A285:N286"/>
    <mergeCell ref="D267:E267"/>
    <mergeCell ref="A61:N62"/>
    <mergeCell ref="O232:S232"/>
    <mergeCell ref="O280:U280"/>
    <mergeCell ref="A258:Y258"/>
    <mergeCell ref="D185:E185"/>
    <mergeCell ref="O259:S259"/>
    <mergeCell ref="O330:S330"/>
    <mergeCell ref="D277:E277"/>
    <mergeCell ref="D473:E473"/>
    <mergeCell ref="O495:S495"/>
    <mergeCell ref="A38:N39"/>
    <mergeCell ref="O422:S422"/>
    <mergeCell ref="O360:S360"/>
    <mergeCell ref="O74:S74"/>
    <mergeCell ref="O201:S201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A55:Y55"/>
    <mergeCell ref="D182:E182"/>
    <mergeCell ref="O369:U369"/>
    <mergeCell ref="D109:E109"/>
    <mergeCell ref="O418:U418"/>
    <mergeCell ref="O108:S108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A490:Y490"/>
    <mergeCell ref="D477:E477"/>
    <mergeCell ref="O136:U136"/>
    <mergeCell ref="D125:E125"/>
    <mergeCell ref="O434:U434"/>
    <mergeCell ref="O334:U334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H1:P1"/>
    <mergeCell ref="O202:U202"/>
    <mergeCell ref="S5:T5"/>
    <mergeCell ref="O76:S76"/>
    <mergeCell ref="O209:S209"/>
    <mergeCell ref="U5:V5"/>
    <mergeCell ref="D51:E51"/>
    <mergeCell ref="O373:U373"/>
    <mergeCell ref="D10:E10"/>
    <mergeCell ref="F10:G10"/>
    <mergeCell ref="A12:L12"/>
    <mergeCell ref="O83:S83"/>
    <mergeCell ref="O132:S132"/>
    <mergeCell ref="D101:E101"/>
    <mergeCell ref="M17:M18"/>
    <mergeCell ref="O248:S248"/>
    <mergeCell ref="O226:S226"/>
    <mergeCell ref="O124:S124"/>
    <mergeCell ref="O196:U196"/>
    <mergeCell ref="O218:U218"/>
    <mergeCell ref="O345:U345"/>
    <mergeCell ref="O37:S37"/>
    <mergeCell ref="A44:Y44"/>
    <mergeCell ref="D41:E41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U6:V9"/>
    <mergeCell ref="D231:E231"/>
    <mergeCell ref="O82:S82"/>
    <mergeCell ref="O253:S253"/>
    <mergeCell ref="O278:S278"/>
    <mergeCell ref="A375:Y375"/>
    <mergeCell ref="D151:E151"/>
    <mergeCell ref="D6:L6"/>
    <mergeCell ref="D338:E338"/>
    <mergeCell ref="D409:E409"/>
    <mergeCell ref="D183:E183"/>
    <mergeCell ref="O370:U370"/>
    <mergeCell ref="D248:E248"/>
    <mergeCell ref="O266:S266"/>
    <mergeCell ref="O393:S393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342:S342"/>
    <mergeCell ref="A322:Y322"/>
    <mergeCell ref="D305:E305"/>
    <mergeCell ref="O190:S190"/>
    <mergeCell ref="D243:E243"/>
    <mergeCell ref="D99:E99"/>
    <mergeCell ref="D310:E310"/>
    <mergeCell ref="O445:S445"/>
    <mergeCell ref="O361:S361"/>
    <mergeCell ref="O217:U217"/>
    <mergeCell ref="A139:Y139"/>
    <mergeCell ref="A443:Y443"/>
    <mergeCell ref="O267:S267"/>
    <mergeCell ref="O62:U62"/>
    <mergeCell ref="O411:S411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O390:S390"/>
    <mergeCell ref="O118:U118"/>
    <mergeCell ref="O51:S51"/>
    <mergeCell ref="O109:S109"/>
    <mergeCell ref="D114:E114"/>
    <mergeCell ref="O101:S101"/>
    <mergeCell ref="A251:Y251"/>
    <mergeCell ref="A466:Y466"/>
    <mergeCell ref="O467:S467"/>
    <mergeCell ref="A249:N250"/>
    <mergeCell ref="D150:E150"/>
    <mergeCell ref="O368:S36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A488:N489"/>
    <mergeCell ref="O302:U302"/>
    <mergeCell ref="O111:S111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P13:Q13"/>
    <mergeCell ref="A48:Y48"/>
    <mergeCell ref="O22:S22"/>
    <mergeCell ref="O193:S193"/>
    <mergeCell ref="D111:E111"/>
    <mergeCell ref="F5:G5"/>
    <mergeCell ref="O294:S294"/>
    <mergeCell ref="O125:S125"/>
    <mergeCell ref="D216:E216"/>
    <mergeCell ref="D265:E265"/>
    <mergeCell ref="O81:S81"/>
    <mergeCell ref="O60:S60"/>
    <mergeCell ref="A13:L13"/>
    <mergeCell ref="A15:L15"/>
    <mergeCell ref="P5:Q5"/>
    <mergeCell ref="J9:L9"/>
    <mergeCell ref="O42:U42"/>
    <mergeCell ref="O123:S123"/>
    <mergeCell ref="D17:E18"/>
    <mergeCell ref="A9:C9"/>
    <mergeCell ref="D58:E58"/>
    <mergeCell ref="D33:E33"/>
    <mergeCell ref="O162:S162"/>
    <mergeCell ref="D215:E215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O70:S70"/>
    <mergeCell ref="A104:Y104"/>
    <mergeCell ref="O180:S180"/>
    <mergeCell ref="O388:S388"/>
    <mergeCell ref="A324:Y324"/>
    <mergeCell ref="O325:S325"/>
    <mergeCell ref="O328:S328"/>
    <mergeCell ref="O349:U349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133:S133"/>
    <mergeCell ref="D191:E191"/>
    <mergeCell ref="O213:U213"/>
    <mergeCell ref="D262:E262"/>
    <mergeCell ref="A136:N137"/>
    <mergeCell ref="O333:U333"/>
    <mergeCell ref="O241:S241"/>
    <mergeCell ref="O233:S233"/>
    <mergeCell ref="D378:E378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O199:S199"/>
    <mergeCell ref="D483:E483"/>
    <mergeCell ref="D271:E271"/>
    <mergeCell ref="O403:U403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D173:E173"/>
    <mergeCell ref="A430:Y430"/>
    <mergeCell ref="D252:E252"/>
    <mergeCell ref="O299:S299"/>
    <mergeCell ref="O178:S178"/>
    <mergeCell ref="O409:S409"/>
    <mergeCell ref="D389:E389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458:E458"/>
    <mergeCell ref="A428:N42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2024-05-02T10:40:17Z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