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94E290-3EED-4123-91D9-46AA9F37E9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Y294" i="1" l="1"/>
  <c r="X289" i="1"/>
  <c r="X293" i="1"/>
  <c r="B302" i="1"/>
  <c r="X292" i="1"/>
  <c r="C302" i="1" s="1"/>
  <c r="A302" i="1" l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<sst xmlns="http://schemas.openxmlformats.org/spreadsheetml/2006/main" count="1101" uniqueCount="424">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</sst>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" fillId="0" borderId="0" xfId="0" applyFont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1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308" t="s">
        <v>0</v>
      </c>
      <c r="E1" s="275"/>
      <c r="F1" s="275"/>
      <c r="G1" s="12" t="s">
        <v>1</v>
      </c>
      <c r="H1" s="308" t="s">
        <v>2</v>
      </c>
      <c r="I1" s="275"/>
      <c r="J1" s="275"/>
      <c r="K1" s="275"/>
      <c r="L1" s="275"/>
      <c r="M1" s="275"/>
      <c r="N1" s="275"/>
      <c r="O1" s="275"/>
      <c r="P1" s="275"/>
      <c r="Q1" s="319" t="s">
        <v>3</v>
      </c>
      <c r="R1" s="275"/>
      <c r="S1" s="27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352" t="s">
        <v>8</v>
      </c>
      <c r="B5" s="230"/>
      <c r="C5" s="226"/>
      <c r="D5" s="312"/>
      <c r="E5" s="314"/>
      <c r="F5" s="236" t="s">
        <v>9</v>
      </c>
      <c r="G5" s="226"/>
      <c r="H5" s="312" t="s">
        <v>423</v>
      </c>
      <c r="I5" s="313"/>
      <c r="J5" s="313"/>
      <c r="K5" s="313"/>
      <c r="L5" s="314"/>
      <c r="M5" s="62"/>
      <c r="O5" s="24" t="s">
        <v>10</v>
      </c>
      <c r="P5" s="240">
        <v>45418</v>
      </c>
      <c r="Q5" s="241"/>
      <c r="S5" s="245" t="s">
        <v>11</v>
      </c>
      <c r="T5" s="246"/>
      <c r="U5" s="277" t="s">
        <v>12</v>
      </c>
      <c r="V5" s="241"/>
      <c r="AA5" s="51"/>
      <c r="AB5" s="51"/>
      <c r="AC5" s="51"/>
    </row>
    <row r="6" spans="1:30" s="184" customFormat="1" ht="24" customHeight="1" x14ac:dyDescent="0.2">
      <c r="A6" s="352" t="s">
        <v>13</v>
      </c>
      <c r="B6" s="230"/>
      <c r="C6" s="226"/>
      <c r="D6" s="256" t="s">
        <v>14</v>
      </c>
      <c r="E6" s="257"/>
      <c r="F6" s="257"/>
      <c r="G6" s="257"/>
      <c r="H6" s="257"/>
      <c r="I6" s="257"/>
      <c r="J6" s="257"/>
      <c r="K6" s="257"/>
      <c r="L6" s="241"/>
      <c r="M6" s="63"/>
      <c r="O6" s="24" t="s">
        <v>15</v>
      </c>
      <c r="P6" s="372" t="str">
        <f>IF(P5=0," ",CHOOSE(WEEKDAY(P5,2),"Понедельник","Вторник","Среда","Четверг","Пятница","Суббота","Воскресенье"))</f>
        <v>Понедельник</v>
      </c>
      <c r="Q6" s="194"/>
      <c r="S6" s="315" t="s">
        <v>16</v>
      </c>
      <c r="T6" s="246"/>
      <c r="U6" s="322" t="s">
        <v>17</v>
      </c>
      <c r="V6" s="311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18"/>
      <c r="M7" s="64"/>
      <c r="O7" s="24"/>
      <c r="P7" s="42"/>
      <c r="Q7" s="42"/>
      <c r="S7" s="198"/>
      <c r="T7" s="246"/>
      <c r="U7" s="323"/>
      <c r="V7" s="324"/>
      <c r="AA7" s="51"/>
      <c r="AB7" s="51"/>
      <c r="AC7" s="51"/>
    </row>
    <row r="8" spans="1:30" s="184" customFormat="1" ht="25.5" customHeight="1" x14ac:dyDescent="0.2">
      <c r="A8" s="216" t="s">
        <v>18</v>
      </c>
      <c r="B8" s="201"/>
      <c r="C8" s="202"/>
      <c r="D8" s="346"/>
      <c r="E8" s="347"/>
      <c r="F8" s="347"/>
      <c r="G8" s="347"/>
      <c r="H8" s="347"/>
      <c r="I8" s="347"/>
      <c r="J8" s="347"/>
      <c r="K8" s="347"/>
      <c r="L8" s="348"/>
      <c r="M8" s="65"/>
      <c r="O8" s="24" t="s">
        <v>19</v>
      </c>
      <c r="P8" s="217">
        <v>0.33333333333333331</v>
      </c>
      <c r="Q8" s="218"/>
      <c r="S8" s="198"/>
      <c r="T8" s="246"/>
      <c r="U8" s="323"/>
      <c r="V8" s="324"/>
      <c r="AA8" s="51"/>
      <c r="AB8" s="51"/>
      <c r="AC8" s="51"/>
    </row>
    <row r="9" spans="1:30" s="184" customFormat="1" ht="39.950000000000003" customHeight="1" x14ac:dyDescent="0.2">
      <c r="A9" s="1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44"/>
      <c r="E9" s="243"/>
      <c r="F9" s="1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42" t="str">
        <f>IF(AND($A$9="Тип доверенности/получателя при получении в адресе перегруза:",$D$9="Разовая доверенность"),"Введите ФИО","")</f>
        <v/>
      </c>
      <c r="I9" s="243"/>
      <c r="J9" s="2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3"/>
      <c r="L9" s="243"/>
      <c r="M9" s="185"/>
      <c r="O9" s="26" t="s">
        <v>20</v>
      </c>
      <c r="P9" s="368"/>
      <c r="Q9" s="215"/>
      <c r="S9" s="198"/>
      <c r="T9" s="246"/>
      <c r="U9" s="325"/>
      <c r="V9" s="32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1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44"/>
      <c r="E10" s="243"/>
      <c r="F10" s="1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29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270"/>
      <c r="Q10" s="271"/>
      <c r="T10" s="24" t="s">
        <v>22</v>
      </c>
      <c r="U10" s="310" t="s">
        <v>23</v>
      </c>
      <c r="V10" s="311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70"/>
      <c r="Q11" s="241"/>
      <c r="T11" s="24" t="s">
        <v>26</v>
      </c>
      <c r="U11" s="214" t="s">
        <v>27</v>
      </c>
      <c r="V11" s="215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237" t="s">
        <v>28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26"/>
      <c r="M12" s="66"/>
      <c r="O12" s="24" t="s">
        <v>29</v>
      </c>
      <c r="P12" s="217"/>
      <c r="Q12" s="218"/>
      <c r="R12" s="23"/>
      <c r="T12" s="24"/>
      <c r="U12" s="275"/>
      <c r="V12" s="198"/>
      <c r="AA12" s="51"/>
      <c r="AB12" s="51"/>
      <c r="AC12" s="51"/>
    </row>
    <row r="13" spans="1:30" s="184" customFormat="1" ht="23.25" customHeight="1" x14ac:dyDescent="0.2">
      <c r="A13" s="237" t="s">
        <v>30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26"/>
      <c r="M13" s="66"/>
      <c r="N13" s="26"/>
      <c r="O13" s="26" t="s">
        <v>31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237" t="s">
        <v>32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2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229" t="s">
        <v>33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26"/>
      <c r="M15" s="67"/>
      <c r="O15" s="350" t="s">
        <v>34</v>
      </c>
      <c r="P15" s="275"/>
      <c r="Q15" s="275"/>
      <c r="R15" s="275"/>
      <c r="S15" s="27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51"/>
      <c r="P16" s="351"/>
      <c r="Q16" s="351"/>
      <c r="R16" s="351"/>
      <c r="S16" s="3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03" t="s">
        <v>35</v>
      </c>
      <c r="B17" s="203" t="s">
        <v>36</v>
      </c>
      <c r="C17" s="289" t="s">
        <v>37</v>
      </c>
      <c r="D17" s="203" t="s">
        <v>38</v>
      </c>
      <c r="E17" s="204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316"/>
      <c r="Q17" s="316"/>
      <c r="R17" s="316"/>
      <c r="S17" s="204"/>
      <c r="T17" s="225" t="s">
        <v>49</v>
      </c>
      <c r="U17" s="226"/>
      <c r="V17" s="203" t="s">
        <v>50</v>
      </c>
      <c r="W17" s="203" t="s">
        <v>51</v>
      </c>
      <c r="X17" s="210" t="s">
        <v>52</v>
      </c>
      <c r="Y17" s="203" t="s">
        <v>53</v>
      </c>
      <c r="Z17" s="273" t="s">
        <v>54</v>
      </c>
      <c r="AA17" s="273" t="s">
        <v>55</v>
      </c>
      <c r="AB17" s="273" t="s">
        <v>56</v>
      </c>
      <c r="AC17" s="339"/>
      <c r="AD17" s="340"/>
      <c r="AE17" s="320"/>
      <c r="BB17" s="223" t="s">
        <v>57</v>
      </c>
    </row>
    <row r="18" spans="1:54" ht="14.25" customHeight="1" x14ac:dyDescent="0.2">
      <c r="A18" s="209"/>
      <c r="B18" s="209"/>
      <c r="C18" s="209"/>
      <c r="D18" s="205"/>
      <c r="E18" s="206"/>
      <c r="F18" s="209"/>
      <c r="G18" s="209"/>
      <c r="H18" s="209"/>
      <c r="I18" s="209"/>
      <c r="J18" s="209"/>
      <c r="K18" s="209"/>
      <c r="L18" s="209"/>
      <c r="M18" s="209"/>
      <c r="N18" s="209"/>
      <c r="O18" s="205"/>
      <c r="P18" s="317"/>
      <c r="Q18" s="317"/>
      <c r="R18" s="317"/>
      <c r="S18" s="206"/>
      <c r="T18" s="182" t="s">
        <v>58</v>
      </c>
      <c r="U18" s="182" t="s">
        <v>59</v>
      </c>
      <c r="V18" s="209"/>
      <c r="W18" s="209"/>
      <c r="X18" s="211"/>
      <c r="Y18" s="209"/>
      <c r="Z18" s="274"/>
      <c r="AA18" s="274"/>
      <c r="AB18" s="341"/>
      <c r="AC18" s="342"/>
      <c r="AD18" s="343"/>
      <c r="AE18" s="321"/>
      <c r="BB18" s="198"/>
    </row>
    <row r="19" spans="1:54" ht="27.75" hidden="1" customHeight="1" x14ac:dyDescent="0.2">
      <c r="A19" s="227" t="s">
        <v>60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48"/>
      <c r="AA19" s="48"/>
    </row>
    <row r="20" spans="1:54" ht="16.5" hidden="1" customHeight="1" x14ac:dyDescent="0.25">
      <c r="A20" s="199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22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3">
        <v>4607111035752</v>
      </c>
      <c r="E22" s="194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2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4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07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08"/>
      <c r="O23" s="200" t="s">
        <v>67</v>
      </c>
      <c r="P23" s="201"/>
      <c r="Q23" s="201"/>
      <c r="R23" s="201"/>
      <c r="S23" s="201"/>
      <c r="T23" s="201"/>
      <c r="U23" s="202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08"/>
      <c r="O24" s="200" t="s">
        <v>67</v>
      </c>
      <c r="P24" s="201"/>
      <c r="Q24" s="201"/>
      <c r="R24" s="201"/>
      <c r="S24" s="201"/>
      <c r="T24" s="201"/>
      <c r="U24" s="202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27" t="s">
        <v>69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48"/>
      <c r="AA25" s="48"/>
    </row>
    <row r="26" spans="1:54" ht="16.5" hidden="1" customHeight="1" x14ac:dyDescent="0.25">
      <c r="A26" s="199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22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hidden="1" customHeight="1" x14ac:dyDescent="0.25">
      <c r="A28" s="54" t="s">
        <v>72</v>
      </c>
      <c r="B28" s="54" t="s">
        <v>73</v>
      </c>
      <c r="C28" s="31">
        <v>4301132066</v>
      </c>
      <c r="D28" s="193">
        <v>4607111036520</v>
      </c>
      <c r="E28" s="194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3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4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193">
        <v>4607111036605</v>
      </c>
      <c r="E29" s="194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3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4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3">
        <v>4607111036537</v>
      </c>
      <c r="E30" s="194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37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4"/>
      <c r="T30" s="34"/>
      <c r="U30" s="34"/>
      <c r="V30" s="35" t="s">
        <v>66</v>
      </c>
      <c r="W30" s="187">
        <v>82</v>
      </c>
      <c r="X30" s="188">
        <f>IFERROR(IF(W30="","",W30),"")</f>
        <v>82</v>
      </c>
      <c r="Y30" s="36">
        <f>IFERROR(IF(W30="","",W30*0.00936),"")</f>
        <v>0.76751999999999998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193">
        <v>4607111036599</v>
      </c>
      <c r="E31" s="194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3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4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07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08"/>
      <c r="O32" s="200" t="s">
        <v>67</v>
      </c>
      <c r="P32" s="201"/>
      <c r="Q32" s="201"/>
      <c r="R32" s="201"/>
      <c r="S32" s="201"/>
      <c r="T32" s="201"/>
      <c r="U32" s="202"/>
      <c r="V32" s="37" t="s">
        <v>66</v>
      </c>
      <c r="W32" s="189">
        <f>IFERROR(SUM(W28:W31),"0")</f>
        <v>82</v>
      </c>
      <c r="X32" s="189">
        <f>IFERROR(SUM(X28:X31),"0")</f>
        <v>82</v>
      </c>
      <c r="Y32" s="189">
        <f>IFERROR(IF(Y28="",0,Y28),"0")+IFERROR(IF(Y29="",0,Y29),"0")+IFERROR(IF(Y30="",0,Y30),"0")+IFERROR(IF(Y31="",0,Y31),"0")</f>
        <v>0.76751999999999998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08"/>
      <c r="O33" s="200" t="s">
        <v>67</v>
      </c>
      <c r="P33" s="201"/>
      <c r="Q33" s="201"/>
      <c r="R33" s="201"/>
      <c r="S33" s="201"/>
      <c r="T33" s="201"/>
      <c r="U33" s="202"/>
      <c r="V33" s="37" t="s">
        <v>68</v>
      </c>
      <c r="W33" s="189">
        <f>IFERROR(SUMPRODUCT(W28:W31*H28:H31),"0")</f>
        <v>123</v>
      </c>
      <c r="X33" s="189">
        <f>IFERROR(SUMPRODUCT(X28:X31*H28:H31),"0")</f>
        <v>123</v>
      </c>
      <c r="Y33" s="37"/>
      <c r="Z33" s="190"/>
      <c r="AA33" s="190"/>
    </row>
    <row r="34" spans="1:54" ht="16.5" hidden="1" customHeight="1" x14ac:dyDescent="0.25">
      <c r="A34" s="199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22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3">
        <v>4607111036285</v>
      </c>
      <c r="E36" s="194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3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4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3">
        <v>4607111036308</v>
      </c>
      <c r="E37" s="194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6" t="s">
        <v>87</v>
      </c>
      <c r="P37" s="196"/>
      <c r="Q37" s="196"/>
      <c r="R37" s="196"/>
      <c r="S37" s="194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3">
        <v>4607111036315</v>
      </c>
      <c r="E38" s="194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22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4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3">
        <v>4607111036292</v>
      </c>
      <c r="E39" s="194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4"/>
      <c r="T39" s="34"/>
      <c r="U39" s="34"/>
      <c r="V39" s="35" t="s">
        <v>66</v>
      </c>
      <c r="W39" s="187">
        <v>26</v>
      </c>
      <c r="X39" s="188">
        <f>IFERROR(IF(W39="","",W39),"")</f>
        <v>26</v>
      </c>
      <c r="Y39" s="36">
        <f>IFERROR(IF(W39="","",W39*0.0155),"")</f>
        <v>0.40300000000000002</v>
      </c>
      <c r="Z39" s="56"/>
      <c r="AA39" s="57"/>
      <c r="AE39" s="61"/>
      <c r="BB39" s="76" t="s">
        <v>1</v>
      </c>
    </row>
    <row r="40" spans="1:54" x14ac:dyDescent="0.2">
      <c r="A40" s="207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08"/>
      <c r="O40" s="200" t="s">
        <v>67</v>
      </c>
      <c r="P40" s="201"/>
      <c r="Q40" s="201"/>
      <c r="R40" s="201"/>
      <c r="S40" s="201"/>
      <c r="T40" s="201"/>
      <c r="U40" s="202"/>
      <c r="V40" s="37" t="s">
        <v>66</v>
      </c>
      <c r="W40" s="189">
        <f>IFERROR(SUM(W36:W39),"0")</f>
        <v>26</v>
      </c>
      <c r="X40" s="189">
        <f>IFERROR(SUM(X36:X39),"0")</f>
        <v>26</v>
      </c>
      <c r="Y40" s="189">
        <f>IFERROR(IF(Y36="",0,Y36),"0")+IFERROR(IF(Y37="",0,Y37),"0")+IFERROR(IF(Y38="",0,Y38),"0")+IFERROR(IF(Y39="",0,Y39),"0")</f>
        <v>0.40300000000000002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08"/>
      <c r="O41" s="200" t="s">
        <v>67</v>
      </c>
      <c r="P41" s="201"/>
      <c r="Q41" s="201"/>
      <c r="R41" s="201"/>
      <c r="S41" s="201"/>
      <c r="T41" s="201"/>
      <c r="U41" s="202"/>
      <c r="V41" s="37" t="s">
        <v>68</v>
      </c>
      <c r="W41" s="189">
        <f>IFERROR(SUMPRODUCT(W36:W39*H36:H39),"0")</f>
        <v>156</v>
      </c>
      <c r="X41" s="189">
        <f>IFERROR(SUMPRODUCT(X36:X39*H36:H39),"0")</f>
        <v>156</v>
      </c>
      <c r="Y41" s="37"/>
      <c r="Z41" s="190"/>
      <c r="AA41" s="190"/>
    </row>
    <row r="42" spans="1:54" ht="16.5" hidden="1" customHeight="1" x14ac:dyDescent="0.25">
      <c r="A42" s="199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22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3">
        <v>4607111038951</v>
      </c>
      <c r="E44" s="194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37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6"/>
      <c r="Q44" s="196"/>
      <c r="R44" s="196"/>
      <c r="S44" s="194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3">
        <v>4607111037053</v>
      </c>
      <c r="E45" s="194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6"/>
      <c r="Q45" s="196"/>
      <c r="R45" s="196"/>
      <c r="S45" s="194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hidden="1" customHeight="1" x14ac:dyDescent="0.25">
      <c r="A46" s="54" t="s">
        <v>99</v>
      </c>
      <c r="B46" s="54" t="s">
        <v>100</v>
      </c>
      <c r="C46" s="31">
        <v>4301190023</v>
      </c>
      <c r="D46" s="193">
        <v>4607111037060</v>
      </c>
      <c r="E46" s="194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26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6"/>
      <c r="Q46" s="196"/>
      <c r="R46" s="196"/>
      <c r="S46" s="194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hidden="1" x14ac:dyDescent="0.2">
      <c r="A47" s="207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08"/>
      <c r="O47" s="200" t="s">
        <v>67</v>
      </c>
      <c r="P47" s="201"/>
      <c r="Q47" s="201"/>
      <c r="R47" s="201"/>
      <c r="S47" s="201"/>
      <c r="T47" s="201"/>
      <c r="U47" s="202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hidden="1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08"/>
      <c r="O48" s="200" t="s">
        <v>67</v>
      </c>
      <c r="P48" s="201"/>
      <c r="Q48" s="201"/>
      <c r="R48" s="201"/>
      <c r="S48" s="201"/>
      <c r="T48" s="201"/>
      <c r="U48" s="202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hidden="1" customHeight="1" x14ac:dyDescent="0.25">
      <c r="A49" s="199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22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3">
        <v>4607111037190</v>
      </c>
      <c r="E51" s="194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6"/>
      <c r="Q51" s="196"/>
      <c r="R51" s="196"/>
      <c r="S51" s="194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3">
        <v>4607111037183</v>
      </c>
      <c r="E52" s="194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3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6"/>
      <c r="Q52" s="196"/>
      <c r="R52" s="196"/>
      <c r="S52" s="194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3">
        <v>4607111037091</v>
      </c>
      <c r="E53" s="194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34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6"/>
      <c r="Q53" s="196"/>
      <c r="R53" s="196"/>
      <c r="S53" s="194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3">
        <v>4607111036902</v>
      </c>
      <c r="E54" s="194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21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6"/>
      <c r="Q54" s="196"/>
      <c r="R54" s="196"/>
      <c r="S54" s="194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3">
        <v>4607111036858</v>
      </c>
      <c r="E55" s="194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2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6"/>
      <c r="Q55" s="196"/>
      <c r="R55" s="196"/>
      <c r="S55" s="194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3">
        <v>4607111036889</v>
      </c>
      <c r="E56" s="194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3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6"/>
      <c r="Q56" s="196"/>
      <c r="R56" s="196"/>
      <c r="S56" s="194"/>
      <c r="T56" s="34"/>
      <c r="U56" s="34"/>
      <c r="V56" s="35" t="s">
        <v>66</v>
      </c>
      <c r="W56" s="187">
        <v>88</v>
      </c>
      <c r="X56" s="188">
        <f t="shared" si="0"/>
        <v>88</v>
      </c>
      <c r="Y56" s="36">
        <f t="shared" si="1"/>
        <v>1.3639999999999999</v>
      </c>
      <c r="Z56" s="56"/>
      <c r="AA56" s="57"/>
      <c r="AE56" s="61"/>
      <c r="BB56" s="85" t="s">
        <v>1</v>
      </c>
    </row>
    <row r="57" spans="1:54" x14ac:dyDescent="0.2">
      <c r="A57" s="207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08"/>
      <c r="O57" s="200" t="s">
        <v>67</v>
      </c>
      <c r="P57" s="201"/>
      <c r="Q57" s="201"/>
      <c r="R57" s="201"/>
      <c r="S57" s="201"/>
      <c r="T57" s="201"/>
      <c r="U57" s="202"/>
      <c r="V57" s="37" t="s">
        <v>66</v>
      </c>
      <c r="W57" s="189">
        <f>IFERROR(SUM(W51:W56),"0")</f>
        <v>88</v>
      </c>
      <c r="X57" s="189">
        <f>IFERROR(SUM(X51:X56),"0")</f>
        <v>88</v>
      </c>
      <c r="Y57" s="189">
        <f>IFERROR(IF(Y51="",0,Y51),"0")+IFERROR(IF(Y52="",0,Y52),"0")+IFERROR(IF(Y53="",0,Y53),"0")+IFERROR(IF(Y54="",0,Y54),"0")+IFERROR(IF(Y55="",0,Y55),"0")+IFERROR(IF(Y56="",0,Y56),"0")</f>
        <v>1.3639999999999999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08"/>
      <c r="O58" s="200" t="s">
        <v>67</v>
      </c>
      <c r="P58" s="201"/>
      <c r="Q58" s="201"/>
      <c r="R58" s="201"/>
      <c r="S58" s="201"/>
      <c r="T58" s="201"/>
      <c r="U58" s="202"/>
      <c r="V58" s="37" t="s">
        <v>68</v>
      </c>
      <c r="W58" s="189">
        <f>IFERROR(SUMPRODUCT(W51:W56*H51:H56),"0")</f>
        <v>633.6</v>
      </c>
      <c r="X58" s="189">
        <f>IFERROR(SUMPRODUCT(X51:X56*H51:H56),"0")</f>
        <v>633.6</v>
      </c>
      <c r="Y58" s="37"/>
      <c r="Z58" s="190"/>
      <c r="AA58" s="190"/>
    </row>
    <row r="59" spans="1:54" ht="16.5" hidden="1" customHeight="1" x14ac:dyDescent="0.25">
      <c r="A59" s="199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22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3">
        <v>4607111037411</v>
      </c>
      <c r="E61" s="194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26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6"/>
      <c r="Q61" s="196"/>
      <c r="R61" s="196"/>
      <c r="S61" s="194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3">
        <v>4607111036728</v>
      </c>
      <c r="E62" s="194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6"/>
      <c r="Q62" s="196"/>
      <c r="R62" s="196"/>
      <c r="S62" s="194"/>
      <c r="T62" s="34"/>
      <c r="U62" s="34"/>
      <c r="V62" s="35" t="s">
        <v>66</v>
      </c>
      <c r="W62" s="187">
        <v>93</v>
      </c>
      <c r="X62" s="188">
        <f>IFERROR(IF(W62="","",W62),"")</f>
        <v>93</v>
      </c>
      <c r="Y62" s="36">
        <f>IFERROR(IF(W62="","",W62*0.00866),"")</f>
        <v>0.80537999999999998</v>
      </c>
      <c r="Z62" s="56"/>
      <c r="AA62" s="57"/>
      <c r="AE62" s="61"/>
      <c r="BB62" s="87" t="s">
        <v>1</v>
      </c>
    </row>
    <row r="63" spans="1:54" x14ac:dyDescent="0.2">
      <c r="A63" s="207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08"/>
      <c r="O63" s="200" t="s">
        <v>67</v>
      </c>
      <c r="P63" s="201"/>
      <c r="Q63" s="201"/>
      <c r="R63" s="201"/>
      <c r="S63" s="201"/>
      <c r="T63" s="201"/>
      <c r="U63" s="202"/>
      <c r="V63" s="37" t="s">
        <v>66</v>
      </c>
      <c r="W63" s="189">
        <f>IFERROR(SUM(W61:W62),"0")</f>
        <v>93</v>
      </c>
      <c r="X63" s="189">
        <f>IFERROR(SUM(X61:X62),"0")</f>
        <v>93</v>
      </c>
      <c r="Y63" s="189">
        <f>IFERROR(IF(Y61="",0,Y61),"0")+IFERROR(IF(Y62="",0,Y62),"0")</f>
        <v>0.80537999999999998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08"/>
      <c r="O64" s="200" t="s">
        <v>67</v>
      </c>
      <c r="P64" s="201"/>
      <c r="Q64" s="201"/>
      <c r="R64" s="201"/>
      <c r="S64" s="201"/>
      <c r="T64" s="201"/>
      <c r="U64" s="202"/>
      <c r="V64" s="37" t="s">
        <v>68</v>
      </c>
      <c r="W64" s="189">
        <f>IFERROR(SUMPRODUCT(W61:W62*H61:H62),"0")</f>
        <v>465</v>
      </c>
      <c r="X64" s="189">
        <f>IFERROR(SUMPRODUCT(X61:X62*H61:H62),"0")</f>
        <v>465</v>
      </c>
      <c r="Y64" s="37"/>
      <c r="Z64" s="190"/>
      <c r="AA64" s="190"/>
    </row>
    <row r="65" spans="1:54" ht="16.5" hidden="1" customHeight="1" x14ac:dyDescent="0.25">
      <c r="A65" s="199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22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3">
        <v>4607111033659</v>
      </c>
      <c r="E67" s="194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27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6"/>
      <c r="Q67" s="196"/>
      <c r="R67" s="196"/>
      <c r="S67" s="194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07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08"/>
      <c r="O68" s="200" t="s">
        <v>67</v>
      </c>
      <c r="P68" s="201"/>
      <c r="Q68" s="201"/>
      <c r="R68" s="201"/>
      <c r="S68" s="201"/>
      <c r="T68" s="201"/>
      <c r="U68" s="202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08"/>
      <c r="O69" s="200" t="s">
        <v>67</v>
      </c>
      <c r="P69" s="201"/>
      <c r="Q69" s="201"/>
      <c r="R69" s="201"/>
      <c r="S69" s="201"/>
      <c r="T69" s="201"/>
      <c r="U69" s="202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9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22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3">
        <v>4607111034137</v>
      </c>
      <c r="E72" s="194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23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6"/>
      <c r="Q72" s="196"/>
      <c r="R72" s="196"/>
      <c r="S72" s="194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3">
        <v>4607111034120</v>
      </c>
      <c r="E73" s="194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6"/>
      <c r="Q73" s="196"/>
      <c r="R73" s="196"/>
      <c r="S73" s="194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hidden="1" x14ac:dyDescent="0.2">
      <c r="A74" s="207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08"/>
      <c r="O74" s="200" t="s">
        <v>67</v>
      </c>
      <c r="P74" s="201"/>
      <c r="Q74" s="201"/>
      <c r="R74" s="201"/>
      <c r="S74" s="201"/>
      <c r="T74" s="201"/>
      <c r="U74" s="202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hidden="1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08"/>
      <c r="O75" s="200" t="s">
        <v>67</v>
      </c>
      <c r="P75" s="201"/>
      <c r="Q75" s="201"/>
      <c r="R75" s="201"/>
      <c r="S75" s="201"/>
      <c r="T75" s="201"/>
      <c r="U75" s="202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hidden="1" customHeight="1" x14ac:dyDescent="0.25">
      <c r="A76" s="199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22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3">
        <v>4607111036407</v>
      </c>
      <c r="E78" s="194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3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6"/>
      <c r="Q78" s="196"/>
      <c r="R78" s="196"/>
      <c r="S78" s="194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hidden="1" customHeight="1" x14ac:dyDescent="0.25">
      <c r="A79" s="54" t="s">
        <v>133</v>
      </c>
      <c r="B79" s="54" t="s">
        <v>134</v>
      </c>
      <c r="C79" s="31">
        <v>4301135122</v>
      </c>
      <c r="D79" s="193">
        <v>4607111033628</v>
      </c>
      <c r="E79" s="194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3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6"/>
      <c r="Q79" s="196"/>
      <c r="R79" s="196"/>
      <c r="S79" s="194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3">
        <v>4607111033451</v>
      </c>
      <c r="E80" s="194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35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6"/>
      <c r="Q80" s="196"/>
      <c r="R80" s="196"/>
      <c r="S80" s="194"/>
      <c r="T80" s="34"/>
      <c r="U80" s="34"/>
      <c r="V80" s="35" t="s">
        <v>66</v>
      </c>
      <c r="W80" s="187">
        <v>12</v>
      </c>
      <c r="X80" s="188">
        <f t="shared" si="2"/>
        <v>12</v>
      </c>
      <c r="Y80" s="36">
        <f t="shared" si="3"/>
        <v>0.21456</v>
      </c>
      <c r="Z80" s="56"/>
      <c r="AA80" s="57"/>
      <c r="AE80" s="61"/>
      <c r="BB80" s="93" t="s">
        <v>75</v>
      </c>
    </row>
    <row r="81" spans="1:54" ht="27" hidden="1" customHeight="1" x14ac:dyDescent="0.25">
      <c r="A81" s="54" t="s">
        <v>137</v>
      </c>
      <c r="B81" s="54" t="s">
        <v>138</v>
      </c>
      <c r="C81" s="31">
        <v>4301135120</v>
      </c>
      <c r="D81" s="193">
        <v>4607111035141</v>
      </c>
      <c r="E81" s="194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3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6"/>
      <c r="Q81" s="196"/>
      <c r="R81" s="196"/>
      <c r="S81" s="194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3">
        <v>4607111035028</v>
      </c>
      <c r="E82" s="194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2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6"/>
      <c r="Q82" s="196"/>
      <c r="R82" s="196"/>
      <c r="S82" s="194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3">
        <v>4607111033444</v>
      </c>
      <c r="E83" s="194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25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6"/>
      <c r="Q83" s="196"/>
      <c r="R83" s="196"/>
      <c r="S83" s="194"/>
      <c r="T83" s="34"/>
      <c r="U83" s="34"/>
      <c r="V83" s="35" t="s">
        <v>66</v>
      </c>
      <c r="W83" s="187">
        <v>77</v>
      </c>
      <c r="X83" s="188">
        <f t="shared" si="2"/>
        <v>77</v>
      </c>
      <c r="Y83" s="36">
        <f t="shared" si="3"/>
        <v>1.37676</v>
      </c>
      <c r="Z83" s="56"/>
      <c r="AA83" s="57"/>
      <c r="AE83" s="61"/>
      <c r="BB83" s="96" t="s">
        <v>75</v>
      </c>
    </row>
    <row r="84" spans="1:54" x14ac:dyDescent="0.2">
      <c r="A84" s="207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08"/>
      <c r="O84" s="200" t="s">
        <v>67</v>
      </c>
      <c r="P84" s="201"/>
      <c r="Q84" s="201"/>
      <c r="R84" s="201"/>
      <c r="S84" s="201"/>
      <c r="T84" s="201"/>
      <c r="U84" s="202"/>
      <c r="V84" s="37" t="s">
        <v>66</v>
      </c>
      <c r="W84" s="189">
        <f>IFERROR(SUM(W78:W83),"0")</f>
        <v>89</v>
      </c>
      <c r="X84" s="189">
        <f>IFERROR(SUM(X78:X83),"0")</f>
        <v>89</v>
      </c>
      <c r="Y84" s="189">
        <f>IFERROR(IF(Y78="",0,Y78),"0")+IFERROR(IF(Y79="",0,Y79),"0")+IFERROR(IF(Y80="",0,Y80),"0")+IFERROR(IF(Y81="",0,Y81),"0")+IFERROR(IF(Y82="",0,Y82),"0")+IFERROR(IF(Y83="",0,Y83),"0")</f>
        <v>1.5913200000000001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08"/>
      <c r="O85" s="200" t="s">
        <v>67</v>
      </c>
      <c r="P85" s="201"/>
      <c r="Q85" s="201"/>
      <c r="R85" s="201"/>
      <c r="S85" s="201"/>
      <c r="T85" s="201"/>
      <c r="U85" s="202"/>
      <c r="V85" s="37" t="s">
        <v>68</v>
      </c>
      <c r="W85" s="189">
        <f>IFERROR(SUMPRODUCT(W78:W83*H78:H83),"0")</f>
        <v>320.39999999999998</v>
      </c>
      <c r="X85" s="189">
        <f>IFERROR(SUMPRODUCT(X78:X83*H78:H83),"0")</f>
        <v>320.39999999999998</v>
      </c>
      <c r="Y85" s="37"/>
      <c r="Z85" s="190"/>
      <c r="AA85" s="190"/>
    </row>
    <row r="86" spans="1:54" ht="16.5" hidden="1" customHeight="1" x14ac:dyDescent="0.25">
      <c r="A86" s="199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22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hidden="1" customHeight="1" x14ac:dyDescent="0.25">
      <c r="A88" s="54" t="s">
        <v>144</v>
      </c>
      <c r="B88" s="54" t="s">
        <v>145</v>
      </c>
      <c r="C88" s="31">
        <v>4301136013</v>
      </c>
      <c r="D88" s="193">
        <v>4607025784012</v>
      </c>
      <c r="E88" s="194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29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6"/>
      <c r="Q88" s="196"/>
      <c r="R88" s="196"/>
      <c r="S88" s="194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3">
        <v>4607025784319</v>
      </c>
      <c r="E89" s="194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6"/>
      <c r="Q89" s="196"/>
      <c r="R89" s="196"/>
      <c r="S89" s="194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3">
        <v>4607111035370</v>
      </c>
      <c r="E90" s="194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26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6"/>
      <c r="Q90" s="196"/>
      <c r="R90" s="196"/>
      <c r="S90" s="194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hidden="1" x14ac:dyDescent="0.2">
      <c r="A91" s="207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08"/>
      <c r="O91" s="200" t="s">
        <v>67</v>
      </c>
      <c r="P91" s="201"/>
      <c r="Q91" s="201"/>
      <c r="R91" s="201"/>
      <c r="S91" s="201"/>
      <c r="T91" s="201"/>
      <c r="U91" s="202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hidden="1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08"/>
      <c r="O92" s="200" t="s">
        <v>67</v>
      </c>
      <c r="P92" s="201"/>
      <c r="Q92" s="201"/>
      <c r="R92" s="201"/>
      <c r="S92" s="201"/>
      <c r="T92" s="201"/>
      <c r="U92" s="202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hidden="1" customHeight="1" x14ac:dyDescent="0.25">
      <c r="A93" s="199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22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3">
        <v>4607111033970</v>
      </c>
      <c r="E95" s="194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2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6"/>
      <c r="Q95" s="196"/>
      <c r="R95" s="196"/>
      <c r="S95" s="194"/>
      <c r="T95" s="34"/>
      <c r="U95" s="34"/>
      <c r="V95" s="35" t="s">
        <v>66</v>
      </c>
      <c r="W95" s="187">
        <v>37</v>
      </c>
      <c r="X95" s="188">
        <f>IFERROR(IF(W95="","",W95),"")</f>
        <v>37</v>
      </c>
      <c r="Y95" s="36">
        <f>IFERROR(IF(W95="","",W95*0.0155),"")</f>
        <v>0.57350000000000001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3">
        <v>4607111034144</v>
      </c>
      <c r="E96" s="194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28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6"/>
      <c r="Q96" s="196"/>
      <c r="R96" s="196"/>
      <c r="S96" s="194"/>
      <c r="T96" s="34"/>
      <c r="U96" s="34"/>
      <c r="V96" s="35" t="s">
        <v>66</v>
      </c>
      <c r="W96" s="187">
        <v>144</v>
      </c>
      <c r="X96" s="188">
        <f>IFERROR(IF(W96="","",W96),"")</f>
        <v>144</v>
      </c>
      <c r="Y96" s="36">
        <f>IFERROR(IF(W96="","",W96*0.0155),"")</f>
        <v>2.2320000000000002</v>
      </c>
      <c r="Z96" s="56"/>
      <c r="AA96" s="57"/>
      <c r="AE96" s="61"/>
      <c r="BB96" s="101" t="s">
        <v>1</v>
      </c>
    </row>
    <row r="97" spans="1:54" ht="27" hidden="1" customHeight="1" x14ac:dyDescent="0.25">
      <c r="A97" s="54" t="s">
        <v>155</v>
      </c>
      <c r="B97" s="54" t="s">
        <v>156</v>
      </c>
      <c r="C97" s="31">
        <v>4301070973</v>
      </c>
      <c r="D97" s="193">
        <v>4607111033987</v>
      </c>
      <c r="E97" s="194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33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6"/>
      <c r="Q97" s="196"/>
      <c r="R97" s="196"/>
      <c r="S97" s="194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3">
        <v>4607111034151</v>
      </c>
      <c r="E98" s="194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6"/>
      <c r="Q98" s="196"/>
      <c r="R98" s="196"/>
      <c r="S98" s="194"/>
      <c r="T98" s="34"/>
      <c r="U98" s="34"/>
      <c r="V98" s="35" t="s">
        <v>66</v>
      </c>
      <c r="W98" s="187">
        <v>309</v>
      </c>
      <c r="X98" s="188">
        <f>IFERROR(IF(W98="","",W98),"")</f>
        <v>309</v>
      </c>
      <c r="Y98" s="36">
        <f>IFERROR(IF(W98="","",W98*0.0155),"")</f>
        <v>4.7895000000000003</v>
      </c>
      <c r="Z98" s="56"/>
      <c r="AA98" s="57"/>
      <c r="AE98" s="61"/>
      <c r="BB98" s="103" t="s">
        <v>1</v>
      </c>
    </row>
    <row r="99" spans="1:54" x14ac:dyDescent="0.2">
      <c r="A99" s="207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08"/>
      <c r="O99" s="200" t="s">
        <v>67</v>
      </c>
      <c r="P99" s="201"/>
      <c r="Q99" s="201"/>
      <c r="R99" s="201"/>
      <c r="S99" s="201"/>
      <c r="T99" s="201"/>
      <c r="U99" s="202"/>
      <c r="V99" s="37" t="s">
        <v>66</v>
      </c>
      <c r="W99" s="189">
        <f>IFERROR(SUM(W95:W98),"0")</f>
        <v>490</v>
      </c>
      <c r="X99" s="189">
        <f>IFERROR(SUM(X95:X98),"0")</f>
        <v>490</v>
      </c>
      <c r="Y99" s="189">
        <f>IFERROR(IF(Y95="",0,Y95),"0")+IFERROR(IF(Y96="",0,Y96),"0")+IFERROR(IF(Y97="",0,Y97),"0")+IFERROR(IF(Y98="",0,Y98),"0")</f>
        <v>7.5950000000000006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08"/>
      <c r="O100" s="200" t="s">
        <v>67</v>
      </c>
      <c r="P100" s="201"/>
      <c r="Q100" s="201"/>
      <c r="R100" s="201"/>
      <c r="S100" s="201"/>
      <c r="T100" s="201"/>
      <c r="U100" s="202"/>
      <c r="V100" s="37" t="s">
        <v>68</v>
      </c>
      <c r="W100" s="189">
        <f>IFERROR(SUMPRODUCT(W95:W98*H95:H98),"0")</f>
        <v>3516.16</v>
      </c>
      <c r="X100" s="189">
        <f>IFERROR(SUMPRODUCT(X95:X98*H95:H98),"0")</f>
        <v>3516.16</v>
      </c>
      <c r="Y100" s="37"/>
      <c r="Z100" s="190"/>
      <c r="AA100" s="190"/>
    </row>
    <row r="101" spans="1:54" ht="16.5" hidden="1" customHeight="1" x14ac:dyDescent="0.25">
      <c r="A101" s="199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22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3">
        <v>4607111034014</v>
      </c>
      <c r="E103" s="194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3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6"/>
      <c r="Q103" s="196"/>
      <c r="R103" s="196"/>
      <c r="S103" s="194"/>
      <c r="T103" s="34"/>
      <c r="U103" s="34"/>
      <c r="V103" s="35" t="s">
        <v>66</v>
      </c>
      <c r="W103" s="187">
        <v>106</v>
      </c>
      <c r="X103" s="188">
        <f>IFERROR(IF(W103="","",W103),"")</f>
        <v>106</v>
      </c>
      <c r="Y103" s="36">
        <f>IFERROR(IF(W103="","",W103*0.01788),"")</f>
        <v>1.8952800000000001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3">
        <v>4607111033994</v>
      </c>
      <c r="E104" s="194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36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6"/>
      <c r="Q104" s="196"/>
      <c r="R104" s="196"/>
      <c r="S104" s="194"/>
      <c r="T104" s="34"/>
      <c r="U104" s="34"/>
      <c r="V104" s="35" t="s">
        <v>66</v>
      </c>
      <c r="W104" s="187">
        <v>87</v>
      </c>
      <c r="X104" s="188">
        <f>IFERROR(IF(W104="","",W104),"")</f>
        <v>87</v>
      </c>
      <c r="Y104" s="36">
        <f>IFERROR(IF(W104="","",W104*0.01788),"")</f>
        <v>1.5555600000000001</v>
      </c>
      <c r="Z104" s="56"/>
      <c r="AA104" s="57"/>
      <c r="AE104" s="61"/>
      <c r="BB104" s="105" t="s">
        <v>75</v>
      </c>
    </row>
    <row r="105" spans="1:54" x14ac:dyDescent="0.2">
      <c r="A105" s="207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08"/>
      <c r="O105" s="200" t="s">
        <v>67</v>
      </c>
      <c r="P105" s="201"/>
      <c r="Q105" s="201"/>
      <c r="R105" s="201"/>
      <c r="S105" s="201"/>
      <c r="T105" s="201"/>
      <c r="U105" s="202"/>
      <c r="V105" s="37" t="s">
        <v>66</v>
      </c>
      <c r="W105" s="189">
        <f>IFERROR(SUM(W103:W104),"0")</f>
        <v>193</v>
      </c>
      <c r="X105" s="189">
        <f>IFERROR(SUM(X103:X104),"0")</f>
        <v>193</v>
      </c>
      <c r="Y105" s="189">
        <f>IFERROR(IF(Y103="",0,Y103),"0")+IFERROR(IF(Y104="",0,Y104),"0")</f>
        <v>3.4508400000000004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08"/>
      <c r="O106" s="200" t="s">
        <v>67</v>
      </c>
      <c r="P106" s="201"/>
      <c r="Q106" s="201"/>
      <c r="R106" s="201"/>
      <c r="S106" s="201"/>
      <c r="T106" s="201"/>
      <c r="U106" s="202"/>
      <c r="V106" s="37" t="s">
        <v>68</v>
      </c>
      <c r="W106" s="189">
        <f>IFERROR(SUMPRODUCT(W103:W104*H103:H104),"0")</f>
        <v>579</v>
      </c>
      <c r="X106" s="189">
        <f>IFERROR(SUMPRODUCT(X103:X104*H103:H104),"0")</f>
        <v>579</v>
      </c>
      <c r="Y106" s="37"/>
      <c r="Z106" s="190"/>
      <c r="AA106" s="190"/>
    </row>
    <row r="107" spans="1:54" ht="16.5" hidden="1" customHeight="1" x14ac:dyDescent="0.25">
      <c r="A107" s="199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22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3">
        <v>4607111034199</v>
      </c>
      <c r="E109" s="194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6"/>
      <c r="Q109" s="196"/>
      <c r="R109" s="196"/>
      <c r="S109" s="194"/>
      <c r="T109" s="34"/>
      <c r="U109" s="34"/>
      <c r="V109" s="35" t="s">
        <v>66</v>
      </c>
      <c r="W109" s="187">
        <v>97</v>
      </c>
      <c r="X109" s="188">
        <f>IFERROR(IF(W109="","",W109),"")</f>
        <v>97</v>
      </c>
      <c r="Y109" s="36">
        <f>IFERROR(IF(W109="","",W109*0.01788),"")</f>
        <v>1.7343599999999999</v>
      </c>
      <c r="Z109" s="56"/>
      <c r="AA109" s="57"/>
      <c r="AE109" s="61"/>
      <c r="BB109" s="106" t="s">
        <v>75</v>
      </c>
    </row>
    <row r="110" spans="1:54" x14ac:dyDescent="0.2">
      <c r="A110" s="207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08"/>
      <c r="O110" s="200" t="s">
        <v>67</v>
      </c>
      <c r="P110" s="201"/>
      <c r="Q110" s="201"/>
      <c r="R110" s="201"/>
      <c r="S110" s="201"/>
      <c r="T110" s="201"/>
      <c r="U110" s="202"/>
      <c r="V110" s="37" t="s">
        <v>66</v>
      </c>
      <c r="W110" s="189">
        <f>IFERROR(SUM(W109:W109),"0")</f>
        <v>97</v>
      </c>
      <c r="X110" s="189">
        <f>IFERROR(SUM(X109:X109),"0")</f>
        <v>97</v>
      </c>
      <c r="Y110" s="189">
        <f>IFERROR(IF(Y109="",0,Y109),"0")</f>
        <v>1.7343599999999999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08"/>
      <c r="O111" s="200" t="s">
        <v>67</v>
      </c>
      <c r="P111" s="201"/>
      <c r="Q111" s="201"/>
      <c r="R111" s="201"/>
      <c r="S111" s="201"/>
      <c r="T111" s="201"/>
      <c r="U111" s="202"/>
      <c r="V111" s="37" t="s">
        <v>68</v>
      </c>
      <c r="W111" s="189">
        <f>IFERROR(SUMPRODUCT(W109:W109*H109:H109),"0")</f>
        <v>291</v>
      </c>
      <c r="X111" s="189">
        <f>IFERROR(SUMPRODUCT(X109:X109*H109:H109),"0")</f>
        <v>291</v>
      </c>
      <c r="Y111" s="37"/>
      <c r="Z111" s="190"/>
      <c r="AA111" s="190"/>
    </row>
    <row r="112" spans="1:54" ht="16.5" hidden="1" customHeight="1" x14ac:dyDescent="0.25">
      <c r="A112" s="199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22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3">
        <v>4607111034670</v>
      </c>
      <c r="E114" s="194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23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6"/>
      <c r="Q114" s="196"/>
      <c r="R114" s="196"/>
      <c r="S114" s="194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3">
        <v>4607111034687</v>
      </c>
      <c r="E115" s="194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33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6"/>
      <c r="Q115" s="196"/>
      <c r="R115" s="196"/>
      <c r="S115" s="194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hidden="1" customHeight="1" x14ac:dyDescent="0.25">
      <c r="A116" s="54" t="s">
        <v>173</v>
      </c>
      <c r="B116" s="54" t="s">
        <v>174</v>
      </c>
      <c r="C116" s="31">
        <v>4301135181</v>
      </c>
      <c r="D116" s="193">
        <v>4607111034380</v>
      </c>
      <c r="E116" s="194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6"/>
      <c r="Q116" s="196"/>
      <c r="R116" s="196"/>
      <c r="S116" s="194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hidden="1" customHeight="1" x14ac:dyDescent="0.25">
      <c r="A117" s="54" t="s">
        <v>175</v>
      </c>
      <c r="B117" s="54" t="s">
        <v>176</v>
      </c>
      <c r="C117" s="31">
        <v>4301135180</v>
      </c>
      <c r="D117" s="193">
        <v>4607111034397</v>
      </c>
      <c r="E117" s="194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25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6"/>
      <c r="Q117" s="196"/>
      <c r="R117" s="196"/>
      <c r="S117" s="194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hidden="1" x14ac:dyDescent="0.2">
      <c r="A118" s="207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08"/>
      <c r="O118" s="200" t="s">
        <v>67</v>
      </c>
      <c r="P118" s="201"/>
      <c r="Q118" s="201"/>
      <c r="R118" s="201"/>
      <c r="S118" s="201"/>
      <c r="T118" s="201"/>
      <c r="U118" s="202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hidden="1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08"/>
      <c r="O119" s="200" t="s">
        <v>67</v>
      </c>
      <c r="P119" s="201"/>
      <c r="Q119" s="201"/>
      <c r="R119" s="201"/>
      <c r="S119" s="201"/>
      <c r="T119" s="201"/>
      <c r="U119" s="202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hidden="1" customHeight="1" x14ac:dyDescent="0.25">
      <c r="A120" s="199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22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3">
        <v>4607111035806</v>
      </c>
      <c r="E122" s="194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23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6"/>
      <c r="Q122" s="196"/>
      <c r="R122" s="196"/>
      <c r="S122" s="194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07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08"/>
      <c r="O123" s="200" t="s">
        <v>67</v>
      </c>
      <c r="P123" s="201"/>
      <c r="Q123" s="201"/>
      <c r="R123" s="201"/>
      <c r="S123" s="201"/>
      <c r="T123" s="201"/>
      <c r="U123" s="202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08"/>
      <c r="O124" s="200" t="s">
        <v>67</v>
      </c>
      <c r="P124" s="201"/>
      <c r="Q124" s="201"/>
      <c r="R124" s="201"/>
      <c r="S124" s="201"/>
      <c r="T124" s="201"/>
      <c r="U124" s="202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9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22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3">
        <v>4607111035639</v>
      </c>
      <c r="E127" s="194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23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6"/>
      <c r="Q127" s="196"/>
      <c r="R127" s="196"/>
      <c r="S127" s="194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3">
        <v>4607111035646</v>
      </c>
      <c r="E128" s="194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3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6"/>
      <c r="Q128" s="196"/>
      <c r="R128" s="196"/>
      <c r="S128" s="194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07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08"/>
      <c r="O129" s="200" t="s">
        <v>67</v>
      </c>
      <c r="P129" s="201"/>
      <c r="Q129" s="201"/>
      <c r="R129" s="201"/>
      <c r="S129" s="201"/>
      <c r="T129" s="201"/>
      <c r="U129" s="202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08"/>
      <c r="O130" s="200" t="s">
        <v>67</v>
      </c>
      <c r="P130" s="201"/>
      <c r="Q130" s="201"/>
      <c r="R130" s="201"/>
      <c r="S130" s="201"/>
      <c r="T130" s="201"/>
      <c r="U130" s="202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9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22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3">
        <v>4607111036568</v>
      </c>
      <c r="E133" s="194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23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6"/>
      <c r="Q133" s="196"/>
      <c r="R133" s="196"/>
      <c r="S133" s="194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07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08"/>
      <c r="O134" s="200" t="s">
        <v>67</v>
      </c>
      <c r="P134" s="201"/>
      <c r="Q134" s="201"/>
      <c r="R134" s="201"/>
      <c r="S134" s="201"/>
      <c r="T134" s="201"/>
      <c r="U134" s="202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08"/>
      <c r="O135" s="200" t="s">
        <v>67</v>
      </c>
      <c r="P135" s="201"/>
      <c r="Q135" s="201"/>
      <c r="R135" s="201"/>
      <c r="S135" s="201"/>
      <c r="T135" s="201"/>
      <c r="U135" s="202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27" t="s">
        <v>191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48"/>
      <c r="AA136" s="48"/>
    </row>
    <row r="137" spans="1:54" ht="16.5" hidden="1" customHeight="1" x14ac:dyDescent="0.25">
      <c r="A137" s="199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22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3">
        <v>4607111039057</v>
      </c>
      <c r="E139" s="194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1" t="s">
        <v>195</v>
      </c>
      <c r="P139" s="196"/>
      <c r="Q139" s="196"/>
      <c r="R139" s="196"/>
      <c r="S139" s="194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07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08"/>
      <c r="O140" s="200" t="s">
        <v>67</v>
      </c>
      <c r="P140" s="201"/>
      <c r="Q140" s="201"/>
      <c r="R140" s="201"/>
      <c r="S140" s="201"/>
      <c r="T140" s="201"/>
      <c r="U140" s="202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08"/>
      <c r="O141" s="200" t="s">
        <v>67</v>
      </c>
      <c r="P141" s="201"/>
      <c r="Q141" s="201"/>
      <c r="R141" s="201"/>
      <c r="S141" s="201"/>
      <c r="T141" s="201"/>
      <c r="U141" s="202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9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22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3">
        <v>4607111037701</v>
      </c>
      <c r="E144" s="194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36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6"/>
      <c r="Q144" s="196"/>
      <c r="R144" s="196"/>
      <c r="S144" s="194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07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08"/>
      <c r="O145" s="200" t="s">
        <v>67</v>
      </c>
      <c r="P145" s="201"/>
      <c r="Q145" s="201"/>
      <c r="R145" s="201"/>
      <c r="S145" s="201"/>
      <c r="T145" s="201"/>
      <c r="U145" s="202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08"/>
      <c r="O146" s="200" t="s">
        <v>67</v>
      </c>
      <c r="P146" s="201"/>
      <c r="Q146" s="201"/>
      <c r="R146" s="201"/>
      <c r="S146" s="201"/>
      <c r="T146" s="201"/>
      <c r="U146" s="202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9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22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3">
        <v>4607111036384</v>
      </c>
      <c r="E149" s="194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366" t="s">
        <v>202</v>
      </c>
      <c r="P149" s="196"/>
      <c r="Q149" s="196"/>
      <c r="R149" s="196"/>
      <c r="S149" s="194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3">
        <v>4640242180250</v>
      </c>
      <c r="E150" s="194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292" t="s">
        <v>205</v>
      </c>
      <c r="P150" s="196"/>
      <c r="Q150" s="196"/>
      <c r="R150" s="196"/>
      <c r="S150" s="194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3">
        <v>4607111036216</v>
      </c>
      <c r="E151" s="194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6"/>
      <c r="Q151" s="196"/>
      <c r="R151" s="196"/>
      <c r="S151" s="194"/>
      <c r="T151" s="34"/>
      <c r="U151" s="34"/>
      <c r="V151" s="35" t="s">
        <v>66</v>
      </c>
      <c r="W151" s="187">
        <v>545</v>
      </c>
      <c r="X151" s="188">
        <f>IFERROR(IF(W151="","",W151),"")</f>
        <v>545</v>
      </c>
      <c r="Y151" s="36">
        <f>IFERROR(IF(W151="","",W151*0.00866),"")</f>
        <v>4.7196999999999996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3">
        <v>4607111036278</v>
      </c>
      <c r="E152" s="194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293" t="s">
        <v>210</v>
      </c>
      <c r="P152" s="196"/>
      <c r="Q152" s="196"/>
      <c r="R152" s="196"/>
      <c r="S152" s="194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7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08"/>
      <c r="O153" s="200" t="s">
        <v>67</v>
      </c>
      <c r="P153" s="201"/>
      <c r="Q153" s="201"/>
      <c r="R153" s="201"/>
      <c r="S153" s="201"/>
      <c r="T153" s="201"/>
      <c r="U153" s="202"/>
      <c r="V153" s="37" t="s">
        <v>66</v>
      </c>
      <c r="W153" s="189">
        <f>IFERROR(SUM(W149:W152),"0")</f>
        <v>545</v>
      </c>
      <c r="X153" s="189">
        <f>IFERROR(SUM(X149:X152),"0")</f>
        <v>545</v>
      </c>
      <c r="Y153" s="189">
        <f>IFERROR(IF(Y149="",0,Y149),"0")+IFERROR(IF(Y150="",0,Y150),"0")+IFERROR(IF(Y151="",0,Y151),"0")+IFERROR(IF(Y152="",0,Y152),"0")</f>
        <v>4.7196999999999996</v>
      </c>
      <c r="Z153" s="190"/>
      <c r="AA153" s="190"/>
    </row>
    <row r="154" spans="1:54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08"/>
      <c r="O154" s="200" t="s">
        <v>67</v>
      </c>
      <c r="P154" s="201"/>
      <c r="Q154" s="201"/>
      <c r="R154" s="201"/>
      <c r="S154" s="201"/>
      <c r="T154" s="201"/>
      <c r="U154" s="202"/>
      <c r="V154" s="37" t="s">
        <v>68</v>
      </c>
      <c r="W154" s="189">
        <f>IFERROR(SUMPRODUCT(W149:W152*H149:H152),"0")</f>
        <v>2725</v>
      </c>
      <c r="X154" s="189">
        <f>IFERROR(SUMPRODUCT(X149:X152*H149:H152),"0")</f>
        <v>2725</v>
      </c>
      <c r="Y154" s="37"/>
      <c r="Z154" s="190"/>
      <c r="AA154" s="190"/>
    </row>
    <row r="155" spans="1:54" ht="14.25" hidden="1" customHeight="1" x14ac:dyDescent="0.25">
      <c r="A155" s="222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3">
        <v>4607111036827</v>
      </c>
      <c r="E156" s="194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6"/>
      <c r="Q156" s="196"/>
      <c r="R156" s="196"/>
      <c r="S156" s="194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3">
        <v>4607111036834</v>
      </c>
      <c r="E157" s="194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6"/>
      <c r="Q157" s="196"/>
      <c r="R157" s="196"/>
      <c r="S157" s="194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07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08"/>
      <c r="O158" s="200" t="s">
        <v>67</v>
      </c>
      <c r="P158" s="201"/>
      <c r="Q158" s="201"/>
      <c r="R158" s="201"/>
      <c r="S158" s="201"/>
      <c r="T158" s="201"/>
      <c r="U158" s="202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08"/>
      <c r="O159" s="200" t="s">
        <v>67</v>
      </c>
      <c r="P159" s="201"/>
      <c r="Q159" s="201"/>
      <c r="R159" s="201"/>
      <c r="S159" s="201"/>
      <c r="T159" s="201"/>
      <c r="U159" s="202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27" t="s">
        <v>216</v>
      </c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48"/>
      <c r="AA160" s="48"/>
    </row>
    <row r="161" spans="1:54" ht="16.5" hidden="1" customHeight="1" x14ac:dyDescent="0.25">
      <c r="A161" s="199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22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3">
        <v>4607111035721</v>
      </c>
      <c r="E163" s="194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0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6"/>
      <c r="Q163" s="196"/>
      <c r="R163" s="196"/>
      <c r="S163" s="194"/>
      <c r="T163" s="34"/>
      <c r="U163" s="34"/>
      <c r="V163" s="35" t="s">
        <v>66</v>
      </c>
      <c r="W163" s="187">
        <v>75</v>
      </c>
      <c r="X163" s="188">
        <f>IFERROR(IF(W163="","",W163),"")</f>
        <v>75</v>
      </c>
      <c r="Y163" s="36">
        <f>IFERROR(IF(W163="","",W163*0.01788),"")</f>
        <v>1.341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3">
        <v>4607111035691</v>
      </c>
      <c r="E164" s="194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91" t="s">
        <v>222</v>
      </c>
      <c r="P164" s="196"/>
      <c r="Q164" s="196"/>
      <c r="R164" s="196"/>
      <c r="S164" s="194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7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08"/>
      <c r="O165" s="200" t="s">
        <v>67</v>
      </c>
      <c r="P165" s="201"/>
      <c r="Q165" s="201"/>
      <c r="R165" s="201"/>
      <c r="S165" s="201"/>
      <c r="T165" s="201"/>
      <c r="U165" s="202"/>
      <c r="V165" s="37" t="s">
        <v>66</v>
      </c>
      <c r="W165" s="189">
        <f>IFERROR(SUM(W163:W164),"0")</f>
        <v>75</v>
      </c>
      <c r="X165" s="189">
        <f>IFERROR(SUM(X163:X164),"0")</f>
        <v>75</v>
      </c>
      <c r="Y165" s="189">
        <f>IFERROR(IF(Y163="",0,Y163),"0")+IFERROR(IF(Y164="",0,Y164),"0")</f>
        <v>1.341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08"/>
      <c r="O166" s="200" t="s">
        <v>67</v>
      </c>
      <c r="P166" s="201"/>
      <c r="Q166" s="201"/>
      <c r="R166" s="201"/>
      <c r="S166" s="201"/>
      <c r="T166" s="201"/>
      <c r="U166" s="202"/>
      <c r="V166" s="37" t="s">
        <v>68</v>
      </c>
      <c r="W166" s="189">
        <f>IFERROR(SUMPRODUCT(W163:W164*H163:H164),"0")</f>
        <v>225</v>
      </c>
      <c r="X166" s="189">
        <f>IFERROR(SUMPRODUCT(X163:X164*H163:H164),"0")</f>
        <v>225</v>
      </c>
      <c r="Y166" s="37"/>
      <c r="Z166" s="190"/>
      <c r="AA166" s="190"/>
    </row>
    <row r="167" spans="1:54" ht="16.5" hidden="1" customHeight="1" x14ac:dyDescent="0.25">
      <c r="A167" s="199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22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3">
        <v>4607111035783</v>
      </c>
      <c r="E169" s="194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6"/>
      <c r="Q169" s="196"/>
      <c r="R169" s="196"/>
      <c r="S169" s="194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07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08"/>
      <c r="O170" s="200" t="s">
        <v>67</v>
      </c>
      <c r="P170" s="201"/>
      <c r="Q170" s="201"/>
      <c r="R170" s="201"/>
      <c r="S170" s="201"/>
      <c r="T170" s="201"/>
      <c r="U170" s="202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08"/>
      <c r="O171" s="200" t="s">
        <v>67</v>
      </c>
      <c r="P171" s="201"/>
      <c r="Q171" s="201"/>
      <c r="R171" s="201"/>
      <c r="S171" s="201"/>
      <c r="T171" s="201"/>
      <c r="U171" s="202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9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22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3">
        <v>4680115881204</v>
      </c>
      <c r="E174" s="194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3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6"/>
      <c r="Q174" s="196"/>
      <c r="R174" s="196"/>
      <c r="S174" s="194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07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08"/>
      <c r="O175" s="200" t="s">
        <v>67</v>
      </c>
      <c r="P175" s="201"/>
      <c r="Q175" s="201"/>
      <c r="R175" s="201"/>
      <c r="S175" s="201"/>
      <c r="T175" s="201"/>
      <c r="U175" s="202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08"/>
      <c r="O176" s="200" t="s">
        <v>67</v>
      </c>
      <c r="P176" s="201"/>
      <c r="Q176" s="201"/>
      <c r="R176" s="201"/>
      <c r="S176" s="201"/>
      <c r="T176" s="201"/>
      <c r="U176" s="202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9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22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3">
        <v>4607111038487</v>
      </c>
      <c r="E179" s="194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26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6"/>
      <c r="Q179" s="196"/>
      <c r="R179" s="196"/>
      <c r="S179" s="194"/>
      <c r="T179" s="34"/>
      <c r="U179" s="34"/>
      <c r="V179" s="35" t="s">
        <v>66</v>
      </c>
      <c r="W179" s="187">
        <v>158</v>
      </c>
      <c r="X179" s="188">
        <f>IFERROR(IF(W179="","",W179),"")</f>
        <v>158</v>
      </c>
      <c r="Y179" s="36">
        <f>IFERROR(IF(W179="","",W179*0.01788),"")</f>
        <v>2.82504</v>
      </c>
      <c r="Z179" s="56"/>
      <c r="AA179" s="57"/>
      <c r="AE179" s="61"/>
      <c r="BB179" s="127" t="s">
        <v>75</v>
      </c>
    </row>
    <row r="180" spans="1:54" x14ac:dyDescent="0.2">
      <c r="A180" s="207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08"/>
      <c r="O180" s="200" t="s">
        <v>67</v>
      </c>
      <c r="P180" s="201"/>
      <c r="Q180" s="201"/>
      <c r="R180" s="201"/>
      <c r="S180" s="201"/>
      <c r="T180" s="201"/>
      <c r="U180" s="202"/>
      <c r="V180" s="37" t="s">
        <v>66</v>
      </c>
      <c r="W180" s="189">
        <f>IFERROR(SUM(W179:W179),"0")</f>
        <v>158</v>
      </c>
      <c r="X180" s="189">
        <f>IFERROR(SUM(X179:X179),"0")</f>
        <v>158</v>
      </c>
      <c r="Y180" s="189">
        <f>IFERROR(IF(Y179="",0,Y179),"0")</f>
        <v>2.82504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08"/>
      <c r="O181" s="200" t="s">
        <v>67</v>
      </c>
      <c r="P181" s="201"/>
      <c r="Q181" s="201"/>
      <c r="R181" s="201"/>
      <c r="S181" s="201"/>
      <c r="T181" s="201"/>
      <c r="U181" s="202"/>
      <c r="V181" s="37" t="s">
        <v>68</v>
      </c>
      <c r="W181" s="189">
        <f>IFERROR(SUMPRODUCT(W179:W179*H179:H179),"0")</f>
        <v>474</v>
      </c>
      <c r="X181" s="189">
        <f>IFERROR(SUMPRODUCT(X179:X179*H179:H179),"0")</f>
        <v>474</v>
      </c>
      <c r="Y181" s="37"/>
      <c r="Z181" s="190"/>
      <c r="AA181" s="190"/>
    </row>
    <row r="182" spans="1:54" ht="27.75" hidden="1" customHeight="1" x14ac:dyDescent="0.2">
      <c r="A182" s="227" t="s">
        <v>234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48"/>
      <c r="AA182" s="48"/>
    </row>
    <row r="183" spans="1:54" ht="16.5" hidden="1" customHeight="1" x14ac:dyDescent="0.25">
      <c r="A183" s="199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22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3">
        <v>4607111036957</v>
      </c>
      <c r="E185" s="194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25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6"/>
      <c r="Q185" s="196"/>
      <c r="R185" s="196"/>
      <c r="S185" s="194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3">
        <v>4607111037213</v>
      </c>
      <c r="E186" s="194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22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6"/>
      <c r="Q186" s="196"/>
      <c r="R186" s="196"/>
      <c r="S186" s="194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07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08"/>
      <c r="O187" s="200" t="s">
        <v>67</v>
      </c>
      <c r="P187" s="201"/>
      <c r="Q187" s="201"/>
      <c r="R187" s="201"/>
      <c r="S187" s="201"/>
      <c r="T187" s="201"/>
      <c r="U187" s="202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08"/>
      <c r="O188" s="200" t="s">
        <v>67</v>
      </c>
      <c r="P188" s="201"/>
      <c r="Q188" s="201"/>
      <c r="R188" s="201"/>
      <c r="S188" s="201"/>
      <c r="T188" s="201"/>
      <c r="U188" s="202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9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22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3">
        <v>4607111037022</v>
      </c>
      <c r="E191" s="194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3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6"/>
      <c r="Q191" s="196"/>
      <c r="R191" s="196"/>
      <c r="S191" s="194"/>
      <c r="T191" s="34"/>
      <c r="U191" s="34"/>
      <c r="V191" s="35" t="s">
        <v>66</v>
      </c>
      <c r="W191" s="187">
        <v>55</v>
      </c>
      <c r="X191" s="188">
        <f>IFERROR(IF(W191="","",W191),"")</f>
        <v>55</v>
      </c>
      <c r="Y191" s="36">
        <f>IFERROR(IF(W191="","",W191*0.0155),"")</f>
        <v>0.85250000000000004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3">
        <v>4607111038494</v>
      </c>
      <c r="E192" s="194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34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6"/>
      <c r="Q192" s="196"/>
      <c r="R192" s="196"/>
      <c r="S192" s="194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3">
        <v>4607111038135</v>
      </c>
      <c r="E193" s="194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2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6"/>
      <c r="Q193" s="196"/>
      <c r="R193" s="196"/>
      <c r="S193" s="194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7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08"/>
      <c r="O194" s="200" t="s">
        <v>67</v>
      </c>
      <c r="P194" s="201"/>
      <c r="Q194" s="201"/>
      <c r="R194" s="201"/>
      <c r="S194" s="201"/>
      <c r="T194" s="201"/>
      <c r="U194" s="202"/>
      <c r="V194" s="37" t="s">
        <v>66</v>
      </c>
      <c r="W194" s="189">
        <f>IFERROR(SUM(W191:W193),"0")</f>
        <v>55</v>
      </c>
      <c r="X194" s="189">
        <f>IFERROR(SUM(X191:X193),"0")</f>
        <v>55</v>
      </c>
      <c r="Y194" s="189">
        <f>IFERROR(IF(Y191="",0,Y191),"0")+IFERROR(IF(Y192="",0,Y192),"0")+IFERROR(IF(Y193="",0,Y193),"0")</f>
        <v>0.85250000000000004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08"/>
      <c r="O195" s="200" t="s">
        <v>67</v>
      </c>
      <c r="P195" s="201"/>
      <c r="Q195" s="201"/>
      <c r="R195" s="201"/>
      <c r="S195" s="201"/>
      <c r="T195" s="201"/>
      <c r="U195" s="202"/>
      <c r="V195" s="37" t="s">
        <v>68</v>
      </c>
      <c r="W195" s="189">
        <f>IFERROR(SUMPRODUCT(W191:W193*H191:H193),"0")</f>
        <v>308</v>
      </c>
      <c r="X195" s="189">
        <f>IFERROR(SUMPRODUCT(X191:X193*H191:H193),"0")</f>
        <v>308</v>
      </c>
      <c r="Y195" s="37"/>
      <c r="Z195" s="190"/>
      <c r="AA195" s="190"/>
    </row>
    <row r="196" spans="1:54" ht="16.5" hidden="1" customHeight="1" x14ac:dyDescent="0.25">
      <c r="A196" s="199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22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3">
        <v>4607111038654</v>
      </c>
      <c r="E198" s="194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2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6"/>
      <c r="Q198" s="196"/>
      <c r="R198" s="196"/>
      <c r="S198" s="194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hidden="1" customHeight="1" x14ac:dyDescent="0.25">
      <c r="A199" s="54" t="s">
        <v>250</v>
      </c>
      <c r="B199" s="54" t="s">
        <v>251</v>
      </c>
      <c r="C199" s="31">
        <v>4301070997</v>
      </c>
      <c r="D199" s="193">
        <v>4607111038586</v>
      </c>
      <c r="E199" s="194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2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6"/>
      <c r="Q199" s="196"/>
      <c r="R199" s="196"/>
      <c r="S199" s="194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3">
        <v>4607111038609</v>
      </c>
      <c r="E200" s="194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37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6"/>
      <c r="Q200" s="196"/>
      <c r="R200" s="196"/>
      <c r="S200" s="194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254</v>
      </c>
      <c r="B201" s="54" t="s">
        <v>255</v>
      </c>
      <c r="C201" s="31">
        <v>4301070963</v>
      </c>
      <c r="D201" s="193">
        <v>4607111038630</v>
      </c>
      <c r="E201" s="194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6"/>
      <c r="Q201" s="196"/>
      <c r="R201" s="196"/>
      <c r="S201" s="194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3">
        <v>4607111038616</v>
      </c>
      <c r="E202" s="194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3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6"/>
      <c r="Q202" s="196"/>
      <c r="R202" s="196"/>
      <c r="S202" s="194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3">
        <v>4607111038623</v>
      </c>
      <c r="E203" s="194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2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6"/>
      <c r="Q203" s="196"/>
      <c r="R203" s="196"/>
      <c r="S203" s="194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idden="1" x14ac:dyDescent="0.2">
      <c r="A204" s="207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08"/>
      <c r="O204" s="200" t="s">
        <v>67</v>
      </c>
      <c r="P204" s="201"/>
      <c r="Q204" s="201"/>
      <c r="R204" s="201"/>
      <c r="S204" s="201"/>
      <c r="T204" s="201"/>
      <c r="U204" s="202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hidden="1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08"/>
      <c r="O205" s="200" t="s">
        <v>67</v>
      </c>
      <c r="P205" s="201"/>
      <c r="Q205" s="201"/>
      <c r="R205" s="201"/>
      <c r="S205" s="201"/>
      <c r="T205" s="201"/>
      <c r="U205" s="202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hidden="1" customHeight="1" x14ac:dyDescent="0.25">
      <c r="A206" s="199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22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3">
        <v>4607111035882</v>
      </c>
      <c r="E208" s="194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36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6"/>
      <c r="Q208" s="196"/>
      <c r="R208" s="196"/>
      <c r="S208" s="194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3">
        <v>4607111035905</v>
      </c>
      <c r="E209" s="194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6"/>
      <c r="Q209" s="196"/>
      <c r="R209" s="196"/>
      <c r="S209" s="194"/>
      <c r="T209" s="34"/>
      <c r="U209" s="34"/>
      <c r="V209" s="35" t="s">
        <v>66</v>
      </c>
      <c r="W209" s="187">
        <v>17</v>
      </c>
      <c r="X209" s="188">
        <f>IFERROR(IF(W209="","",W209),"")</f>
        <v>17</v>
      </c>
      <c r="Y209" s="36">
        <f>IFERROR(IF(W209="","",W209*0.0155),"")</f>
        <v>0.26350000000000001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3">
        <v>4607111035912</v>
      </c>
      <c r="E210" s="194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2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6"/>
      <c r="Q210" s="196"/>
      <c r="R210" s="196"/>
      <c r="S210" s="194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3">
        <v>4607111035929</v>
      </c>
      <c r="E211" s="194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2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6"/>
      <c r="Q211" s="196"/>
      <c r="R211" s="196"/>
      <c r="S211" s="194"/>
      <c r="T211" s="34"/>
      <c r="U211" s="34"/>
      <c r="V211" s="35" t="s">
        <v>66</v>
      </c>
      <c r="W211" s="187">
        <v>31</v>
      </c>
      <c r="X211" s="188">
        <f>IFERROR(IF(W211="","",W211),"")</f>
        <v>31</v>
      </c>
      <c r="Y211" s="36">
        <f>IFERROR(IF(W211="","",W211*0.0155),"")</f>
        <v>0.48049999999999998</v>
      </c>
      <c r="Z211" s="56"/>
      <c r="AA211" s="57"/>
      <c r="AE211" s="61"/>
      <c r="BB211" s="142" t="s">
        <v>1</v>
      </c>
    </row>
    <row r="212" spans="1:54" x14ac:dyDescent="0.2">
      <c r="A212" s="207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08"/>
      <c r="O212" s="200" t="s">
        <v>67</v>
      </c>
      <c r="P212" s="201"/>
      <c r="Q212" s="201"/>
      <c r="R212" s="201"/>
      <c r="S212" s="201"/>
      <c r="T212" s="201"/>
      <c r="U212" s="202"/>
      <c r="V212" s="37" t="s">
        <v>66</v>
      </c>
      <c r="W212" s="189">
        <f>IFERROR(SUM(W208:W211),"0")</f>
        <v>48</v>
      </c>
      <c r="X212" s="189">
        <f>IFERROR(SUM(X208:X211),"0")</f>
        <v>48</v>
      </c>
      <c r="Y212" s="189">
        <f>IFERROR(IF(Y208="",0,Y208),"0")+IFERROR(IF(Y209="",0,Y209),"0")+IFERROR(IF(Y210="",0,Y210),"0")+IFERROR(IF(Y211="",0,Y211),"0")</f>
        <v>0.74399999999999999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08"/>
      <c r="O213" s="200" t="s">
        <v>67</v>
      </c>
      <c r="P213" s="201"/>
      <c r="Q213" s="201"/>
      <c r="R213" s="201"/>
      <c r="S213" s="201"/>
      <c r="T213" s="201"/>
      <c r="U213" s="202"/>
      <c r="V213" s="37" t="s">
        <v>68</v>
      </c>
      <c r="W213" s="189">
        <f>IFERROR(SUMPRODUCT(W208:W211*H208:H211),"0")</f>
        <v>345.6</v>
      </c>
      <c r="X213" s="189">
        <f>IFERROR(SUMPRODUCT(X208:X211*H208:H211),"0")</f>
        <v>345.6</v>
      </c>
      <c r="Y213" s="37"/>
      <c r="Z213" s="190"/>
      <c r="AA213" s="190"/>
    </row>
    <row r="214" spans="1:54" ht="16.5" hidden="1" customHeight="1" x14ac:dyDescent="0.25">
      <c r="A214" s="199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22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3">
        <v>4680115881334</v>
      </c>
      <c r="E216" s="194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2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6"/>
      <c r="Q216" s="196"/>
      <c r="R216" s="196"/>
      <c r="S216" s="194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07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08"/>
      <c r="O217" s="200" t="s">
        <v>67</v>
      </c>
      <c r="P217" s="201"/>
      <c r="Q217" s="201"/>
      <c r="R217" s="201"/>
      <c r="S217" s="201"/>
      <c r="T217" s="201"/>
      <c r="U217" s="202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08"/>
      <c r="O218" s="200" t="s">
        <v>67</v>
      </c>
      <c r="P218" s="201"/>
      <c r="Q218" s="201"/>
      <c r="R218" s="201"/>
      <c r="S218" s="201"/>
      <c r="T218" s="201"/>
      <c r="U218" s="202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9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22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3">
        <v>4607111035332</v>
      </c>
      <c r="E221" s="194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35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6"/>
      <c r="Q221" s="196"/>
      <c r="R221" s="196"/>
      <c r="S221" s="194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3">
        <v>4607111038708</v>
      </c>
      <c r="E222" s="194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6"/>
      <c r="Q222" s="196"/>
      <c r="R222" s="196"/>
      <c r="S222" s="194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07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08"/>
      <c r="O223" s="200" t="s">
        <v>67</v>
      </c>
      <c r="P223" s="201"/>
      <c r="Q223" s="201"/>
      <c r="R223" s="201"/>
      <c r="S223" s="201"/>
      <c r="T223" s="201"/>
      <c r="U223" s="202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08"/>
      <c r="O224" s="200" t="s">
        <v>67</v>
      </c>
      <c r="P224" s="201"/>
      <c r="Q224" s="201"/>
      <c r="R224" s="201"/>
      <c r="S224" s="201"/>
      <c r="T224" s="201"/>
      <c r="U224" s="202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27" t="s">
        <v>277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48"/>
      <c r="AA225" s="48"/>
    </row>
    <row r="226" spans="1:54" ht="16.5" hidden="1" customHeight="1" x14ac:dyDescent="0.25">
      <c r="A226" s="199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22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3">
        <v>4607111036162</v>
      </c>
      <c r="E228" s="194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9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6"/>
      <c r="Q228" s="196"/>
      <c r="R228" s="196"/>
      <c r="S228" s="194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07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08"/>
      <c r="O229" s="200" t="s">
        <v>67</v>
      </c>
      <c r="P229" s="201"/>
      <c r="Q229" s="201"/>
      <c r="R229" s="201"/>
      <c r="S229" s="201"/>
      <c r="T229" s="201"/>
      <c r="U229" s="202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08"/>
      <c r="O230" s="200" t="s">
        <v>67</v>
      </c>
      <c r="P230" s="201"/>
      <c r="Q230" s="201"/>
      <c r="R230" s="201"/>
      <c r="S230" s="201"/>
      <c r="T230" s="201"/>
      <c r="U230" s="202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27" t="s">
        <v>281</v>
      </c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48"/>
      <c r="AA231" s="48"/>
    </row>
    <row r="232" spans="1:54" ht="16.5" hidden="1" customHeight="1" x14ac:dyDescent="0.25">
      <c r="A232" s="199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22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3">
        <v>4607111035899</v>
      </c>
      <c r="E234" s="194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3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6"/>
      <c r="Q234" s="196"/>
      <c r="R234" s="196"/>
      <c r="S234" s="194"/>
      <c r="T234" s="34"/>
      <c r="U234" s="34"/>
      <c r="V234" s="35" t="s">
        <v>66</v>
      </c>
      <c r="W234" s="187">
        <v>280</v>
      </c>
      <c r="X234" s="188">
        <f>IFERROR(IF(W234="","",W234),"")</f>
        <v>280</v>
      </c>
      <c r="Y234" s="36">
        <f>IFERROR(IF(W234="","",W234*0.0155),"")</f>
        <v>4.34</v>
      </c>
      <c r="Z234" s="56"/>
      <c r="AA234" s="57"/>
      <c r="AE234" s="61"/>
      <c r="BB234" s="147" t="s">
        <v>1</v>
      </c>
    </row>
    <row r="235" spans="1:54" x14ac:dyDescent="0.2">
      <c r="A235" s="207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08"/>
      <c r="O235" s="200" t="s">
        <v>67</v>
      </c>
      <c r="P235" s="201"/>
      <c r="Q235" s="201"/>
      <c r="R235" s="201"/>
      <c r="S235" s="201"/>
      <c r="T235" s="201"/>
      <c r="U235" s="202"/>
      <c r="V235" s="37" t="s">
        <v>66</v>
      </c>
      <c r="W235" s="189">
        <f>IFERROR(SUM(W234:W234),"0")</f>
        <v>280</v>
      </c>
      <c r="X235" s="189">
        <f>IFERROR(SUM(X234:X234),"0")</f>
        <v>280</v>
      </c>
      <c r="Y235" s="189">
        <f>IFERROR(IF(Y234="",0,Y234),"0")</f>
        <v>4.34</v>
      </c>
      <c r="Z235" s="190"/>
      <c r="AA235" s="190"/>
    </row>
    <row r="236" spans="1:54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08"/>
      <c r="O236" s="200" t="s">
        <v>67</v>
      </c>
      <c r="P236" s="201"/>
      <c r="Q236" s="201"/>
      <c r="R236" s="201"/>
      <c r="S236" s="201"/>
      <c r="T236" s="201"/>
      <c r="U236" s="202"/>
      <c r="V236" s="37" t="s">
        <v>68</v>
      </c>
      <c r="W236" s="189">
        <f>IFERROR(SUMPRODUCT(W234:W234*H234:H234),"0")</f>
        <v>1400</v>
      </c>
      <c r="X236" s="189">
        <f>IFERROR(SUMPRODUCT(X234:X234*H234:H234),"0")</f>
        <v>1400</v>
      </c>
      <c r="Y236" s="37"/>
      <c r="Z236" s="190"/>
      <c r="AA236" s="190"/>
    </row>
    <row r="237" spans="1:54" ht="16.5" hidden="1" customHeight="1" x14ac:dyDescent="0.25">
      <c r="A237" s="199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22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3">
        <v>4607111036711</v>
      </c>
      <c r="E239" s="194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6"/>
      <c r="Q239" s="196"/>
      <c r="R239" s="196"/>
      <c r="S239" s="194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07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08"/>
      <c r="O240" s="200" t="s">
        <v>67</v>
      </c>
      <c r="P240" s="201"/>
      <c r="Q240" s="201"/>
      <c r="R240" s="201"/>
      <c r="S240" s="201"/>
      <c r="T240" s="201"/>
      <c r="U240" s="202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08"/>
      <c r="O241" s="200" t="s">
        <v>67</v>
      </c>
      <c r="P241" s="201"/>
      <c r="Q241" s="201"/>
      <c r="R241" s="201"/>
      <c r="S241" s="201"/>
      <c r="T241" s="201"/>
      <c r="U241" s="202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27" t="s">
        <v>288</v>
      </c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48"/>
      <c r="AA242" s="48"/>
    </row>
    <row r="243" spans="1:54" ht="16.5" hidden="1" customHeight="1" x14ac:dyDescent="0.25">
      <c r="A243" s="199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22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3">
        <v>4640242181264</v>
      </c>
      <c r="E245" s="194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384" t="s">
        <v>292</v>
      </c>
      <c r="P245" s="196"/>
      <c r="Q245" s="196"/>
      <c r="R245" s="196"/>
      <c r="S245" s="194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3">
        <v>4640242181325</v>
      </c>
      <c r="E246" s="194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258" t="s">
        <v>295</v>
      </c>
      <c r="P246" s="196"/>
      <c r="Q246" s="196"/>
      <c r="R246" s="196"/>
      <c r="S246" s="194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07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08"/>
      <c r="O247" s="200" t="s">
        <v>67</v>
      </c>
      <c r="P247" s="201"/>
      <c r="Q247" s="201"/>
      <c r="R247" s="201"/>
      <c r="S247" s="201"/>
      <c r="T247" s="201"/>
      <c r="U247" s="202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08"/>
      <c r="O248" s="200" t="s">
        <v>67</v>
      </c>
      <c r="P248" s="201"/>
      <c r="Q248" s="201"/>
      <c r="R248" s="201"/>
      <c r="S248" s="201"/>
      <c r="T248" s="201"/>
      <c r="U248" s="202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9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22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3">
        <v>4640242180427</v>
      </c>
      <c r="E251" s="194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87" t="s">
        <v>299</v>
      </c>
      <c r="P251" s="196"/>
      <c r="Q251" s="196"/>
      <c r="R251" s="196"/>
      <c r="S251" s="194"/>
      <c r="T251" s="34"/>
      <c r="U251" s="34"/>
      <c r="V251" s="35" t="s">
        <v>66</v>
      </c>
      <c r="W251" s="187">
        <v>62</v>
      </c>
      <c r="X251" s="188">
        <f>IFERROR(IF(W251="","",W251),"")</f>
        <v>62</v>
      </c>
      <c r="Y251" s="36">
        <f>IFERROR(IF(W251="","",W251*0.00502),"")</f>
        <v>0.31124000000000002</v>
      </c>
      <c r="Z251" s="56"/>
      <c r="AA251" s="57"/>
      <c r="AE251" s="61"/>
      <c r="BB251" s="151" t="s">
        <v>75</v>
      </c>
    </row>
    <row r="252" spans="1:54" x14ac:dyDescent="0.2">
      <c r="A252" s="207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08"/>
      <c r="O252" s="200" t="s">
        <v>67</v>
      </c>
      <c r="P252" s="201"/>
      <c r="Q252" s="201"/>
      <c r="R252" s="201"/>
      <c r="S252" s="201"/>
      <c r="T252" s="201"/>
      <c r="U252" s="202"/>
      <c r="V252" s="37" t="s">
        <v>66</v>
      </c>
      <c r="W252" s="189">
        <f>IFERROR(SUM(W251:W251),"0")</f>
        <v>62</v>
      </c>
      <c r="X252" s="189">
        <f>IFERROR(SUM(X251:X251),"0")</f>
        <v>62</v>
      </c>
      <c r="Y252" s="189">
        <f>IFERROR(IF(Y251="",0,Y251),"0")</f>
        <v>0.31124000000000002</v>
      </c>
      <c r="Z252" s="190"/>
      <c r="AA252" s="190"/>
    </row>
    <row r="253" spans="1:54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08"/>
      <c r="O253" s="200" t="s">
        <v>67</v>
      </c>
      <c r="P253" s="201"/>
      <c r="Q253" s="201"/>
      <c r="R253" s="201"/>
      <c r="S253" s="201"/>
      <c r="T253" s="201"/>
      <c r="U253" s="202"/>
      <c r="V253" s="37" t="s">
        <v>68</v>
      </c>
      <c r="W253" s="189">
        <f>IFERROR(SUMPRODUCT(W251:W251*H251:H251),"0")</f>
        <v>111.60000000000001</v>
      </c>
      <c r="X253" s="189">
        <f>IFERROR(SUMPRODUCT(X251:X251*H251:H251),"0")</f>
        <v>111.60000000000001</v>
      </c>
      <c r="Y253" s="37"/>
      <c r="Z253" s="190"/>
      <c r="AA253" s="190"/>
    </row>
    <row r="254" spans="1:54" ht="14.25" hidden="1" customHeight="1" x14ac:dyDescent="0.25">
      <c r="A254" s="222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3">
        <v>4640242180397</v>
      </c>
      <c r="E255" s="194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330" t="s">
        <v>302</v>
      </c>
      <c r="P255" s="196"/>
      <c r="Q255" s="196"/>
      <c r="R255" s="196"/>
      <c r="S255" s="194"/>
      <c r="T255" s="34"/>
      <c r="U255" s="34"/>
      <c r="V255" s="35" t="s">
        <v>66</v>
      </c>
      <c r="W255" s="187">
        <v>69</v>
      </c>
      <c r="X255" s="188">
        <f>IFERROR(IF(W255="","",W255),"")</f>
        <v>69</v>
      </c>
      <c r="Y255" s="36">
        <f>IFERROR(IF(W255="","",W255*0.0155),"")</f>
        <v>1.0694999999999999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3">
        <v>4640242181219</v>
      </c>
      <c r="E256" s="194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247" t="s">
        <v>305</v>
      </c>
      <c r="P256" s="196"/>
      <c r="Q256" s="196"/>
      <c r="R256" s="196"/>
      <c r="S256" s="194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7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08"/>
      <c r="O257" s="200" t="s">
        <v>67</v>
      </c>
      <c r="P257" s="201"/>
      <c r="Q257" s="201"/>
      <c r="R257" s="201"/>
      <c r="S257" s="201"/>
      <c r="T257" s="201"/>
      <c r="U257" s="202"/>
      <c r="V257" s="37" t="s">
        <v>66</v>
      </c>
      <c r="W257" s="189">
        <f>IFERROR(SUM(W255:W256),"0")</f>
        <v>69</v>
      </c>
      <c r="X257" s="189">
        <f>IFERROR(SUM(X255:X256),"0")</f>
        <v>69</v>
      </c>
      <c r="Y257" s="189">
        <f>IFERROR(IF(Y255="",0,Y255),"0")+IFERROR(IF(Y256="",0,Y256),"0")</f>
        <v>1.0694999999999999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08"/>
      <c r="O258" s="200" t="s">
        <v>67</v>
      </c>
      <c r="P258" s="201"/>
      <c r="Q258" s="201"/>
      <c r="R258" s="201"/>
      <c r="S258" s="201"/>
      <c r="T258" s="201"/>
      <c r="U258" s="202"/>
      <c r="V258" s="37" t="s">
        <v>68</v>
      </c>
      <c r="W258" s="189">
        <f>IFERROR(SUMPRODUCT(W255:W256*H255:H256),"0")</f>
        <v>414</v>
      </c>
      <c r="X258" s="189">
        <f>IFERROR(SUMPRODUCT(X255:X256*H255:H256),"0")</f>
        <v>414</v>
      </c>
      <c r="Y258" s="37"/>
      <c r="Z258" s="190"/>
      <c r="AA258" s="190"/>
    </row>
    <row r="259" spans="1:54" ht="14.25" hidden="1" customHeight="1" x14ac:dyDescent="0.25">
      <c r="A259" s="222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3">
        <v>4640242180304</v>
      </c>
      <c r="E260" s="194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37" t="s">
        <v>308</v>
      </c>
      <c r="P260" s="196"/>
      <c r="Q260" s="196"/>
      <c r="R260" s="196"/>
      <c r="S260" s="194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3">
        <v>4640242180298</v>
      </c>
      <c r="E261" s="194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6"/>
      <c r="Q261" s="196"/>
      <c r="R261" s="196"/>
      <c r="S261" s="194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3">
        <v>4640242180236</v>
      </c>
      <c r="E262" s="194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231" t="s">
        <v>313</v>
      </c>
      <c r="P262" s="196"/>
      <c r="Q262" s="196"/>
      <c r="R262" s="196"/>
      <c r="S262" s="194"/>
      <c r="T262" s="34"/>
      <c r="U262" s="34"/>
      <c r="V262" s="35" t="s">
        <v>66</v>
      </c>
      <c r="W262" s="187">
        <v>122</v>
      </c>
      <c r="X262" s="188">
        <f>IFERROR(IF(W262="","",W262),"")</f>
        <v>122</v>
      </c>
      <c r="Y262" s="36">
        <f>IFERROR(IF(W262="","",W262*0.0155),"")</f>
        <v>1.891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3">
        <v>4640242180410</v>
      </c>
      <c r="E263" s="194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38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6"/>
      <c r="Q263" s="196"/>
      <c r="R263" s="196"/>
      <c r="S263" s="194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7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08"/>
      <c r="O264" s="200" t="s">
        <v>67</v>
      </c>
      <c r="P264" s="201"/>
      <c r="Q264" s="201"/>
      <c r="R264" s="201"/>
      <c r="S264" s="201"/>
      <c r="T264" s="201"/>
      <c r="U264" s="202"/>
      <c r="V264" s="37" t="s">
        <v>66</v>
      </c>
      <c r="W264" s="189">
        <f>IFERROR(SUM(W260:W263),"0")</f>
        <v>122</v>
      </c>
      <c r="X264" s="189">
        <f>IFERROR(SUM(X260:X263),"0")</f>
        <v>122</v>
      </c>
      <c r="Y264" s="189">
        <f>IFERROR(IF(Y260="",0,Y260),"0")+IFERROR(IF(Y261="",0,Y261),"0")+IFERROR(IF(Y262="",0,Y262),"0")+IFERROR(IF(Y263="",0,Y263),"0")</f>
        <v>1.891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08"/>
      <c r="O265" s="200" t="s">
        <v>67</v>
      </c>
      <c r="P265" s="201"/>
      <c r="Q265" s="201"/>
      <c r="R265" s="201"/>
      <c r="S265" s="201"/>
      <c r="T265" s="201"/>
      <c r="U265" s="202"/>
      <c r="V265" s="37" t="s">
        <v>68</v>
      </c>
      <c r="W265" s="189">
        <f>IFERROR(SUMPRODUCT(W260:W263*H260:H263),"0")</f>
        <v>610</v>
      </c>
      <c r="X265" s="189">
        <f>IFERROR(SUMPRODUCT(X260:X263*H260:H263),"0")</f>
        <v>610</v>
      </c>
      <c r="Y265" s="37"/>
      <c r="Z265" s="190"/>
      <c r="AA265" s="190"/>
    </row>
    <row r="266" spans="1:54" ht="14.25" hidden="1" customHeight="1" x14ac:dyDescent="0.25">
      <c r="A266" s="222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3">
        <v>4640242181240</v>
      </c>
      <c r="E267" s="194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269" t="s">
        <v>318</v>
      </c>
      <c r="P267" s="196"/>
      <c r="Q267" s="196"/>
      <c r="R267" s="196"/>
      <c r="S267" s="194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3">
        <v>4640242181318</v>
      </c>
      <c r="E268" s="194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386" t="s">
        <v>322</v>
      </c>
      <c r="P268" s="196"/>
      <c r="Q268" s="196"/>
      <c r="R268" s="196"/>
      <c r="S268" s="194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3">
        <v>4640242181332</v>
      </c>
      <c r="E269" s="194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272" t="s">
        <v>325</v>
      </c>
      <c r="P269" s="196"/>
      <c r="Q269" s="196"/>
      <c r="R269" s="196"/>
      <c r="S269" s="194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3">
        <v>4640242181349</v>
      </c>
      <c r="E270" s="194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381" t="s">
        <v>328</v>
      </c>
      <c r="P270" s="196"/>
      <c r="Q270" s="196"/>
      <c r="R270" s="196"/>
      <c r="S270" s="194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3">
        <v>4640242181370</v>
      </c>
      <c r="E271" s="194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385" t="s">
        <v>331</v>
      </c>
      <c r="P271" s="196"/>
      <c r="Q271" s="196"/>
      <c r="R271" s="196"/>
      <c r="S271" s="194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3">
        <v>4640242180373</v>
      </c>
      <c r="E272" s="194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249" t="s">
        <v>334</v>
      </c>
      <c r="P272" s="196"/>
      <c r="Q272" s="196"/>
      <c r="R272" s="196"/>
      <c r="S272" s="194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3">
        <v>4640242180366</v>
      </c>
      <c r="E273" s="194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390" t="s">
        <v>337</v>
      </c>
      <c r="P273" s="196"/>
      <c r="Q273" s="196"/>
      <c r="R273" s="196"/>
      <c r="S273" s="194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4301135188</v>
      </c>
      <c r="D274" s="193">
        <v>4640242180335</v>
      </c>
      <c r="E274" s="194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212" t="s">
        <v>340</v>
      </c>
      <c r="P274" s="196"/>
      <c r="Q274" s="196"/>
      <c r="R274" s="196"/>
      <c r="S274" s="194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3">
        <v>4640242180342</v>
      </c>
      <c r="E275" s="194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25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6"/>
      <c r="Q275" s="196"/>
      <c r="R275" s="196"/>
      <c r="S275" s="194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3">
        <v>4640242180359</v>
      </c>
      <c r="E276" s="194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276" t="s">
        <v>345</v>
      </c>
      <c r="P276" s="196"/>
      <c r="Q276" s="196"/>
      <c r="R276" s="196"/>
      <c r="S276" s="194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3">
        <v>4640242180328</v>
      </c>
      <c r="E277" s="194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195" t="s">
        <v>348</v>
      </c>
      <c r="P277" s="196"/>
      <c r="Q277" s="196"/>
      <c r="R277" s="196"/>
      <c r="S277" s="194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3">
        <v>4640242180311</v>
      </c>
      <c r="E278" s="194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254" t="s">
        <v>351</v>
      </c>
      <c r="P278" s="196"/>
      <c r="Q278" s="196"/>
      <c r="R278" s="196"/>
      <c r="S278" s="194"/>
      <c r="T278" s="34"/>
      <c r="U278" s="34"/>
      <c r="V278" s="35" t="s">
        <v>66</v>
      </c>
      <c r="W278" s="187">
        <v>32</v>
      </c>
      <c r="X278" s="188">
        <f t="shared" si="6"/>
        <v>32</v>
      </c>
      <c r="Y278" s="36">
        <f>IFERROR(IF(W278="","",W278*0.0155),"")</f>
        <v>0.496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3">
        <v>4640242180380</v>
      </c>
      <c r="E279" s="194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294" t="s">
        <v>354</v>
      </c>
      <c r="P279" s="196"/>
      <c r="Q279" s="196"/>
      <c r="R279" s="196"/>
      <c r="S279" s="194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3">
        <v>4640242180380</v>
      </c>
      <c r="E280" s="194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260" t="s">
        <v>357</v>
      </c>
      <c r="P280" s="196"/>
      <c r="Q280" s="196"/>
      <c r="R280" s="196"/>
      <c r="S280" s="194"/>
      <c r="T280" s="34"/>
      <c r="U280" s="34"/>
      <c r="V280" s="35" t="s">
        <v>66</v>
      </c>
      <c r="W280" s="187">
        <v>38</v>
      </c>
      <c r="X280" s="188">
        <f t="shared" si="6"/>
        <v>38</v>
      </c>
      <c r="Y280" s="36">
        <f>IFERROR(IF(W280="","",W280*0.00936),"")</f>
        <v>0.35568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4301135193</v>
      </c>
      <c r="D281" s="193">
        <v>4640242180403</v>
      </c>
      <c r="E281" s="194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255" t="s">
        <v>360</v>
      </c>
      <c r="P281" s="196"/>
      <c r="Q281" s="196"/>
      <c r="R281" s="196"/>
      <c r="S281" s="194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3">
        <v>4640242181578</v>
      </c>
      <c r="E282" s="194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264" t="s">
        <v>363</v>
      </c>
      <c r="P282" s="196"/>
      <c r="Q282" s="196"/>
      <c r="R282" s="196"/>
      <c r="S282" s="194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3">
        <v>4640242181394</v>
      </c>
      <c r="E283" s="194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281" t="s">
        <v>366</v>
      </c>
      <c r="P283" s="196"/>
      <c r="Q283" s="196"/>
      <c r="R283" s="196"/>
      <c r="S283" s="194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3">
        <v>4607111037480</v>
      </c>
      <c r="E284" s="194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3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6"/>
      <c r="Q284" s="196"/>
      <c r="R284" s="196"/>
      <c r="S284" s="194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3">
        <v>4607111037473</v>
      </c>
      <c r="E285" s="194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0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6"/>
      <c r="Q285" s="196"/>
      <c r="R285" s="196"/>
      <c r="S285" s="194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3">
        <v>4640242180663</v>
      </c>
      <c r="E286" s="194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358" t="s">
        <v>373</v>
      </c>
      <c r="P286" s="196"/>
      <c r="Q286" s="196"/>
      <c r="R286" s="196"/>
      <c r="S286" s="194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7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08"/>
      <c r="O287" s="200" t="s">
        <v>67</v>
      </c>
      <c r="P287" s="201"/>
      <c r="Q287" s="201"/>
      <c r="R287" s="201"/>
      <c r="S287" s="201"/>
      <c r="T287" s="201"/>
      <c r="U287" s="202"/>
      <c r="V287" s="37" t="s">
        <v>66</v>
      </c>
      <c r="W287" s="189">
        <f>IFERROR(SUM(W267:W286),"0")</f>
        <v>70</v>
      </c>
      <c r="X287" s="189">
        <f>IFERROR(SUM(X267:X286),"0")</f>
        <v>70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0.85167999999999999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08"/>
      <c r="O288" s="200" t="s">
        <v>67</v>
      </c>
      <c r="P288" s="201"/>
      <c r="Q288" s="201"/>
      <c r="R288" s="201"/>
      <c r="S288" s="201"/>
      <c r="T288" s="201"/>
      <c r="U288" s="202"/>
      <c r="V288" s="37" t="s">
        <v>68</v>
      </c>
      <c r="W288" s="189">
        <f>IFERROR(SUMPRODUCT(W267:W286*H267:H286),"0")</f>
        <v>316.60000000000002</v>
      </c>
      <c r="X288" s="189">
        <f>IFERROR(SUMPRODUCT(X267:X286*H267:H286),"0")</f>
        <v>316.60000000000002</v>
      </c>
      <c r="Y288" s="37"/>
      <c r="Z288" s="190"/>
      <c r="AA288" s="190"/>
    </row>
    <row r="289" spans="1:37" ht="15" customHeight="1" x14ac:dyDescent="0.2">
      <c r="A289" s="335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46"/>
      <c r="O289" s="248" t="s">
        <v>374</v>
      </c>
      <c r="P289" s="230"/>
      <c r="Q289" s="230"/>
      <c r="R289" s="230"/>
      <c r="S289" s="230"/>
      <c r="T289" s="230"/>
      <c r="U289" s="22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13013.960000000001</v>
      </c>
      <c r="X289" s="189">
        <f>IFERROR(X24+X33+X41+X48+X58+X64+X69+X75+X85+X92+X100+X106+X111+X119+X124+X130+X135+X141+X146+X154+X159+X166+X171+X176+X181+X188+X195+X205+X213+X218+X224+X230+X236+X241+X248+X253+X258+X265+X288,"0")</f>
        <v>13013.960000000001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46"/>
      <c r="O290" s="248" t="s">
        <v>375</v>
      </c>
      <c r="P290" s="230"/>
      <c r="Q290" s="230"/>
      <c r="R290" s="230"/>
      <c r="S290" s="230"/>
      <c r="T290" s="230"/>
      <c r="U290" s="22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13968.694800000001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13968.694800000001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46"/>
      <c r="O291" s="248" t="s">
        <v>376</v>
      </c>
      <c r="P291" s="230"/>
      <c r="Q291" s="230"/>
      <c r="R291" s="230"/>
      <c r="S291" s="230"/>
      <c r="T291" s="230"/>
      <c r="U291" s="22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29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29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46"/>
      <c r="O292" s="248" t="s">
        <v>378</v>
      </c>
      <c r="P292" s="230"/>
      <c r="Q292" s="230"/>
      <c r="R292" s="230"/>
      <c r="S292" s="230"/>
      <c r="T292" s="230"/>
      <c r="U292" s="226"/>
      <c r="V292" s="37" t="s">
        <v>68</v>
      </c>
      <c r="W292" s="189">
        <f>GrossWeightTotal+PalletQtyTotal*25</f>
        <v>14693.694800000001</v>
      </c>
      <c r="X292" s="189">
        <f>GrossWeightTotalR+PalletQtyTotalR*25</f>
        <v>14693.694800000001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46"/>
      <c r="O293" s="248" t="s">
        <v>379</v>
      </c>
      <c r="P293" s="230"/>
      <c r="Q293" s="230"/>
      <c r="R293" s="230"/>
      <c r="S293" s="230"/>
      <c r="T293" s="230"/>
      <c r="U293" s="22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2642</v>
      </c>
      <c r="X293" s="189">
        <f>IFERROR(X23+X32+X40+X47+X57+X63+X68+X74+X84+X91+X99+X105+X110+X118+X123+X129+X134+X140+X145+X153+X158+X165+X170+X175+X180+X187+X194+X204+X212+X217+X223+X229+X235+X240+X247+X252+X257+X264+X287,"0")</f>
        <v>2642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46"/>
      <c r="O294" s="248" t="s">
        <v>380</v>
      </c>
      <c r="P294" s="230"/>
      <c r="Q294" s="230"/>
      <c r="R294" s="230"/>
      <c r="S294" s="230"/>
      <c r="T294" s="230"/>
      <c r="U294" s="22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36.657079999999993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91"/>
      <c r="E296" s="291"/>
      <c r="F296" s="291"/>
      <c r="G296" s="291"/>
      <c r="H296" s="291"/>
      <c r="I296" s="291"/>
      <c r="J296" s="291"/>
      <c r="K296" s="291"/>
      <c r="L296" s="291"/>
      <c r="M296" s="291"/>
      <c r="N296" s="291"/>
      <c r="O296" s="291"/>
      <c r="P296" s="291"/>
      <c r="Q296" s="291"/>
      <c r="R296" s="291"/>
      <c r="S296" s="268"/>
      <c r="T296" s="191" t="s">
        <v>191</v>
      </c>
      <c r="U296" s="291"/>
      <c r="V296" s="268"/>
      <c r="W296" s="191" t="s">
        <v>216</v>
      </c>
      <c r="X296" s="291"/>
      <c r="Y296" s="291"/>
      <c r="Z296" s="268"/>
      <c r="AA296" s="191" t="s">
        <v>234</v>
      </c>
      <c r="AB296" s="291"/>
      <c r="AC296" s="291"/>
      <c r="AD296" s="291"/>
      <c r="AE296" s="291"/>
      <c r="AF296" s="268"/>
      <c r="AG296" s="178" t="s">
        <v>277</v>
      </c>
      <c r="AH296" s="191" t="s">
        <v>281</v>
      </c>
      <c r="AI296" s="268"/>
      <c r="AJ296" s="191" t="s">
        <v>288</v>
      </c>
      <c r="AK296" s="268"/>
    </row>
    <row r="297" spans="1:37" ht="14.25" customHeight="1" thickTop="1" x14ac:dyDescent="0.2">
      <c r="A297" s="388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389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123</v>
      </c>
      <c r="D299" s="46">
        <f>IFERROR(W36*H36,"0")+IFERROR(W37*H37,"0")+IFERROR(W38*H38,"0")+IFERROR(W39*H39,"0")</f>
        <v>156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633.6</v>
      </c>
      <c r="G299" s="46">
        <f>IFERROR(W61*H61,"0")+IFERROR(W62*H62,"0")</f>
        <v>465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320.39999999999998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3516.16</v>
      </c>
      <c r="M299" s="179"/>
      <c r="N299" s="46">
        <f>IFERROR(W103*H103,"0")+IFERROR(W104*H104,"0")</f>
        <v>579</v>
      </c>
      <c r="O299" s="46">
        <f>IFERROR(W109*H109,"0")</f>
        <v>291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2725</v>
      </c>
      <c r="W299" s="46">
        <f>IFERROR(W163*H163,"0")+IFERROR(W164*H164,"0")</f>
        <v>225</v>
      </c>
      <c r="X299" s="46">
        <f>IFERROR(W169*H169,"0")</f>
        <v>0</v>
      </c>
      <c r="Y299" s="46">
        <f>IFERROR(W174*H174,"0")</f>
        <v>0</v>
      </c>
      <c r="Z299" s="46">
        <f>IFERROR(W179*H179,"0")</f>
        <v>474</v>
      </c>
      <c r="AA299" s="46">
        <f>IFERROR(W185*H185,"0")+IFERROR(W186*H186,"0")</f>
        <v>0</v>
      </c>
      <c r="AB299" s="46">
        <f>IFERROR(W191*H191,"0")+IFERROR(W192*H192,"0")+IFERROR(W193*H193,"0")</f>
        <v>308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345.6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1400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1452.1999999999998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9549.36</v>
      </c>
      <c r="B302" s="60">
        <f>SUMPRODUCT(--(BB:BB="ПГП"),--(V:V="кор"),H:H,X:X)+SUMPRODUCT(--(BB:BB="ПГП"),--(V:V="кг"),X:X)</f>
        <v>3464.6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00,00"/>
        <filter val="106,00"/>
        <filter val="111,60"/>
        <filter val="12,00"/>
        <filter val="122,00"/>
        <filter val="123,00"/>
        <filter val="13 013,96"/>
        <filter val="13 968,69"/>
        <filter val="14 693,69"/>
        <filter val="144,00"/>
        <filter val="156,00"/>
        <filter val="158,00"/>
        <filter val="17,00"/>
        <filter val="193,00"/>
        <filter val="2 642,00"/>
        <filter val="2 725,00"/>
        <filter val="225,00"/>
        <filter val="26,00"/>
        <filter val="280,00"/>
        <filter val="29"/>
        <filter val="291,00"/>
        <filter val="3 516,16"/>
        <filter val="308,00"/>
        <filter val="309,00"/>
        <filter val="31,00"/>
        <filter val="316,60"/>
        <filter val="32,00"/>
        <filter val="320,40"/>
        <filter val="345,60"/>
        <filter val="37,00"/>
        <filter val="38,00"/>
        <filter val="414,00"/>
        <filter val="465,00"/>
        <filter val="474,00"/>
        <filter val="48,00"/>
        <filter val="490,00"/>
        <filter val="545,00"/>
        <filter val="55,00"/>
        <filter val="579,00"/>
        <filter val="610,00"/>
        <filter val="62,00"/>
        <filter val="633,60"/>
        <filter val="69,00"/>
        <filter val="70,00"/>
        <filter val="75,00"/>
        <filter val="77,00"/>
        <filter val="82,00"/>
        <filter val="87,00"/>
        <filter val="88,00"/>
        <filter val="89,00"/>
        <filter val="93,00"/>
        <filter val="97,00"/>
      </filters>
    </filterColumn>
  </autoFilter>
  <mergeCells count="534"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D200:E200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A219:Y219"/>
    <mergeCell ref="B297:B298"/>
    <mergeCell ref="O273:S273"/>
    <mergeCell ref="O257:U257"/>
    <mergeCell ref="A242:Y242"/>
    <mergeCell ref="O241:U241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A102:Y102"/>
    <mergeCell ref="O103:S103"/>
    <mergeCell ref="O130:U130"/>
    <mergeCell ref="O30:S30"/>
    <mergeCell ref="A49:Y49"/>
    <mergeCell ref="D169:E169"/>
    <mergeCell ref="O134:U134"/>
    <mergeCell ref="O145:U145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W17:W18"/>
    <mergeCell ref="O80:S80"/>
    <mergeCell ref="O104:S104"/>
    <mergeCell ref="O52:S52"/>
    <mergeCell ref="O79:S79"/>
    <mergeCell ref="A65:Y65"/>
    <mergeCell ref="O144:S144"/>
    <mergeCell ref="O158:U158"/>
    <mergeCell ref="O81:S81"/>
    <mergeCell ref="A105:N106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B17:AD18"/>
    <mergeCell ref="A110:N111"/>
    <mergeCell ref="D117:E117"/>
    <mergeCell ref="D55:E55"/>
    <mergeCell ref="D30:E30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D5:E5"/>
    <mergeCell ref="A50:Y50"/>
    <mergeCell ref="O47:U47"/>
    <mergeCell ref="P9:Q9"/>
    <mergeCell ref="A5:C5"/>
    <mergeCell ref="P11:Q11"/>
    <mergeCell ref="H9:I9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O230:U230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O218:U218"/>
    <mergeCell ref="O208:S208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D80:E80"/>
    <mergeCell ref="O98:S98"/>
    <mergeCell ref="D67:E67"/>
    <mergeCell ref="A86:Y86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A142:Y142"/>
    <mergeCell ref="O51:S51"/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