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19DEBF-8E2D-4BC1-AB44-5FC93F8CD5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O23" i="1"/>
  <c r="X22" i="1"/>
  <c r="Y22" i="1" s="1"/>
  <c r="H10" i="1"/>
  <c r="A9" i="1"/>
  <c r="H9" i="1" s="1"/>
  <c r="D7" i="1"/>
  <c r="P6" i="1"/>
  <c r="O2" i="1"/>
  <c r="Y85" i="1" l="1"/>
  <c r="Y357" i="1"/>
  <c r="Y305" i="1"/>
  <c r="Y306" i="1" s="1"/>
  <c r="X202" i="1"/>
  <c r="Y198" i="1"/>
  <c r="Y202" i="1" s="1"/>
  <c r="X349" i="1"/>
  <c r="X348" i="1"/>
  <c r="Y347" i="1"/>
  <c r="Y348" i="1" s="1"/>
  <c r="X429" i="1"/>
  <c r="Y421" i="1"/>
  <c r="X469" i="1"/>
  <c r="Y467" i="1"/>
  <c r="Y469" i="1" s="1"/>
  <c r="X103" i="1"/>
  <c r="Y95" i="1"/>
  <c r="Y102" i="1" s="1"/>
  <c r="X168" i="1"/>
  <c r="Y166" i="1"/>
  <c r="Y168" i="1" s="1"/>
  <c r="Y333" i="1"/>
  <c r="X34" i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23" i="1"/>
  <c r="Y24" i="1" s="1"/>
  <c r="X25" i="1"/>
  <c r="Y195" i="1"/>
  <c r="Y245" i="1"/>
  <c r="F10" i="1"/>
  <c r="J9" i="1"/>
  <c r="F9" i="1"/>
  <c r="A10" i="1"/>
  <c r="X35" i="1"/>
  <c r="X39" i="1"/>
  <c r="X92" i="1"/>
  <c r="X118" i="1"/>
  <c r="X128" i="1"/>
  <c r="X137" i="1"/>
  <c r="X145" i="1"/>
  <c r="X175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43" i="1"/>
  <c r="X47" i="1"/>
  <c r="X53" i="1"/>
  <c r="X61" i="1"/>
  <c r="X86" i="1"/>
  <c r="X102" i="1"/>
  <c r="X158" i="1"/>
  <c r="X163" i="1"/>
  <c r="X169" i="1"/>
  <c r="X195" i="1"/>
  <c r="X203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<sst xmlns="http://schemas.openxmlformats.org/spreadsheetml/2006/main" count="2267" uniqueCount="740">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</sst>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Z253" sqref="Z253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45418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0.375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idden="1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hidden="1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150</v>
      </c>
      <c r="X253" s="367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35.714285714285715</v>
      </c>
      <c r="X256" s="368">
        <f>IFERROR(X252/H252,"0")+IFERROR(X253/H253,"0")+IFERROR(X254/H254,"0")+IFERROR(X255/H255,"0")</f>
        <v>36</v>
      </c>
      <c r="Y256" s="368">
        <f>IFERROR(IF(Y252="",0,Y252),"0")+IFERROR(IF(Y253="",0,Y253),"0")+IFERROR(IF(Y254="",0,Y254),"0")+IFERROR(IF(Y255="",0,Y255),"0")</f>
        <v>0.27107999999999999</v>
      </c>
      <c r="Z256" s="369"/>
      <c r="AA256" s="369"/>
    </row>
    <row r="257" spans="1:54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150</v>
      </c>
      <c r="X257" s="368">
        <f>IFERROR(SUM(X252:X255),"0")</f>
        <v>151.20000000000002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280</v>
      </c>
      <c r="X271" s="367">
        <f>IFERROR(IF(W271="",0,CEILING((W271/$H271),1)*$H271),"")</f>
        <v>285.60000000000002</v>
      </c>
      <c r="Y271" s="36">
        <f>IFERROR(IF(X271=0,"",ROUNDUP(X271/H271,0)*0.02175),"")</f>
        <v>0.73949999999999994</v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33.333333333333329</v>
      </c>
      <c r="X274" s="368">
        <f>IFERROR(X271/H271,"0")+IFERROR(X272/H272,"0")+IFERROR(X273/H273,"0")</f>
        <v>34</v>
      </c>
      <c r="Y274" s="368">
        <f>IFERROR(IF(Y271="",0,Y271),"0")+IFERROR(IF(Y272="",0,Y272),"0")+IFERROR(IF(Y273="",0,Y273),"0")</f>
        <v>0.73949999999999994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280</v>
      </c>
      <c r="X275" s="368">
        <f>IFERROR(SUM(X271:X273),"0")</f>
        <v>285.60000000000002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5000</v>
      </c>
      <c r="X326" s="367">
        <f t="shared" si="17"/>
        <v>5010</v>
      </c>
      <c r="Y326" s="36">
        <f>IFERROR(IF(X326=0,"",ROUNDUP(X326/H326,0)*0.02175),"")</f>
        <v>7.2644999999999991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2500</v>
      </c>
      <c r="X327" s="367">
        <f t="shared" si="17"/>
        <v>2505</v>
      </c>
      <c r="Y327" s="36">
        <f>IFERROR(IF(X327=0,"",ROUNDUP(X327/H327,0)*0.02175),"")</f>
        <v>3.6322499999999995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2000</v>
      </c>
      <c r="X329" s="367">
        <f t="shared" si="17"/>
        <v>2010</v>
      </c>
      <c r="Y329" s="36">
        <f>IFERROR(IF(X329=0,"",ROUNDUP(X329/H329,0)*0.02175),"")</f>
        <v>2.9144999999999999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633.33333333333337</v>
      </c>
      <c r="X333" s="368">
        <f>IFERROR(X325/H325,"0")+IFERROR(X326/H326,"0")+IFERROR(X327/H327,"0")+IFERROR(X328/H328,"0")+IFERROR(X329/H329,"0")+IFERROR(X330/H330,"0")+IFERROR(X331/H331,"0")+IFERROR(X332/H332,"0")</f>
        <v>635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13.811249999999999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9500</v>
      </c>
      <c r="X334" s="368">
        <f>IFERROR(SUM(X325:X332),"0")</f>
        <v>9525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200</v>
      </c>
      <c r="X347" s="367">
        <f>IFERROR(IF(W347="",0,CEILING((W347/$H347),1)*$H347),"")</f>
        <v>202.79999999999998</v>
      </c>
      <c r="Y347" s="36">
        <f>IFERROR(IF(X347=0,"",ROUNDUP(X347/H347,0)*0.02175),"")</f>
        <v>0.5655</v>
      </c>
      <c r="Z347" s="56"/>
      <c r="AA347" s="57"/>
      <c r="AE347" s="58"/>
      <c r="BB347" s="257" t="s">
        <v>1</v>
      </c>
    </row>
    <row r="348" spans="1:54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25.641025641025642</v>
      </c>
      <c r="X348" s="368">
        <f>IFERROR(X347/H347,"0")</f>
        <v>26</v>
      </c>
      <c r="Y348" s="368">
        <f>IFERROR(IF(Y347="",0,Y347),"0")</f>
        <v>0.5655</v>
      </c>
      <c r="Z348" s="369"/>
      <c r="AA348" s="369"/>
    </row>
    <row r="349" spans="1:54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200</v>
      </c>
      <c r="X349" s="368">
        <f>IFERROR(SUM(X347:X347),"0")</f>
        <v>202.79999999999998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100</v>
      </c>
      <c r="X360" s="367">
        <f>IFERROR(IF(W360="",0,CEILING((W360/$H360),1)*$H360),"")</f>
        <v>100.74</v>
      </c>
      <c r="Y360" s="36">
        <f>IFERROR(IF(X360=0,"",ROUNDUP(X360/H360,0)*0.00753),"")</f>
        <v>0.17319000000000001</v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22.831050228310502</v>
      </c>
      <c r="X362" s="368">
        <f>IFERROR(X360/H360,"0")+IFERROR(X361/H361,"0")</f>
        <v>23</v>
      </c>
      <c r="Y362" s="368">
        <f>IFERROR(IF(Y360="",0,Y360),"0")+IFERROR(IF(Y361="",0,Y361),"0")</f>
        <v>0.17319000000000001</v>
      </c>
      <c r="Z362" s="369"/>
      <c r="AA362" s="369"/>
    </row>
    <row r="363" spans="1:54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100</v>
      </c>
      <c r="X363" s="368">
        <f>IFERROR(SUM(X360:X361),"0")</f>
        <v>100.74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10230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10265.339999999998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10581.113462792915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10617.94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15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15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10956.113462792915</v>
      </c>
      <c r="X536" s="368">
        <f>GrossWeightTotalR+PalletQtyTotalR*25</f>
        <v>10992.94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750.8530282502885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754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15.560519999999999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436.80000000000007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436.80000000000007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9727.7999999999993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100.74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 230,00"/>
        <filter val="10 581,11"/>
        <filter val="10 956,11"/>
        <filter val="100,00"/>
        <filter val="15"/>
        <filter val="150,00"/>
        <filter val="2 000,00"/>
        <filter val="2 500,00"/>
        <filter val="200,00"/>
        <filter val="22,83"/>
        <filter val="25,64"/>
        <filter val="280,00"/>
        <filter val="33,33"/>
        <filter val="35,71"/>
        <filter val="5 000,00"/>
        <filter val="633,33"/>
        <filter val="750,85"/>
        <filter val="9 500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