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42613D-0965-4F36-BDE7-0B080B94BF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36" i="1"/>
  <c r="X535" i="1"/>
  <c r="W535" i="1"/>
  <c r="Y534" i="1"/>
  <c r="X534" i="1"/>
  <c r="Y533" i="1"/>
  <c r="X533" i="1"/>
  <c r="Y532" i="1"/>
  <c r="X532" i="1"/>
  <c r="Y531" i="1"/>
  <c r="Y535" i="1" s="1"/>
  <c r="X531" i="1"/>
  <c r="X536" i="1" s="1"/>
  <c r="W529" i="1"/>
  <c r="W528" i="1"/>
  <c r="X527" i="1"/>
  <c r="Y527" i="1" s="1"/>
  <c r="X526" i="1"/>
  <c r="Y526" i="1" s="1"/>
  <c r="X525" i="1"/>
  <c r="Y525" i="1" s="1"/>
  <c r="X524" i="1"/>
  <c r="Y524" i="1" s="1"/>
  <c r="X523" i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Y514" i="1"/>
  <c r="Y520" i="1" s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Y486" i="1" s="1"/>
  <c r="O486" i="1"/>
  <c r="X485" i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Y476" i="1"/>
  <c r="X476" i="1"/>
  <c r="O476" i="1"/>
  <c r="W474" i="1"/>
  <c r="W473" i="1"/>
  <c r="X472" i="1"/>
  <c r="Y472" i="1" s="1"/>
  <c r="O472" i="1"/>
  <c r="X471" i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Y462" i="1"/>
  <c r="X462" i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X445" i="1" s="1"/>
  <c r="O443" i="1"/>
  <c r="W441" i="1"/>
  <c r="W440" i="1"/>
  <c r="X439" i="1"/>
  <c r="X441" i="1" s="1"/>
  <c r="O439" i="1"/>
  <c r="W437" i="1"/>
  <c r="W436" i="1"/>
  <c r="X435" i="1"/>
  <c r="Y435" i="1" s="1"/>
  <c r="O435" i="1"/>
  <c r="X434" i="1"/>
  <c r="X436" i="1" s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Y427" i="1"/>
  <c r="X427" i="1"/>
  <c r="O427" i="1"/>
  <c r="X426" i="1"/>
  <c r="Y426" i="1" s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Y419" i="1" s="1"/>
  <c r="Y421" i="1" s="1"/>
  <c r="O419" i="1"/>
  <c r="W416" i="1"/>
  <c r="W415" i="1"/>
  <c r="Y414" i="1"/>
  <c r="X414" i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X403" i="1"/>
  <c r="O403" i="1"/>
  <c r="X402" i="1"/>
  <c r="Y402" i="1" s="1"/>
  <c r="O402" i="1"/>
  <c r="W400" i="1"/>
  <c r="W399" i="1"/>
  <c r="Y398" i="1"/>
  <c r="X398" i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Y389" i="1"/>
  <c r="X389" i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X377" i="1" s="1"/>
  <c r="O375" i="1"/>
  <c r="W373" i="1"/>
  <c r="W372" i="1"/>
  <c r="X371" i="1"/>
  <c r="Y371" i="1" s="1"/>
  <c r="O371" i="1"/>
  <c r="X370" i="1"/>
  <c r="Y370" i="1" s="1"/>
  <c r="O370" i="1"/>
  <c r="Y369" i="1"/>
  <c r="X369" i="1"/>
  <c r="O369" i="1"/>
  <c r="X368" i="1"/>
  <c r="O368" i="1"/>
  <c r="W366" i="1"/>
  <c r="W365" i="1"/>
  <c r="X364" i="1"/>
  <c r="Y364" i="1" s="1"/>
  <c r="O364" i="1"/>
  <c r="X363" i="1"/>
  <c r="O363" i="1"/>
  <c r="W361" i="1"/>
  <c r="W360" i="1"/>
  <c r="X359" i="1"/>
  <c r="Y359" i="1" s="1"/>
  <c r="O359" i="1"/>
  <c r="X358" i="1"/>
  <c r="Y358" i="1" s="1"/>
  <c r="O358" i="1"/>
  <c r="X357" i="1"/>
  <c r="Y357" i="1" s="1"/>
  <c r="O357" i="1"/>
  <c r="X356" i="1"/>
  <c r="Y356" i="1" s="1"/>
  <c r="O356" i="1"/>
  <c r="Y355" i="1"/>
  <c r="X355" i="1"/>
  <c r="O355" i="1"/>
  <c r="W352" i="1"/>
  <c r="X351" i="1"/>
  <c r="W351" i="1"/>
  <c r="Y350" i="1"/>
  <c r="Y351" i="1" s="1"/>
  <c r="X350" i="1"/>
  <c r="X352" i="1" s="1"/>
  <c r="O350" i="1"/>
  <c r="W348" i="1"/>
  <c r="W347" i="1"/>
  <c r="X346" i="1"/>
  <c r="Y346" i="1" s="1"/>
  <c r="O346" i="1"/>
  <c r="X345" i="1"/>
  <c r="O345" i="1"/>
  <c r="W343" i="1"/>
  <c r="W342" i="1"/>
  <c r="X341" i="1"/>
  <c r="Y341" i="1" s="1"/>
  <c r="O341" i="1"/>
  <c r="X340" i="1"/>
  <c r="Y340" i="1" s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Y332" i="1"/>
  <c r="X332" i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Y336" i="1" s="1"/>
  <c r="O328" i="1"/>
  <c r="W324" i="1"/>
  <c r="W323" i="1"/>
  <c r="X322" i="1"/>
  <c r="X324" i="1" s="1"/>
  <c r="O322" i="1"/>
  <c r="W320" i="1"/>
  <c r="W319" i="1"/>
  <c r="X318" i="1"/>
  <c r="X320" i="1" s="1"/>
  <c r="O318" i="1"/>
  <c r="W316" i="1"/>
  <c r="W315" i="1"/>
  <c r="X314" i="1"/>
  <c r="Y314" i="1" s="1"/>
  <c r="O314" i="1"/>
  <c r="X313" i="1"/>
  <c r="Y313" i="1" s="1"/>
  <c r="O313" i="1"/>
  <c r="X312" i="1"/>
  <c r="X315" i="1" s="1"/>
  <c r="O312" i="1"/>
  <c r="W310" i="1"/>
  <c r="W309" i="1"/>
  <c r="X308" i="1"/>
  <c r="O308" i="1"/>
  <c r="W305" i="1"/>
  <c r="W304" i="1"/>
  <c r="Y303" i="1"/>
  <c r="X303" i="1"/>
  <c r="O303" i="1"/>
  <c r="X302" i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Y225" i="1"/>
  <c r="X225" i="1"/>
  <c r="O225" i="1"/>
  <c r="X224" i="1"/>
  <c r="O224" i="1"/>
  <c r="W221" i="1"/>
  <c r="W220" i="1"/>
  <c r="X219" i="1"/>
  <c r="Y219" i="1" s="1"/>
  <c r="O219" i="1"/>
  <c r="X218" i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Y210" i="1"/>
  <c r="X210" i="1"/>
  <c r="O210" i="1"/>
  <c r="X209" i="1"/>
  <c r="O209" i="1"/>
  <c r="W206" i="1"/>
  <c r="W205" i="1"/>
  <c r="X204" i="1"/>
  <c r="Y204" i="1" s="1"/>
  <c r="O204" i="1"/>
  <c r="X203" i="1"/>
  <c r="Y203" i="1" s="1"/>
  <c r="O203" i="1"/>
  <c r="X202" i="1"/>
  <c r="Y202" i="1" s="1"/>
  <c r="O202" i="1"/>
  <c r="X201" i="1"/>
  <c r="Y201" i="1" s="1"/>
  <c r="O201" i="1"/>
  <c r="W199" i="1"/>
  <c r="W198" i="1"/>
  <c r="X197" i="1"/>
  <c r="Y197" i="1" s="1"/>
  <c r="O197" i="1"/>
  <c r="X196" i="1"/>
  <c r="Y196" i="1" s="1"/>
  <c r="O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O181" i="1"/>
  <c r="W179" i="1"/>
  <c r="W178" i="1"/>
  <c r="Y177" i="1"/>
  <c r="X177" i="1"/>
  <c r="O177" i="1"/>
  <c r="X176" i="1"/>
  <c r="Y176" i="1" s="1"/>
  <c r="O176" i="1"/>
  <c r="X175" i="1"/>
  <c r="Y175" i="1" s="1"/>
  <c r="O175" i="1"/>
  <c r="X174" i="1"/>
  <c r="X179" i="1" s="1"/>
  <c r="O174" i="1"/>
  <c r="W172" i="1"/>
  <c r="W171" i="1"/>
  <c r="X170" i="1"/>
  <c r="Y170" i="1" s="1"/>
  <c r="O170" i="1"/>
  <c r="X169" i="1"/>
  <c r="Y169" i="1" s="1"/>
  <c r="Y171" i="1" s="1"/>
  <c r="O169" i="1"/>
  <c r="W167" i="1"/>
  <c r="W166" i="1"/>
  <c r="X165" i="1"/>
  <c r="Y165" i="1" s="1"/>
  <c r="O165" i="1"/>
  <c r="X164" i="1"/>
  <c r="O164" i="1"/>
  <c r="W161" i="1"/>
  <c r="W160" i="1"/>
  <c r="X159" i="1"/>
  <c r="Y159" i="1" s="1"/>
  <c r="O159" i="1"/>
  <c r="Y158" i="1"/>
  <c r="X158" i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O151" i="1"/>
  <c r="W148" i="1"/>
  <c r="W147" i="1"/>
  <c r="X146" i="1"/>
  <c r="Y146" i="1" s="1"/>
  <c r="O146" i="1"/>
  <c r="Y145" i="1"/>
  <c r="X145" i="1"/>
  <c r="O145" i="1"/>
  <c r="X144" i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X135" i="1"/>
  <c r="Y135" i="1" s="1"/>
  <c r="O135" i="1"/>
  <c r="X134" i="1"/>
  <c r="O134" i="1"/>
  <c r="W131" i="1"/>
  <c r="W130" i="1"/>
  <c r="X129" i="1"/>
  <c r="Y129" i="1" s="1"/>
  <c r="O129" i="1"/>
  <c r="X128" i="1"/>
  <c r="Y128" i="1" s="1"/>
  <c r="O128" i="1"/>
  <c r="X127" i="1"/>
  <c r="Y127" i="1" s="1"/>
  <c r="O127" i="1"/>
  <c r="Y126" i="1"/>
  <c r="X126" i="1"/>
  <c r="O126" i="1"/>
  <c r="X125" i="1"/>
  <c r="Y125" i="1" s="1"/>
  <c r="O125" i="1"/>
  <c r="X124" i="1"/>
  <c r="Y124" i="1" s="1"/>
  <c r="O124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Y92" i="1"/>
  <c r="X92" i="1"/>
  <c r="O92" i="1"/>
  <c r="X91" i="1"/>
  <c r="Y91" i="1" s="1"/>
  <c r="O91" i="1"/>
  <c r="X90" i="1"/>
  <c r="Y90" i="1" s="1"/>
  <c r="O90" i="1"/>
  <c r="X89" i="1"/>
  <c r="X94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O57" i="1"/>
  <c r="W54" i="1"/>
  <c r="W53" i="1"/>
  <c r="X52" i="1"/>
  <c r="Y52" i="1" s="1"/>
  <c r="O52" i="1"/>
  <c r="X51" i="1"/>
  <c r="Y51" i="1" s="1"/>
  <c r="Y53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X32" i="1"/>
  <c r="Y32" i="1" s="1"/>
  <c r="O32" i="1"/>
  <c r="Y31" i="1"/>
  <c r="X31" i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W25" i="1"/>
  <c r="W24" i="1"/>
  <c r="X23" i="1"/>
  <c r="Y23" i="1" s="1"/>
  <c r="O23" i="1"/>
  <c r="X22" i="1"/>
  <c r="H10" i="1"/>
  <c r="A9" i="1"/>
  <c r="A10" i="1" s="1"/>
  <c r="D7" i="1"/>
  <c r="P6" i="1"/>
  <c r="O2" i="1"/>
  <c r="Y482" i="1" l="1"/>
  <c r="Y37" i="1"/>
  <c r="Y38" i="1" s="1"/>
  <c r="X38" i="1"/>
  <c r="Y41" i="1"/>
  <c r="Y42" i="1" s="1"/>
  <c r="X42" i="1"/>
  <c r="Y45" i="1"/>
  <c r="Y46" i="1" s="1"/>
  <c r="X46" i="1"/>
  <c r="D547" i="1"/>
  <c r="X130" i="1"/>
  <c r="Y318" i="1"/>
  <c r="Y319" i="1" s="1"/>
  <c r="X319" i="1"/>
  <c r="Y322" i="1"/>
  <c r="Y323" i="1" s="1"/>
  <c r="X323" i="1"/>
  <c r="Y375" i="1"/>
  <c r="Y376" i="1" s="1"/>
  <c r="X376" i="1"/>
  <c r="Y439" i="1"/>
  <c r="Y440" i="1" s="1"/>
  <c r="X440" i="1"/>
  <c r="Y443" i="1"/>
  <c r="Y444" i="1" s="1"/>
  <c r="X444" i="1"/>
  <c r="X220" i="1"/>
  <c r="Y218" i="1"/>
  <c r="Y220" i="1" s="1"/>
  <c r="X249" i="1"/>
  <c r="Y234" i="1"/>
  <c r="Y248" i="1" s="1"/>
  <c r="X365" i="1"/>
  <c r="Y363" i="1"/>
  <c r="Y365" i="1" s="1"/>
  <c r="X410" i="1"/>
  <c r="X409" i="1"/>
  <c r="Y408" i="1"/>
  <c r="Y409" i="1" s="1"/>
  <c r="X416" i="1"/>
  <c r="Y412" i="1"/>
  <c r="X504" i="1"/>
  <c r="Y497" i="1"/>
  <c r="Y504" i="1" s="1"/>
  <c r="E547" i="1"/>
  <c r="X104" i="1"/>
  <c r="Y96" i="1"/>
  <c r="Y103" i="1" s="1"/>
  <c r="H547" i="1"/>
  <c r="I547" i="1"/>
  <c r="X199" i="1"/>
  <c r="Y181" i="1"/>
  <c r="Y198" i="1" s="1"/>
  <c r="Y277" i="1"/>
  <c r="X309" i="1"/>
  <c r="Y308" i="1"/>
  <c r="Y309" i="1" s="1"/>
  <c r="X316" i="1"/>
  <c r="Y312" i="1"/>
  <c r="Y315" i="1" s="1"/>
  <c r="X415" i="1"/>
  <c r="X35" i="1"/>
  <c r="X120" i="1"/>
  <c r="F547" i="1"/>
  <c r="G547" i="1"/>
  <c r="X171" i="1"/>
  <c r="X205" i="1"/>
  <c r="J547" i="1"/>
  <c r="X231" i="1"/>
  <c r="X260" i="1"/>
  <c r="X271" i="1"/>
  <c r="X288" i="1"/>
  <c r="X482" i="1"/>
  <c r="X520" i="1"/>
  <c r="W537" i="1"/>
  <c r="W540" i="1"/>
  <c r="Y34" i="1"/>
  <c r="Y205" i="1"/>
  <c r="F9" i="1"/>
  <c r="J9" i="1"/>
  <c r="F10" i="1"/>
  <c r="B547" i="1"/>
  <c r="X539" i="1"/>
  <c r="X538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53" i="1"/>
  <c r="X259" i="1"/>
  <c r="Y271" i="1"/>
  <c r="X300" i="1"/>
  <c r="X305" i="1"/>
  <c r="Y302" i="1"/>
  <c r="Y304" i="1" s="1"/>
  <c r="X343" i="1"/>
  <c r="X348" i="1"/>
  <c r="Y345" i="1"/>
  <c r="Y347" i="1" s="1"/>
  <c r="X422" i="1"/>
  <c r="X431" i="1"/>
  <c r="Y424" i="1"/>
  <c r="Y431" i="1" s="1"/>
  <c r="X432" i="1"/>
  <c r="U547" i="1"/>
  <c r="X452" i="1"/>
  <c r="Y448" i="1"/>
  <c r="Y452" i="1" s="1"/>
  <c r="X453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X160" i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N547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X289" i="1"/>
  <c r="O547" i="1"/>
  <c r="X299" i="1"/>
  <c r="Y292" i="1"/>
  <c r="Y299" i="1" s="1"/>
  <c r="X304" i="1"/>
  <c r="X337" i="1"/>
  <c r="X342" i="1"/>
  <c r="Y339" i="1"/>
  <c r="Y342" i="1" s="1"/>
  <c r="X347" i="1"/>
  <c r="Y360" i="1"/>
  <c r="X360" i="1"/>
  <c r="X366" i="1"/>
  <c r="X373" i="1"/>
  <c r="Y368" i="1"/>
  <c r="Y372" i="1" s="1"/>
  <c r="X372" i="1"/>
  <c r="X384" i="1"/>
  <c r="X400" i="1"/>
  <c r="Y386" i="1"/>
  <c r="Y399" i="1" s="1"/>
  <c r="X399" i="1"/>
  <c r="Y403" i="1"/>
  <c r="Y405" i="1" s="1"/>
  <c r="X405" i="1"/>
  <c r="X469" i="1"/>
  <c r="X474" i="1"/>
  <c r="Y471" i="1"/>
  <c r="Y473" i="1" s="1"/>
  <c r="X489" i="1"/>
  <c r="X492" i="1"/>
  <c r="Y491" i="1"/>
  <c r="Y492" i="1" s="1"/>
  <c r="X493" i="1"/>
  <c r="X511" i="1"/>
  <c r="Y507" i="1"/>
  <c r="Y511" i="1" s="1"/>
  <c r="P547" i="1"/>
  <c r="X310" i="1"/>
  <c r="Q547" i="1"/>
  <c r="X336" i="1"/>
  <c r="R547" i="1"/>
  <c r="X361" i="1"/>
  <c r="S547" i="1"/>
  <c r="X383" i="1"/>
  <c r="X406" i="1"/>
  <c r="Y415" i="1"/>
  <c r="T547" i="1"/>
  <c r="X437" i="1"/>
  <c r="Y434" i="1"/>
  <c r="Y436" i="1" s="1"/>
  <c r="V547" i="1"/>
  <c r="X468" i="1"/>
  <c r="Y457" i="1"/>
  <c r="Y468" i="1" s="1"/>
  <c r="X473" i="1"/>
  <c r="X483" i="1"/>
  <c r="X488" i="1"/>
  <c r="Y485" i="1"/>
  <c r="Y488" i="1" s="1"/>
  <c r="W547" i="1"/>
  <c r="X512" i="1"/>
  <c r="X521" i="1"/>
  <c r="X528" i="1"/>
  <c r="Y523" i="1"/>
  <c r="Y528" i="1" s="1"/>
  <c r="X529" i="1"/>
  <c r="X421" i="1"/>
  <c r="X505" i="1"/>
  <c r="X537" i="1" l="1"/>
  <c r="Y542" i="1"/>
  <c r="X541" i="1"/>
  <c r="X540" i="1"/>
</calcChain>
</file>

<file path=xl/sharedStrings.xml><?xml version="1.0" encoding="utf-8"?>
<sst xmlns="http://schemas.openxmlformats.org/spreadsheetml/2006/main" count="2297" uniqueCount="751">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</sst>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50"/>
      <c r="F1" s="450"/>
      <c r="G1" s="12" t="s">
        <v>1</v>
      </c>
      <c r="H1" s="494" t="s">
        <v>2</v>
      </c>
      <c r="I1" s="450"/>
      <c r="J1" s="450"/>
      <c r="K1" s="450"/>
      <c r="L1" s="450"/>
      <c r="M1" s="450"/>
      <c r="N1" s="450"/>
      <c r="O1" s="450"/>
      <c r="P1" s="450"/>
      <c r="Q1" s="750" t="s">
        <v>3</v>
      </c>
      <c r="R1" s="450"/>
      <c r="S1" s="45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452" t="s">
        <v>8</v>
      </c>
      <c r="B5" s="407"/>
      <c r="C5" s="408"/>
      <c r="D5" s="417"/>
      <c r="E5" s="419"/>
      <c r="F5" s="716" t="s">
        <v>9</v>
      </c>
      <c r="G5" s="408"/>
      <c r="H5" s="417" t="s">
        <v>750</v>
      </c>
      <c r="I5" s="418"/>
      <c r="J5" s="418"/>
      <c r="K5" s="418"/>
      <c r="L5" s="419"/>
      <c r="M5" s="59"/>
      <c r="O5" s="24" t="s">
        <v>10</v>
      </c>
      <c r="P5" s="745">
        <v>45419</v>
      </c>
      <c r="Q5" s="536"/>
      <c r="S5" s="612" t="s">
        <v>11</v>
      </c>
      <c r="T5" s="431"/>
      <c r="U5" s="615" t="s">
        <v>12</v>
      </c>
      <c r="V5" s="536"/>
      <c r="AA5" s="51"/>
      <c r="AB5" s="51"/>
      <c r="AC5" s="51"/>
    </row>
    <row r="6" spans="1:30" s="367" customFormat="1" ht="24" customHeight="1" x14ac:dyDescent="0.2">
      <c r="A6" s="452" t="s">
        <v>13</v>
      </c>
      <c r="B6" s="407"/>
      <c r="C6" s="408"/>
      <c r="D6" s="673" t="s">
        <v>14</v>
      </c>
      <c r="E6" s="674"/>
      <c r="F6" s="674"/>
      <c r="G6" s="674"/>
      <c r="H6" s="674"/>
      <c r="I6" s="674"/>
      <c r="J6" s="674"/>
      <c r="K6" s="674"/>
      <c r="L6" s="536"/>
      <c r="M6" s="60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Вторник</v>
      </c>
      <c r="Q6" s="375"/>
      <c r="S6" s="430" t="s">
        <v>16</v>
      </c>
      <c r="T6" s="431"/>
      <c r="U6" s="667" t="s">
        <v>17</v>
      </c>
      <c r="V6" s="454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559"/>
      <c r="M7" s="61"/>
      <c r="O7" s="24"/>
      <c r="P7" s="42"/>
      <c r="Q7" s="42"/>
      <c r="S7" s="384"/>
      <c r="T7" s="431"/>
      <c r="U7" s="668"/>
      <c r="V7" s="669"/>
      <c r="AA7" s="51"/>
      <c r="AB7" s="51"/>
      <c r="AC7" s="51"/>
    </row>
    <row r="8" spans="1:30" s="367" customFormat="1" ht="25.5" customHeight="1" x14ac:dyDescent="0.2">
      <c r="A8" s="753" t="s">
        <v>18</v>
      </c>
      <c r="B8" s="390"/>
      <c r="C8" s="391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19</v>
      </c>
      <c r="P8" s="558">
        <v>0.33333333333333331</v>
      </c>
      <c r="Q8" s="559"/>
      <c r="S8" s="384"/>
      <c r="T8" s="431"/>
      <c r="U8" s="668"/>
      <c r="V8" s="669"/>
      <c r="AA8" s="51"/>
      <c r="AB8" s="51"/>
      <c r="AC8" s="51"/>
    </row>
    <row r="9" spans="1:30" s="367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41"/>
      <c r="E9" s="393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8"/>
      <c r="O9" s="26" t="s">
        <v>20</v>
      </c>
      <c r="P9" s="547"/>
      <c r="Q9" s="548"/>
      <c r="S9" s="384"/>
      <c r="T9" s="431"/>
      <c r="U9" s="670"/>
      <c r="V9" s="671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41"/>
      <c r="E10" s="393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647" t="str">
        <f>IFERROR(VLOOKUP($D$10,Proxy,2,FALSE),"")</f>
        <v/>
      </c>
      <c r="I10" s="384"/>
      <c r="J10" s="384"/>
      <c r="K10" s="384"/>
      <c r="L10" s="384"/>
      <c r="M10" s="366"/>
      <c r="O10" s="26" t="s">
        <v>21</v>
      </c>
      <c r="P10" s="619"/>
      <c r="Q10" s="620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4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8"/>
      <c r="M12" s="63"/>
      <c r="O12" s="24" t="s">
        <v>29</v>
      </c>
      <c r="P12" s="558"/>
      <c r="Q12" s="559"/>
      <c r="R12" s="23"/>
      <c r="T12" s="24"/>
      <c r="U12" s="450"/>
      <c r="V12" s="384"/>
      <c r="AA12" s="51"/>
      <c r="AB12" s="51"/>
      <c r="AC12" s="51"/>
    </row>
    <row r="13" spans="1:30" s="367" customFormat="1" ht="23.25" customHeight="1" x14ac:dyDescent="0.2">
      <c r="A13" s="704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8"/>
      <c r="M13" s="63"/>
      <c r="N13" s="26"/>
      <c r="O13" s="26" t="s">
        <v>31</v>
      </c>
      <c r="P13" s="60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4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8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25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64"/>
      <c r="O15" s="449" t="s">
        <v>34</v>
      </c>
      <c r="P15" s="450"/>
      <c r="Q15" s="450"/>
      <c r="R15" s="450"/>
      <c r="S15" s="45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1"/>
      <c r="P16" s="451"/>
      <c r="Q16" s="451"/>
      <c r="R16" s="451"/>
      <c r="S16" s="45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5" t="s">
        <v>35</v>
      </c>
      <c r="B17" s="425" t="s">
        <v>36</v>
      </c>
      <c r="C17" s="520" t="s">
        <v>37</v>
      </c>
      <c r="D17" s="425" t="s">
        <v>38</v>
      </c>
      <c r="E17" s="44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41"/>
      <c r="Q17" s="441"/>
      <c r="R17" s="441"/>
      <c r="S17" s="442"/>
      <c r="T17" s="737" t="s">
        <v>49</v>
      </c>
      <c r="U17" s="408"/>
      <c r="V17" s="425" t="s">
        <v>50</v>
      </c>
      <c r="W17" s="425" t="s">
        <v>51</v>
      </c>
      <c r="X17" s="727" t="s">
        <v>52</v>
      </c>
      <c r="Y17" s="425" t="s">
        <v>53</v>
      </c>
      <c r="Z17" s="469" t="s">
        <v>54</v>
      </c>
      <c r="AA17" s="469" t="s">
        <v>55</v>
      </c>
      <c r="AB17" s="469" t="s">
        <v>56</v>
      </c>
      <c r="AC17" s="470"/>
      <c r="AD17" s="471"/>
      <c r="AE17" s="481"/>
      <c r="BB17" s="734" t="s">
        <v>57</v>
      </c>
    </row>
    <row r="18" spans="1:54" ht="14.25" customHeight="1" x14ac:dyDescent="0.2">
      <c r="A18" s="426"/>
      <c r="B18" s="426"/>
      <c r="C18" s="426"/>
      <c r="D18" s="443"/>
      <c r="E18" s="445"/>
      <c r="F18" s="426"/>
      <c r="G18" s="426"/>
      <c r="H18" s="426"/>
      <c r="I18" s="426"/>
      <c r="J18" s="426"/>
      <c r="K18" s="426"/>
      <c r="L18" s="426"/>
      <c r="M18" s="426"/>
      <c r="N18" s="426"/>
      <c r="O18" s="443"/>
      <c r="P18" s="444"/>
      <c r="Q18" s="444"/>
      <c r="R18" s="444"/>
      <c r="S18" s="445"/>
      <c r="T18" s="365" t="s">
        <v>58</v>
      </c>
      <c r="U18" s="365" t="s">
        <v>59</v>
      </c>
      <c r="V18" s="426"/>
      <c r="W18" s="426"/>
      <c r="X18" s="728"/>
      <c r="Y18" s="426"/>
      <c r="Z18" s="635"/>
      <c r="AA18" s="635"/>
      <c r="AB18" s="472"/>
      <c r="AC18" s="473"/>
      <c r="AD18" s="474"/>
      <c r="AE18" s="482"/>
      <c r="BB18" s="384"/>
    </row>
    <row r="19" spans="1:54" ht="27.75" hidden="1" customHeight="1" x14ac:dyDescent="0.2">
      <c r="A19" s="380" t="s">
        <v>60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48"/>
      <c r="AA19" s="48"/>
    </row>
    <row r="20" spans="1:54" ht="16.5" hidden="1" customHeight="1" x14ac:dyDescent="0.25">
      <c r="A20" s="436" t="s">
        <v>60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4"/>
      <c r="AA20" s="364"/>
    </row>
    <row r="21" spans="1:54" ht="14.25" hidden="1" customHeight="1" x14ac:dyDescent="0.25">
      <c r="A21" s="383" t="s">
        <v>61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0" t="s">
        <v>66</v>
      </c>
      <c r="P22" s="377"/>
      <c r="Q22" s="377"/>
      <c r="R22" s="377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95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95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83" t="s">
        <v>74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95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95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83" t="s">
        <v>88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9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95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95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83" t="s">
        <v>93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9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95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95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83" t="s">
        <v>97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9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95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95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380" t="s">
        <v>100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48"/>
      <c r="AA48" s="48"/>
    </row>
    <row r="49" spans="1:54" ht="16.5" hidden="1" customHeight="1" x14ac:dyDescent="0.25">
      <c r="A49" s="436" t="s">
        <v>101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4"/>
      <c r="AA49" s="364"/>
    </row>
    <row r="50" spans="1:54" ht="14.25" hidden="1" customHeight="1" x14ac:dyDescent="0.25">
      <c r="A50" s="383" t="s">
        <v>102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5"/>
      <c r="T51" s="34"/>
      <c r="U51" s="34"/>
      <c r="V51" s="35" t="s">
        <v>67</v>
      </c>
      <c r="W51" s="370">
        <v>50</v>
      </c>
      <c r="X51" s="371">
        <f>IFERROR(IF(W51="",0,CEILING((W51/$H51),1)*$H51),"")</f>
        <v>54</v>
      </c>
      <c r="Y51" s="36">
        <f>IFERROR(IF(X51=0,"",ROUNDUP(X51/H51,0)*0.02175),"")</f>
        <v>0.10874999999999999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5"/>
      <c r="T52" s="34"/>
      <c r="U52" s="34"/>
      <c r="V52" s="35" t="s">
        <v>67</v>
      </c>
      <c r="W52" s="370">
        <v>103.5</v>
      </c>
      <c r="X52" s="371">
        <f>IFERROR(IF(W52="",0,CEILING((W52/$H52),1)*$H52),"")</f>
        <v>105.30000000000001</v>
      </c>
      <c r="Y52" s="36">
        <f>IFERROR(IF(X52=0,"",ROUNDUP(X52/H52,0)*0.00753),"")</f>
        <v>0.29366999999999999</v>
      </c>
      <c r="Z52" s="56"/>
      <c r="AA52" s="57"/>
      <c r="AE52" s="58"/>
      <c r="BB52" s="78" t="s">
        <v>1</v>
      </c>
    </row>
    <row r="53" spans="1:54" x14ac:dyDescent="0.2">
      <c r="A53" s="39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95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2">
        <f>IFERROR(W51/H51,"0")+IFERROR(W52/H52,"0")</f>
        <v>42.962962962962962</v>
      </c>
      <c r="X53" s="372">
        <f>IFERROR(X51/H51,"0")+IFERROR(X52/H52,"0")</f>
        <v>44</v>
      </c>
      <c r="Y53" s="372">
        <f>IFERROR(IF(Y51="",0,Y51),"0")+IFERROR(IF(Y52="",0,Y52),"0")</f>
        <v>0.40242</v>
      </c>
      <c r="Z53" s="373"/>
      <c r="AA53" s="373"/>
    </row>
    <row r="54" spans="1:54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95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2">
        <f>IFERROR(SUM(W51:W52),"0")</f>
        <v>153.5</v>
      </c>
      <c r="X54" s="372">
        <f>IFERROR(SUM(X51:X52),"0")</f>
        <v>159.30000000000001</v>
      </c>
      <c r="Y54" s="37"/>
      <c r="Z54" s="373"/>
      <c r="AA54" s="373"/>
    </row>
    <row r="55" spans="1:54" ht="16.5" hidden="1" customHeight="1" x14ac:dyDescent="0.25">
      <c r="A55" s="436" t="s">
        <v>109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4"/>
      <c r="AA55" s="364"/>
    </row>
    <row r="56" spans="1:54" ht="14.25" hidden="1" customHeight="1" x14ac:dyDescent="0.25">
      <c r="A56" s="383" t="s">
        <v>110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5"/>
      <c r="T57" s="34"/>
      <c r="U57" s="34"/>
      <c r="V57" s="35" t="s">
        <v>67</v>
      </c>
      <c r="W57" s="370">
        <v>360</v>
      </c>
      <c r="X57" s="371">
        <f>IFERROR(IF(W57="",0,CEILING((W57/$H57),1)*$H57),"")</f>
        <v>367.20000000000005</v>
      </c>
      <c r="Y57" s="36">
        <f>IFERROR(IF(X57=0,"",ROUNDUP(X57/H57,0)*0.02175),"")</f>
        <v>0.73949999999999994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5"/>
      <c r="T59" s="34"/>
      <c r="U59" s="34"/>
      <c r="V59" s="35" t="s">
        <v>67</v>
      </c>
      <c r="W59" s="370">
        <v>450</v>
      </c>
      <c r="X59" s="371">
        <f>IFERROR(IF(W59="",0,CEILING((W59/$H59),1)*$H59),"")</f>
        <v>450</v>
      </c>
      <c r="Y59" s="36">
        <f>IFERROR(IF(X59=0,"",ROUNDUP(X59/H59,0)*0.00937),"")</f>
        <v>0.93699999999999994</v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7"/>
      <c r="Q60" s="377"/>
      <c r="R60" s="377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95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2">
        <f>IFERROR(W57/H57,"0")+IFERROR(W58/H58,"0")+IFERROR(W59/H59,"0")+IFERROR(W60/H60,"0")</f>
        <v>133.33333333333331</v>
      </c>
      <c r="X61" s="372">
        <f>IFERROR(X57/H57,"0")+IFERROR(X58/H58,"0")+IFERROR(X59/H59,"0")+IFERROR(X60/H60,"0")</f>
        <v>134</v>
      </c>
      <c r="Y61" s="372">
        <f>IFERROR(IF(Y57="",0,Y57),"0")+IFERROR(IF(Y58="",0,Y58),"0")+IFERROR(IF(Y59="",0,Y59),"0")+IFERROR(IF(Y60="",0,Y60),"0")</f>
        <v>1.6764999999999999</v>
      </c>
      <c r="Z61" s="373"/>
      <c r="AA61" s="373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95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2">
        <f>IFERROR(SUM(W57:W60),"0")</f>
        <v>810</v>
      </c>
      <c r="X62" s="372">
        <f>IFERROR(SUM(X57:X60),"0")</f>
        <v>817.2</v>
      </c>
      <c r="Y62" s="37"/>
      <c r="Z62" s="373"/>
      <c r="AA62" s="373"/>
    </row>
    <row r="63" spans="1:54" ht="16.5" hidden="1" customHeight="1" x14ac:dyDescent="0.25">
      <c r="A63" s="436" t="s">
        <v>100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4"/>
      <c r="AA63" s="364"/>
    </row>
    <row r="64" spans="1:54" ht="14.25" hidden="1" customHeight="1" x14ac:dyDescent="0.25">
      <c r="A64" s="383" t="s">
        <v>110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5"/>
      <c r="T65" s="34"/>
      <c r="U65" s="34"/>
      <c r="V65" s="35" t="s">
        <v>67</v>
      </c>
      <c r="W65" s="370">
        <v>20</v>
      </c>
      <c r="X65" s="371">
        <f t="shared" ref="X65:X85" si="2">IFERROR(IF(W65="",0,CEILING((W65/$H65),1)*$H65),"")</f>
        <v>22.4</v>
      </c>
      <c r="Y65" s="36">
        <f t="shared" ref="Y65:Y71" si="3">IFERROR(IF(X65=0,"",ROUNDUP(X65/H65,0)*0.02175),"")</f>
        <v>4.3499999999999997E-2</v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74">
        <v>4607091385670</v>
      </c>
      <c r="E66" s="375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5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4">
        <v>4607091385670</v>
      </c>
      <c r="E67" s="375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5"/>
      <c r="T67" s="34"/>
      <c r="U67" s="34"/>
      <c r="V67" s="35" t="s">
        <v>67</v>
      </c>
      <c r="W67" s="370">
        <v>180</v>
      </c>
      <c r="X67" s="371">
        <f t="shared" si="2"/>
        <v>190.39999999999998</v>
      </c>
      <c r="Y67" s="36">
        <f t="shared" si="3"/>
        <v>0.36974999999999997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5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5"/>
      <c r="T69" s="34"/>
      <c r="U69" s="34"/>
      <c r="V69" s="35" t="s">
        <v>67</v>
      </c>
      <c r="W69" s="370">
        <v>200</v>
      </c>
      <c r="X69" s="371">
        <f t="shared" si="2"/>
        <v>205.20000000000002</v>
      </c>
      <c r="Y69" s="36">
        <f t="shared" si="3"/>
        <v>0.41324999999999995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5"/>
      <c r="T70" s="34"/>
      <c r="U70" s="34"/>
      <c r="V70" s="35" t="s">
        <v>67</v>
      </c>
      <c r="W70" s="370">
        <v>30</v>
      </c>
      <c r="X70" s="371">
        <f t="shared" si="2"/>
        <v>33.599999999999994</v>
      </c>
      <c r="Y70" s="36">
        <f t="shared" si="3"/>
        <v>6.5250000000000002E-2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5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5"/>
      <c r="T72" s="34"/>
      <c r="U72" s="34"/>
      <c r="V72" s="35" t="s">
        <v>67</v>
      </c>
      <c r="W72" s="370">
        <v>25</v>
      </c>
      <c r="X72" s="371">
        <f t="shared" si="2"/>
        <v>27</v>
      </c>
      <c r="Y72" s="36">
        <f>IFERROR(IF(X72=0,"",ROUNDUP(X72/H72,0)*0.00753),"")</f>
        <v>6.7769999999999997E-2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4">
        <v>4607091385687</v>
      </c>
      <c r="E73" s="375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5"/>
      <c r="T73" s="34"/>
      <c r="U73" s="34"/>
      <c r="V73" s="35" t="s">
        <v>67</v>
      </c>
      <c r="W73" s="370">
        <v>160</v>
      </c>
      <c r="X73" s="371">
        <f t="shared" si="2"/>
        <v>160</v>
      </c>
      <c r="Y73" s="36">
        <f t="shared" ref="Y73:Y79" si="4">IFERROR(IF(X73=0,"",ROUNDUP(X73/H73,0)*0.00937),"")</f>
        <v>0.37480000000000002</v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74">
        <v>4680115882539</v>
      </c>
      <c r="E74" s="375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5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5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5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5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74">
        <v>4680115881518</v>
      </c>
      <c r="E78" s="375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5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4">
        <v>4680115881303</v>
      </c>
      <c r="E79" s="375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5"/>
      <c r="T79" s="34"/>
      <c r="U79" s="34"/>
      <c r="V79" s="35" t="s">
        <v>67</v>
      </c>
      <c r="W79" s="370">
        <v>450</v>
      </c>
      <c r="X79" s="371">
        <f t="shared" si="2"/>
        <v>450</v>
      </c>
      <c r="Y79" s="36">
        <f t="shared" si="4"/>
        <v>0.93699999999999994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5"/>
      <c r="T80" s="34"/>
      <c r="U80" s="34"/>
      <c r="V80" s="35" t="s">
        <v>67</v>
      </c>
      <c r="W80" s="370">
        <v>44</v>
      </c>
      <c r="X80" s="371">
        <f t="shared" si="2"/>
        <v>44.800000000000004</v>
      </c>
      <c r="Y80" s="36">
        <f>IFERROR(IF(X80=0,"",ROUNDUP(X80/H80,0)*0.00753),"")</f>
        <v>0.10542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74">
        <v>4680115882577</v>
      </c>
      <c r="E81" s="375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5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5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74">
        <v>4680115882720</v>
      </c>
      <c r="E82" s="375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5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74">
        <v>4680115880269</v>
      </c>
      <c r="E83" s="375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5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4">
        <v>4680115880429</v>
      </c>
      <c r="E84" s="375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5"/>
      <c r="T84" s="34"/>
      <c r="U84" s="34"/>
      <c r="V84" s="35" t="s">
        <v>67</v>
      </c>
      <c r="W84" s="370">
        <v>360</v>
      </c>
      <c r="X84" s="371">
        <f t="shared" si="2"/>
        <v>360</v>
      </c>
      <c r="Y84" s="36">
        <f>IFERROR(IF(X84=0,"",ROUNDUP(X84/H84,0)*0.00937),"")</f>
        <v>0.74960000000000004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74">
        <v>4680115881457</v>
      </c>
      <c r="E85" s="375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5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95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281.13756613756618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284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3.1263399999999999</v>
      </c>
      <c r="Z86" s="373"/>
      <c r="AA86" s="373"/>
    </row>
    <row r="87" spans="1:54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95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2">
        <f>IFERROR(SUM(W65:W85),"0")</f>
        <v>1469</v>
      </c>
      <c r="X87" s="372">
        <f>IFERROR(SUM(X65:X85),"0")</f>
        <v>1493.3999999999999</v>
      </c>
      <c r="Y87" s="37"/>
      <c r="Z87" s="373"/>
      <c r="AA87" s="373"/>
    </row>
    <row r="88" spans="1:54" ht="14.25" hidden="1" customHeight="1" x14ac:dyDescent="0.25">
      <c r="A88" s="383" t="s">
        <v>102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74">
        <v>4680115881488</v>
      </c>
      <c r="E89" s="375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74">
        <v>4680115882751</v>
      </c>
      <c r="E90" s="375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74">
        <v>4680115882775</v>
      </c>
      <c r="E91" s="375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5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74">
        <v>4680115880658</v>
      </c>
      <c r="E92" s="375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5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9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95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95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83" t="s">
        <v>61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74">
        <v>4607091387667</v>
      </c>
      <c r="E96" s="375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5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74">
        <v>4607091387636</v>
      </c>
      <c r="E97" s="375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4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5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173</v>
      </c>
      <c r="B98" s="54" t="s">
        <v>174</v>
      </c>
      <c r="C98" s="31">
        <v>4301030963</v>
      </c>
      <c r="D98" s="374">
        <v>4607091382426</v>
      </c>
      <c r="E98" s="375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5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74">
        <v>4607091386547</v>
      </c>
      <c r="E99" s="375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5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74">
        <v>4607091382464</v>
      </c>
      <c r="E100" s="375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5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5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4">
        <v>4680115883444</v>
      </c>
      <c r="E102" s="375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5"/>
      <c r="T102" s="34"/>
      <c r="U102" s="34"/>
      <c r="V102" s="35" t="s">
        <v>67</v>
      </c>
      <c r="W102" s="370">
        <v>31.5</v>
      </c>
      <c r="X102" s="371">
        <f t="shared" si="5"/>
        <v>33.599999999999994</v>
      </c>
      <c r="Y102" s="36">
        <f>IFERROR(IF(X102=0,"",ROUNDUP(X102/H102,0)*0.00753),"")</f>
        <v>9.0359999999999996E-2</v>
      </c>
      <c r="Z102" s="56"/>
      <c r="AA102" s="57"/>
      <c r="AE102" s="58"/>
      <c r="BB102" s="114" t="s">
        <v>1</v>
      </c>
    </row>
    <row r="103" spans="1:54" x14ac:dyDescent="0.2">
      <c r="A103" s="39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95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2">
        <f>IFERROR(W96/H96,"0")+IFERROR(W97/H97,"0")+IFERROR(W98/H98,"0")+IFERROR(W99/H99,"0")+IFERROR(W100/H100,"0")+IFERROR(W101/H101,"0")+IFERROR(W102/H102,"0")</f>
        <v>11.25</v>
      </c>
      <c r="X103" s="372">
        <f>IFERROR(X96/H96,"0")+IFERROR(X97/H97,"0")+IFERROR(X98/H98,"0")+IFERROR(X99/H99,"0")+IFERROR(X100/H100,"0")+IFERROR(X101/H101,"0")+IFERROR(X102/H102,"0")</f>
        <v>11.999999999999998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9.0359999999999996E-2</v>
      </c>
      <c r="Z103" s="373"/>
      <c r="AA103" s="373"/>
    </row>
    <row r="104" spans="1:54" x14ac:dyDescent="0.2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95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2">
        <f>IFERROR(SUM(W96:W102),"0")</f>
        <v>31.5</v>
      </c>
      <c r="X104" s="372">
        <f>IFERROR(SUM(X96:X102),"0")</f>
        <v>33.599999999999994</v>
      </c>
      <c r="Y104" s="37"/>
      <c r="Z104" s="373"/>
      <c r="AA104" s="373"/>
    </row>
    <row r="105" spans="1:54" ht="14.25" hidden="1" customHeight="1" x14ac:dyDescent="0.25">
      <c r="A105" s="383" t="s">
        <v>74</v>
      </c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74">
        <v>4680115884915</v>
      </c>
      <c r="E106" s="375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77"/>
      <c r="Q106" s="377"/>
      <c r="R106" s="377"/>
      <c r="S106" s="375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74">
        <v>4680115884311</v>
      </c>
      <c r="E107" s="375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2" t="s">
        <v>187</v>
      </c>
      <c r="P107" s="377"/>
      <c r="Q107" s="377"/>
      <c r="R107" s="377"/>
      <c r="S107" s="375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4">
        <v>4607091386967</v>
      </c>
      <c r="E108" s="375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5"/>
      <c r="T108" s="34"/>
      <c r="U108" s="34"/>
      <c r="V108" s="35" t="s">
        <v>67</v>
      </c>
      <c r="W108" s="370">
        <v>100</v>
      </c>
      <c r="X108" s="371">
        <f t="shared" si="6"/>
        <v>100.80000000000001</v>
      </c>
      <c r="Y108" s="36">
        <f>IFERROR(IF(X108=0,"",ROUNDUP(X108/H108,0)*0.02175),"")</f>
        <v>0.26100000000000001</v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74">
        <v>4607091386967</v>
      </c>
      <c r="E109" s="375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5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4">
        <v>4607091385304</v>
      </c>
      <c r="E110" s="375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5"/>
      <c r="T110" s="34"/>
      <c r="U110" s="34"/>
      <c r="V110" s="35" t="s">
        <v>67</v>
      </c>
      <c r="W110" s="370">
        <v>20</v>
      </c>
      <c r="X110" s="371">
        <f t="shared" si="6"/>
        <v>25.200000000000003</v>
      </c>
      <c r="Y110" s="36">
        <f>IFERROR(IF(X110=0,"",ROUNDUP(X110/H110,0)*0.02175),"")</f>
        <v>6.5250000000000002E-2</v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74">
        <v>4607091386264</v>
      </c>
      <c r="E111" s="375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5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74">
        <v>4680115882584</v>
      </c>
      <c r="E112" s="375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5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4">
        <v>4680115882584</v>
      </c>
      <c r="E113" s="375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5"/>
      <c r="T113" s="34"/>
      <c r="U113" s="34"/>
      <c r="V113" s="35" t="s">
        <v>67</v>
      </c>
      <c r="W113" s="370">
        <v>39.6</v>
      </c>
      <c r="X113" s="371">
        <f t="shared" si="6"/>
        <v>39.6</v>
      </c>
      <c r="Y113" s="36">
        <f>IFERROR(IF(X113=0,"",ROUNDUP(X113/H113,0)*0.00753),"")</f>
        <v>0.11295000000000001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4">
        <v>4607091385731</v>
      </c>
      <c r="E114" s="375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5"/>
      <c r="T114" s="34"/>
      <c r="U114" s="34"/>
      <c r="V114" s="35" t="s">
        <v>67</v>
      </c>
      <c r="W114" s="370">
        <v>315</v>
      </c>
      <c r="X114" s="371">
        <f t="shared" si="6"/>
        <v>315.90000000000003</v>
      </c>
      <c r="Y114" s="36">
        <f>IFERROR(IF(X114=0,"",ROUNDUP(X114/H114,0)*0.00753),"")</f>
        <v>0.88101000000000007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74">
        <v>4680115880214</v>
      </c>
      <c r="E115" s="375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5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74">
        <v>4680115880894</v>
      </c>
      <c r="E116" s="375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5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4">
        <v>4607091385427</v>
      </c>
      <c r="E117" s="375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5"/>
      <c r="T117" s="34"/>
      <c r="U117" s="34"/>
      <c r="V117" s="35" t="s">
        <v>67</v>
      </c>
      <c r="W117" s="370">
        <v>30</v>
      </c>
      <c r="X117" s="371">
        <f t="shared" si="6"/>
        <v>30</v>
      </c>
      <c r="Y117" s="36">
        <f>IFERROR(IF(X117=0,"",ROUNDUP(X117/H117,0)*0.00753),"")</f>
        <v>7.5300000000000006E-2</v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74">
        <v>4680115882645</v>
      </c>
      <c r="E118" s="375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5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74">
        <v>4680115884403</v>
      </c>
      <c r="E119" s="375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5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4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95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155.95238095238093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157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1.39551</v>
      </c>
      <c r="Z120" s="373"/>
      <c r="AA120" s="373"/>
    </row>
    <row r="121" spans="1:54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95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2">
        <f>IFERROR(SUM(W106:W119),"0")</f>
        <v>504.6</v>
      </c>
      <c r="X121" s="372">
        <f>IFERROR(SUM(X106:X119),"0")</f>
        <v>511.50000000000006</v>
      </c>
      <c r="Y121" s="37"/>
      <c r="Z121" s="373"/>
      <c r="AA121" s="373"/>
    </row>
    <row r="122" spans="1:54" ht="14.25" hidden="1" customHeight="1" x14ac:dyDescent="0.25">
      <c r="A122" s="383" t="s">
        <v>210</v>
      </c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74">
        <v>4607091383065</v>
      </c>
      <c r="E123" s="375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5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74">
        <v>4680115881532</v>
      </c>
      <c r="E124" s="375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5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4">
        <v>4680115881532</v>
      </c>
      <c r="E125" s="375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5"/>
      <c r="T125" s="34"/>
      <c r="U125" s="34"/>
      <c r="V125" s="35" t="s">
        <v>67</v>
      </c>
      <c r="W125" s="370">
        <v>40</v>
      </c>
      <c r="X125" s="371">
        <f t="shared" si="7"/>
        <v>42</v>
      </c>
      <c r="Y125" s="36">
        <f>IFERROR(IF(X125=0,"",ROUNDUP(X125/H125,0)*0.02175),"")</f>
        <v>0.10874999999999999</v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74">
        <v>4680115881532</v>
      </c>
      <c r="E126" s="375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5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74">
        <v>4680115882652</v>
      </c>
      <c r="E127" s="375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5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4">
        <v>4680115880238</v>
      </c>
      <c r="E128" s="375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5"/>
      <c r="T128" s="34"/>
      <c r="U128" s="34"/>
      <c r="V128" s="35" t="s">
        <v>67</v>
      </c>
      <c r="W128" s="370">
        <v>23.1</v>
      </c>
      <c r="X128" s="371">
        <f t="shared" si="7"/>
        <v>23.759999999999998</v>
      </c>
      <c r="Y128" s="36">
        <f>IFERROR(IF(X128=0,"",ROUNDUP(X128/H128,0)*0.00753),"")</f>
        <v>9.0359999999999996E-2</v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74">
        <v>4680115881464</v>
      </c>
      <c r="E129" s="375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5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95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16.428571428571431</v>
      </c>
      <c r="X130" s="372">
        <f>IFERROR(X123/H123,"0")+IFERROR(X124/H124,"0")+IFERROR(X125/H125,"0")+IFERROR(X126/H126,"0")+IFERROR(X127/H127,"0")+IFERROR(X128/H128,"0")+IFERROR(X129/H129,"0")</f>
        <v>17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0.19910999999999998</v>
      </c>
      <c r="Z130" s="373"/>
      <c r="AA130" s="373"/>
    </row>
    <row r="131" spans="1:54" x14ac:dyDescent="0.2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95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2">
        <f>IFERROR(SUM(W123:W129),"0")</f>
        <v>63.1</v>
      </c>
      <c r="X131" s="372">
        <f>IFERROR(SUM(X123:X129),"0")</f>
        <v>65.759999999999991</v>
      </c>
      <c r="Y131" s="37"/>
      <c r="Z131" s="373"/>
      <c r="AA131" s="373"/>
    </row>
    <row r="132" spans="1:54" ht="16.5" hidden="1" customHeight="1" x14ac:dyDescent="0.25">
      <c r="A132" s="436" t="s">
        <v>223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64"/>
      <c r="AA132" s="364"/>
    </row>
    <row r="133" spans="1:54" ht="14.25" hidden="1" customHeight="1" x14ac:dyDescent="0.25">
      <c r="A133" s="383" t="s">
        <v>74</v>
      </c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4">
        <v>4607091385168</v>
      </c>
      <c r="E134" s="375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5"/>
      <c r="T134" s="34"/>
      <c r="U134" s="34"/>
      <c r="V134" s="35" t="s">
        <v>67</v>
      </c>
      <c r="W134" s="370">
        <v>400</v>
      </c>
      <c r="X134" s="371">
        <f>IFERROR(IF(W134="",0,CEILING((W134/$H134),1)*$H134),"")</f>
        <v>403.20000000000005</v>
      </c>
      <c r="Y134" s="36">
        <f>IFERROR(IF(X134=0,"",ROUNDUP(X134/H134,0)*0.02175),"")</f>
        <v>1.044</v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74">
        <v>4607091385168</v>
      </c>
      <c r="E135" s="375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74">
        <v>4607091383256</v>
      </c>
      <c r="E136" s="375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5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4">
        <v>4607091385748</v>
      </c>
      <c r="E137" s="375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5"/>
      <c r="T137" s="34"/>
      <c r="U137" s="34"/>
      <c r="V137" s="35" t="s">
        <v>67</v>
      </c>
      <c r="W137" s="370">
        <v>495</v>
      </c>
      <c r="X137" s="371">
        <f>IFERROR(IF(W137="",0,CEILING((W137/$H137),1)*$H137),"")</f>
        <v>496.8</v>
      </c>
      <c r="Y137" s="36">
        <f>IFERROR(IF(X137=0,"",ROUNDUP(X137/H137,0)*0.00753),"")</f>
        <v>1.3855200000000001</v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74">
        <v>4680115884533</v>
      </c>
      <c r="E138" s="375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5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4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95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2">
        <f>IFERROR(W134/H134,"0")+IFERROR(W135/H135,"0")+IFERROR(W136/H136,"0")+IFERROR(W137/H137,"0")+IFERROR(W138/H138,"0")</f>
        <v>230.95238095238093</v>
      </c>
      <c r="X139" s="372">
        <f>IFERROR(X134/H134,"0")+IFERROR(X135/H135,"0")+IFERROR(X136/H136,"0")+IFERROR(X137/H137,"0")+IFERROR(X138/H138,"0")</f>
        <v>232</v>
      </c>
      <c r="Y139" s="372">
        <f>IFERROR(IF(Y134="",0,Y134),"0")+IFERROR(IF(Y135="",0,Y135),"0")+IFERROR(IF(Y136="",0,Y136),"0")+IFERROR(IF(Y137="",0,Y137),"0")+IFERROR(IF(Y138="",0,Y138),"0")</f>
        <v>2.4295200000000001</v>
      </c>
      <c r="Z139" s="373"/>
      <c r="AA139" s="373"/>
    </row>
    <row r="140" spans="1:54" x14ac:dyDescent="0.2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95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2">
        <f>IFERROR(SUM(W134:W138),"0")</f>
        <v>895</v>
      </c>
      <c r="X140" s="372">
        <f>IFERROR(SUM(X134:X138),"0")</f>
        <v>900</v>
      </c>
      <c r="Y140" s="37"/>
      <c r="Z140" s="373"/>
      <c r="AA140" s="373"/>
    </row>
    <row r="141" spans="1:54" ht="27.75" hidden="1" customHeight="1" x14ac:dyDescent="0.2">
      <c r="A141" s="380" t="s">
        <v>233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48"/>
      <c r="AA141" s="48"/>
    </row>
    <row r="142" spans="1:54" ht="16.5" hidden="1" customHeight="1" x14ac:dyDescent="0.25">
      <c r="A142" s="436" t="s">
        <v>234</v>
      </c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64"/>
      <c r="AA142" s="364"/>
    </row>
    <row r="143" spans="1:54" ht="14.25" hidden="1" customHeight="1" x14ac:dyDescent="0.25">
      <c r="A143" s="383" t="s">
        <v>110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74">
        <v>4607091383423</v>
      </c>
      <c r="E144" s="375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5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74">
        <v>4607091381405</v>
      </c>
      <c r="E145" s="375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5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74">
        <v>4607091386516</v>
      </c>
      <c r="E146" s="375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5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94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95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95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436" t="s">
        <v>241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64"/>
      <c r="AA149" s="364"/>
    </row>
    <row r="150" spans="1:54" ht="14.25" hidden="1" customHeight="1" x14ac:dyDescent="0.25">
      <c r="A150" s="383" t="s">
        <v>61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4">
        <v>4680115880993</v>
      </c>
      <c r="E151" s="375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5"/>
      <c r="T151" s="34"/>
      <c r="U151" s="34"/>
      <c r="V151" s="35" t="s">
        <v>67</v>
      </c>
      <c r="W151" s="370">
        <v>70</v>
      </c>
      <c r="X151" s="371">
        <f t="shared" ref="X151:X159" si="8">IFERROR(IF(W151="",0,CEILING((W151/$H151),1)*$H151),"")</f>
        <v>71.400000000000006</v>
      </c>
      <c r="Y151" s="36">
        <f>IFERROR(IF(X151=0,"",ROUNDUP(X151/H151,0)*0.00753),"")</f>
        <v>0.12801000000000001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4">
        <v>4680115881761</v>
      </c>
      <c r="E152" s="375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5"/>
      <c r="T152" s="34"/>
      <c r="U152" s="34"/>
      <c r="V152" s="35" t="s">
        <v>67</v>
      </c>
      <c r="W152" s="370">
        <v>20</v>
      </c>
      <c r="X152" s="371">
        <f t="shared" si="8"/>
        <v>21</v>
      </c>
      <c r="Y152" s="36">
        <f>IFERROR(IF(X152=0,"",ROUNDUP(X152/H152,0)*0.00753),"")</f>
        <v>3.7650000000000003E-2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4">
        <v>4680115881563</v>
      </c>
      <c r="E153" s="375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5"/>
      <c r="T153" s="34"/>
      <c r="U153" s="34"/>
      <c r="V153" s="35" t="s">
        <v>67</v>
      </c>
      <c r="W153" s="370">
        <v>90</v>
      </c>
      <c r="X153" s="371">
        <f t="shared" si="8"/>
        <v>92.4</v>
      </c>
      <c r="Y153" s="36">
        <f>IFERROR(IF(X153=0,"",ROUNDUP(X153/H153,0)*0.00753),"")</f>
        <v>0.16566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4">
        <v>4680115880986</v>
      </c>
      <c r="E154" s="375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5"/>
      <c r="T154" s="34"/>
      <c r="U154" s="34"/>
      <c r="V154" s="35" t="s">
        <v>67</v>
      </c>
      <c r="W154" s="370">
        <v>105</v>
      </c>
      <c r="X154" s="371">
        <f t="shared" si="8"/>
        <v>105</v>
      </c>
      <c r="Y154" s="36">
        <f>IFERROR(IF(X154=0,"",ROUNDUP(X154/H154,0)*0.00502),"")</f>
        <v>0.251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74">
        <v>4680115880207</v>
      </c>
      <c r="E155" s="375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5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4">
        <v>4680115881785</v>
      </c>
      <c r="E156" s="375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5"/>
      <c r="T156" s="34"/>
      <c r="U156" s="34"/>
      <c r="V156" s="35" t="s">
        <v>67</v>
      </c>
      <c r="W156" s="370">
        <v>105</v>
      </c>
      <c r="X156" s="371">
        <f t="shared" si="8"/>
        <v>105</v>
      </c>
      <c r="Y156" s="36">
        <f>IFERROR(IF(X156=0,"",ROUNDUP(X156/H156,0)*0.00502),"")</f>
        <v>0.251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4">
        <v>4680115881679</v>
      </c>
      <c r="E157" s="375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5"/>
      <c r="T157" s="34"/>
      <c r="U157" s="34"/>
      <c r="V157" s="35" t="s">
        <v>67</v>
      </c>
      <c r="W157" s="370">
        <v>157.5</v>
      </c>
      <c r="X157" s="371">
        <f t="shared" si="8"/>
        <v>157.5</v>
      </c>
      <c r="Y157" s="36">
        <f>IFERROR(IF(X157=0,"",ROUNDUP(X157/H157,0)*0.00502),"")</f>
        <v>0.3765</v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74">
        <v>4680115880191</v>
      </c>
      <c r="E158" s="375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5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74">
        <v>4680115883963</v>
      </c>
      <c r="E159" s="375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5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95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217.85714285714286</v>
      </c>
      <c r="X160" s="372">
        <f>IFERROR(X151/H151,"0")+IFERROR(X152/H152,"0")+IFERROR(X153/H153,"0")+IFERROR(X154/H154,"0")+IFERROR(X155/H155,"0")+IFERROR(X156/H156,"0")+IFERROR(X157/H157,"0")+IFERROR(X158/H158,"0")+IFERROR(X159/H159,"0")</f>
        <v>219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1.2098200000000001</v>
      </c>
      <c r="Z160" s="373"/>
      <c r="AA160" s="373"/>
    </row>
    <row r="161" spans="1:54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/>
      <c r="N161" s="395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2">
        <f>IFERROR(SUM(W151:W159),"0")</f>
        <v>547.5</v>
      </c>
      <c r="X161" s="372">
        <f>IFERROR(SUM(X151:X159),"0")</f>
        <v>552.29999999999995</v>
      </c>
      <c r="Y161" s="37"/>
      <c r="Z161" s="373"/>
      <c r="AA161" s="373"/>
    </row>
    <row r="162" spans="1:54" ht="16.5" hidden="1" customHeight="1" x14ac:dyDescent="0.25">
      <c r="A162" s="436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64"/>
      <c r="AA162" s="364"/>
    </row>
    <row r="163" spans="1:54" ht="14.25" hidden="1" customHeight="1" x14ac:dyDescent="0.25">
      <c r="A163" s="383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74">
        <v>4680115881402</v>
      </c>
      <c r="E164" s="375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5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74">
        <v>4680115881396</v>
      </c>
      <c r="E165" s="375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5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94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95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/>
      <c r="N167" s="395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83" t="s">
        <v>102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74">
        <v>4680115882935</v>
      </c>
      <c r="E169" s="375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5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74">
        <v>4680115880764</v>
      </c>
      <c r="E170" s="375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5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94"/>
      <c r="B171" s="384"/>
      <c r="C171" s="384"/>
      <c r="D171" s="384"/>
      <c r="E171" s="384"/>
      <c r="F171" s="384"/>
      <c r="G171" s="384"/>
      <c r="H171" s="384"/>
      <c r="I171" s="384"/>
      <c r="J171" s="384"/>
      <c r="K171" s="384"/>
      <c r="L171" s="384"/>
      <c r="M171" s="384"/>
      <c r="N171" s="395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4"/>
      <c r="B172" s="384"/>
      <c r="C172" s="384"/>
      <c r="D172" s="384"/>
      <c r="E172" s="384"/>
      <c r="F172" s="384"/>
      <c r="G172" s="384"/>
      <c r="H172" s="384"/>
      <c r="I172" s="384"/>
      <c r="J172" s="384"/>
      <c r="K172" s="384"/>
      <c r="L172" s="384"/>
      <c r="M172" s="384"/>
      <c r="N172" s="395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83" t="s">
        <v>61</v>
      </c>
      <c r="B173" s="384"/>
      <c r="C173" s="384"/>
      <c r="D173" s="384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4">
        <v>4680115882683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5"/>
      <c r="T174" s="34"/>
      <c r="U174" s="34"/>
      <c r="V174" s="35" t="s">
        <v>67</v>
      </c>
      <c r="W174" s="370">
        <v>110</v>
      </c>
      <c r="X174" s="371">
        <f>IFERROR(IF(W174="",0,CEILING((W174/$H174),1)*$H174),"")</f>
        <v>113.4</v>
      </c>
      <c r="Y174" s="36">
        <f>IFERROR(IF(X174=0,"",ROUNDUP(X174/H174,0)*0.00937),"")</f>
        <v>0.19677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4">
        <v>4680115882690</v>
      </c>
      <c r="E175" s="375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5"/>
      <c r="T175" s="34"/>
      <c r="U175" s="34"/>
      <c r="V175" s="35" t="s">
        <v>67</v>
      </c>
      <c r="W175" s="370">
        <v>80</v>
      </c>
      <c r="X175" s="371">
        <f>IFERROR(IF(W175="",0,CEILING((W175/$H175),1)*$H175),"")</f>
        <v>81</v>
      </c>
      <c r="Y175" s="36">
        <f>IFERROR(IF(X175=0,"",ROUNDUP(X175/H175,0)*0.00937),"")</f>
        <v>0.14055000000000001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4">
        <v>4680115882669</v>
      </c>
      <c r="E176" s="375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5"/>
      <c r="T176" s="34"/>
      <c r="U176" s="34"/>
      <c r="V176" s="35" t="s">
        <v>67</v>
      </c>
      <c r="W176" s="370">
        <v>200</v>
      </c>
      <c r="X176" s="371">
        <f>IFERROR(IF(W176="",0,CEILING((W176/$H176),1)*$H176),"")</f>
        <v>205.20000000000002</v>
      </c>
      <c r="Y176" s="36">
        <f>IFERROR(IF(X176=0,"",ROUNDUP(X176/H176,0)*0.00937),"")</f>
        <v>0.35605999999999999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4">
        <v>4680115882676</v>
      </c>
      <c r="E177" s="375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5"/>
      <c r="T177" s="34"/>
      <c r="U177" s="34"/>
      <c r="V177" s="35" t="s">
        <v>67</v>
      </c>
      <c r="W177" s="370">
        <v>120</v>
      </c>
      <c r="X177" s="371">
        <f>IFERROR(IF(W177="",0,CEILING((W177/$H177),1)*$H177),"")</f>
        <v>124.2</v>
      </c>
      <c r="Y177" s="36">
        <f>IFERROR(IF(X177=0,"",ROUNDUP(X177/H177,0)*0.00937),"")</f>
        <v>0.21551000000000001</v>
      </c>
      <c r="Z177" s="56"/>
      <c r="AA177" s="57"/>
      <c r="AE177" s="58"/>
      <c r="BB177" s="160" t="s">
        <v>1</v>
      </c>
    </row>
    <row r="178" spans="1:54" x14ac:dyDescent="0.2">
      <c r="A178" s="394"/>
      <c r="B178" s="384"/>
      <c r="C178" s="384"/>
      <c r="D178" s="384"/>
      <c r="E178" s="384"/>
      <c r="F178" s="384"/>
      <c r="G178" s="384"/>
      <c r="H178" s="384"/>
      <c r="I178" s="384"/>
      <c r="J178" s="384"/>
      <c r="K178" s="384"/>
      <c r="L178" s="384"/>
      <c r="M178" s="384"/>
      <c r="N178" s="395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2">
        <f>IFERROR(W174/H174,"0")+IFERROR(W175/H175,"0")+IFERROR(W176/H176,"0")+IFERROR(W177/H177,"0")</f>
        <v>94.444444444444457</v>
      </c>
      <c r="X178" s="372">
        <f>IFERROR(X174/H174,"0")+IFERROR(X175/H175,"0")+IFERROR(X176/H176,"0")+IFERROR(X177/H177,"0")</f>
        <v>97</v>
      </c>
      <c r="Y178" s="372">
        <f>IFERROR(IF(Y174="",0,Y174),"0")+IFERROR(IF(Y175="",0,Y175),"0")+IFERROR(IF(Y176="",0,Y176),"0")+IFERROR(IF(Y177="",0,Y177),"0")</f>
        <v>0.90888999999999998</v>
      </c>
      <c r="Z178" s="373"/>
      <c r="AA178" s="373"/>
    </row>
    <row r="179" spans="1:54" x14ac:dyDescent="0.2">
      <c r="A179" s="384"/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95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2">
        <f>IFERROR(SUM(W174:W177),"0")</f>
        <v>510</v>
      </c>
      <c r="X179" s="372">
        <f>IFERROR(SUM(X174:X177),"0")</f>
        <v>523.80000000000007</v>
      </c>
      <c r="Y179" s="37"/>
      <c r="Z179" s="373"/>
      <c r="AA179" s="373"/>
    </row>
    <row r="180" spans="1:54" ht="14.25" hidden="1" customHeight="1" x14ac:dyDescent="0.25">
      <c r="A180" s="383" t="s">
        <v>74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74">
        <v>4680115881556</v>
      </c>
      <c r="E181" s="375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5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74">
        <v>4680115881594</v>
      </c>
      <c r="E182" s="375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5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74">
        <v>4680115881587</v>
      </c>
      <c r="E183" s="375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5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74">
        <v>4680115880962</v>
      </c>
      <c r="E184" s="375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5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74">
        <v>4680115881617</v>
      </c>
      <c r="E185" s="375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5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4">
        <v>4680115880573</v>
      </c>
      <c r="E186" s="375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5"/>
      <c r="T186" s="34"/>
      <c r="U186" s="34"/>
      <c r="V186" s="35" t="s">
        <v>67</v>
      </c>
      <c r="W186" s="370">
        <v>150</v>
      </c>
      <c r="X186" s="371">
        <f t="shared" si="9"/>
        <v>156.6</v>
      </c>
      <c r="Y186" s="36">
        <f>IFERROR(IF(X186=0,"",ROUNDUP(X186/H186,0)*0.02175),"")</f>
        <v>0.39149999999999996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4">
        <v>4680115881228</v>
      </c>
      <c r="E187" s="375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5"/>
      <c r="T187" s="34"/>
      <c r="U187" s="34"/>
      <c r="V187" s="35" t="s">
        <v>67</v>
      </c>
      <c r="W187" s="370">
        <v>280</v>
      </c>
      <c r="X187" s="371">
        <f t="shared" si="9"/>
        <v>280.8</v>
      </c>
      <c r="Y187" s="36">
        <f>IFERROR(IF(X187=0,"",ROUNDUP(X187/H187,0)*0.00753),"")</f>
        <v>0.88101000000000007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74">
        <v>4680115881037</v>
      </c>
      <c r="E188" s="375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5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4">
        <v>4680115881211</v>
      </c>
      <c r="E189" s="375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5"/>
      <c r="T189" s="34"/>
      <c r="U189" s="34"/>
      <c r="V189" s="35" t="s">
        <v>67</v>
      </c>
      <c r="W189" s="370">
        <v>280</v>
      </c>
      <c r="X189" s="371">
        <f t="shared" si="9"/>
        <v>280.8</v>
      </c>
      <c r="Y189" s="36">
        <f>IFERROR(IF(X189=0,"",ROUNDUP(X189/H189,0)*0.00753),"")</f>
        <v>0.88101000000000007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74">
        <v>4680115881020</v>
      </c>
      <c r="E190" s="375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5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4">
        <v>4680115882195</v>
      </c>
      <c r="E191" s="375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5"/>
      <c r="T191" s="34"/>
      <c r="U191" s="34"/>
      <c r="V191" s="35" t="s">
        <v>67</v>
      </c>
      <c r="W191" s="370">
        <v>280</v>
      </c>
      <c r="X191" s="371">
        <f t="shared" si="9"/>
        <v>280.8</v>
      </c>
      <c r="Y191" s="36">
        <f t="shared" ref="Y191:Y197" si="10">IFERROR(IF(X191=0,"",ROUNDUP(X191/H191,0)*0.00753),"")</f>
        <v>0.88101000000000007</v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74">
        <v>4680115882607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5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4">
        <v>4680115880092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5"/>
      <c r="T193" s="34"/>
      <c r="U193" s="34"/>
      <c r="V193" s="35" t="s">
        <v>67</v>
      </c>
      <c r="W193" s="370">
        <v>480</v>
      </c>
      <c r="X193" s="371">
        <f t="shared" si="9"/>
        <v>480</v>
      </c>
      <c r="Y193" s="36">
        <f t="shared" si="10"/>
        <v>1.506</v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303</v>
      </c>
      <c r="B194" s="54" t="s">
        <v>304</v>
      </c>
      <c r="C194" s="31">
        <v>4301051469</v>
      </c>
      <c r="D194" s="374">
        <v>4680115880221</v>
      </c>
      <c r="E194" s="375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5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74">
        <v>4680115882942</v>
      </c>
      <c r="E195" s="375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5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4">
        <v>4680115880504</v>
      </c>
      <c r="E196" s="375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5"/>
      <c r="T196" s="34"/>
      <c r="U196" s="34"/>
      <c r="V196" s="35" t="s">
        <v>67</v>
      </c>
      <c r="W196" s="370">
        <v>100</v>
      </c>
      <c r="X196" s="371">
        <f t="shared" si="9"/>
        <v>100.8</v>
      </c>
      <c r="Y196" s="36">
        <f t="shared" si="10"/>
        <v>0.31625999999999999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4">
        <v>4680115882164</v>
      </c>
      <c r="E197" s="375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5"/>
      <c r="T197" s="34"/>
      <c r="U197" s="34"/>
      <c r="V197" s="35" t="s">
        <v>67</v>
      </c>
      <c r="W197" s="370">
        <v>200</v>
      </c>
      <c r="X197" s="371">
        <f t="shared" si="9"/>
        <v>201.6</v>
      </c>
      <c r="Y197" s="36">
        <f t="shared" si="10"/>
        <v>0.63251999999999997</v>
      </c>
      <c r="Z197" s="56"/>
      <c r="AA197" s="57"/>
      <c r="AE197" s="58"/>
      <c r="BB197" s="177" t="s">
        <v>1</v>
      </c>
    </row>
    <row r="198" spans="1:54" x14ac:dyDescent="0.2">
      <c r="A198" s="394"/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4"/>
      <c r="M198" s="384"/>
      <c r="N198" s="395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692.24137931034488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695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5.4893099999999997</v>
      </c>
      <c r="Z198" s="373"/>
      <c r="AA198" s="373"/>
    </row>
    <row r="199" spans="1:54" x14ac:dyDescent="0.2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4"/>
      <c r="N199" s="395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2">
        <f>IFERROR(SUM(W181:W197),"0")</f>
        <v>1770</v>
      </c>
      <c r="X199" s="372">
        <f>IFERROR(SUM(X181:X197),"0")</f>
        <v>1781.3999999999999</v>
      </c>
      <c r="Y199" s="37"/>
      <c r="Z199" s="373"/>
      <c r="AA199" s="373"/>
    </row>
    <row r="200" spans="1:54" ht="14.25" hidden="1" customHeight="1" x14ac:dyDescent="0.25">
      <c r="A200" s="383" t="s">
        <v>210</v>
      </c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74">
        <v>4680115882874</v>
      </c>
      <c r="E201" s="375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74">
        <v>4680115884434</v>
      </c>
      <c r="E202" s="375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5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4">
        <v>4680115880818</v>
      </c>
      <c r="E203" s="375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5"/>
      <c r="T203" s="34"/>
      <c r="U203" s="34"/>
      <c r="V203" s="35" t="s">
        <v>67</v>
      </c>
      <c r="W203" s="370">
        <v>40</v>
      </c>
      <c r="X203" s="371">
        <f>IFERROR(IF(W203="",0,CEILING((W203/$H203),1)*$H203),"")</f>
        <v>40.799999999999997</v>
      </c>
      <c r="Y203" s="36">
        <f>IFERROR(IF(X203=0,"",ROUNDUP(X203/H203,0)*0.00753),"")</f>
        <v>0.12801000000000001</v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4">
        <v>4680115880801</v>
      </c>
      <c r="E204" s="375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5"/>
      <c r="T204" s="34"/>
      <c r="U204" s="34"/>
      <c r="V204" s="35" t="s">
        <v>67</v>
      </c>
      <c r="W204" s="370">
        <v>48</v>
      </c>
      <c r="X204" s="371">
        <f>IFERROR(IF(W204="",0,CEILING((W204/$H204),1)*$H204),"")</f>
        <v>48</v>
      </c>
      <c r="Y204" s="36">
        <f>IFERROR(IF(X204=0,"",ROUNDUP(X204/H204,0)*0.00753),"")</f>
        <v>0.15060000000000001</v>
      </c>
      <c r="Z204" s="56"/>
      <c r="AA204" s="57"/>
      <c r="AE204" s="58"/>
      <c r="BB204" s="181" t="s">
        <v>1</v>
      </c>
    </row>
    <row r="205" spans="1:54" x14ac:dyDescent="0.2">
      <c r="A205" s="394"/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95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2">
        <f>IFERROR(W201/H201,"0")+IFERROR(W202/H202,"0")+IFERROR(W203/H203,"0")+IFERROR(W204/H204,"0")</f>
        <v>36.666666666666671</v>
      </c>
      <c r="X205" s="372">
        <f>IFERROR(X201/H201,"0")+IFERROR(X202/H202,"0")+IFERROR(X203/H203,"0")+IFERROR(X204/H204,"0")</f>
        <v>37</v>
      </c>
      <c r="Y205" s="372">
        <f>IFERROR(IF(Y201="",0,Y201),"0")+IFERROR(IF(Y202="",0,Y202),"0")+IFERROR(IF(Y203="",0,Y203),"0")+IFERROR(IF(Y204="",0,Y204),"0")</f>
        <v>0.27861000000000002</v>
      </c>
      <c r="Z205" s="373"/>
      <c r="AA205" s="373"/>
    </row>
    <row r="206" spans="1:54" x14ac:dyDescent="0.2">
      <c r="A206" s="384"/>
      <c r="B206" s="384"/>
      <c r="C206" s="384"/>
      <c r="D206" s="384"/>
      <c r="E206" s="384"/>
      <c r="F206" s="384"/>
      <c r="G206" s="384"/>
      <c r="H206" s="384"/>
      <c r="I206" s="384"/>
      <c r="J206" s="384"/>
      <c r="K206" s="384"/>
      <c r="L206" s="384"/>
      <c r="M206" s="384"/>
      <c r="N206" s="395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2">
        <f>IFERROR(SUM(W201:W204),"0")</f>
        <v>88</v>
      </c>
      <c r="X206" s="372">
        <f>IFERROR(SUM(X201:X204),"0")</f>
        <v>88.8</v>
      </c>
      <c r="Y206" s="37"/>
      <c r="Z206" s="373"/>
      <c r="AA206" s="373"/>
    </row>
    <row r="207" spans="1:54" ht="16.5" hidden="1" customHeight="1" x14ac:dyDescent="0.25">
      <c r="A207" s="436" t="s">
        <v>319</v>
      </c>
      <c r="B207" s="384"/>
      <c r="C207" s="384"/>
      <c r="D207" s="384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64"/>
      <c r="AA207" s="364"/>
    </row>
    <row r="208" spans="1:54" ht="14.25" hidden="1" customHeight="1" x14ac:dyDescent="0.25">
      <c r="A208" s="383" t="s">
        <v>110</v>
      </c>
      <c r="B208" s="384"/>
      <c r="C208" s="384"/>
      <c r="D208" s="384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74">
        <v>4680115884274</v>
      </c>
      <c r="E209" s="375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5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74">
        <v>4680115884298</v>
      </c>
      <c r="E210" s="375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5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4">
        <v>4680115884250</v>
      </c>
      <c r="E211" s="375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5"/>
      <c r="T211" s="34"/>
      <c r="U211" s="34"/>
      <c r="V211" s="35" t="s">
        <v>67</v>
      </c>
      <c r="W211" s="370">
        <v>50</v>
      </c>
      <c r="X211" s="371">
        <f t="shared" si="11"/>
        <v>58</v>
      </c>
      <c r="Y211" s="36">
        <f>IFERROR(IF(X211=0,"",ROUNDUP(X211/H211,0)*0.02175),"")</f>
        <v>0.10874999999999999</v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74">
        <v>4680115884281</v>
      </c>
      <c r="E212" s="375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5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74">
        <v>4680115884199</v>
      </c>
      <c r="E213" s="375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5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4">
        <v>4680115884267</v>
      </c>
      <c r="E214" s="375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5"/>
      <c r="T214" s="34"/>
      <c r="U214" s="34"/>
      <c r="V214" s="35" t="s">
        <v>67</v>
      </c>
      <c r="W214" s="370">
        <v>48</v>
      </c>
      <c r="X214" s="371">
        <f t="shared" si="11"/>
        <v>48</v>
      </c>
      <c r="Y214" s="36">
        <f>IFERROR(IF(X214=0,"",ROUNDUP(X214/H214,0)*0.00937),"")</f>
        <v>0.11244</v>
      </c>
      <c r="Z214" s="56"/>
      <c r="AA214" s="57"/>
      <c r="AE214" s="58"/>
      <c r="BB214" s="187" t="s">
        <v>1</v>
      </c>
    </row>
    <row r="215" spans="1:54" x14ac:dyDescent="0.2">
      <c r="A215" s="394"/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95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2">
        <f>IFERROR(W209/H209,"0")+IFERROR(W210/H210,"0")+IFERROR(W211/H211,"0")+IFERROR(W212/H212,"0")+IFERROR(W213/H213,"0")+IFERROR(W214/H214,"0")</f>
        <v>16.310344827586206</v>
      </c>
      <c r="X215" s="372">
        <f>IFERROR(X209/H209,"0")+IFERROR(X210/H210,"0")+IFERROR(X211/H211,"0")+IFERROR(X212/H212,"0")+IFERROR(X213/H213,"0")+IFERROR(X214/H214,"0")</f>
        <v>17</v>
      </c>
      <c r="Y215" s="372">
        <f>IFERROR(IF(Y209="",0,Y209),"0")+IFERROR(IF(Y210="",0,Y210),"0")+IFERROR(IF(Y211="",0,Y211),"0")+IFERROR(IF(Y212="",0,Y212),"0")+IFERROR(IF(Y213="",0,Y213),"0")+IFERROR(IF(Y214="",0,Y214),"0")</f>
        <v>0.22119</v>
      </c>
      <c r="Z215" s="373"/>
      <c r="AA215" s="373"/>
    </row>
    <row r="216" spans="1:54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95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2">
        <f>IFERROR(SUM(W209:W214),"0")</f>
        <v>98</v>
      </c>
      <c r="X216" s="372">
        <f>IFERROR(SUM(X209:X214),"0")</f>
        <v>106</v>
      </c>
      <c r="Y216" s="37"/>
      <c r="Z216" s="373"/>
      <c r="AA216" s="373"/>
    </row>
    <row r="217" spans="1:54" ht="14.25" hidden="1" customHeight="1" x14ac:dyDescent="0.25">
      <c r="A217" s="383" t="s">
        <v>61</v>
      </c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4">
        <v>4607091389845</v>
      </c>
      <c r="E218" s="375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5"/>
      <c r="T218" s="34"/>
      <c r="U218" s="34"/>
      <c r="V218" s="35" t="s">
        <v>67</v>
      </c>
      <c r="W218" s="370">
        <v>175</v>
      </c>
      <c r="X218" s="371">
        <f>IFERROR(IF(W218="",0,CEILING((W218/$H218),1)*$H218),"")</f>
        <v>176.4</v>
      </c>
      <c r="Y218" s="36">
        <f>IFERROR(IF(X218=0,"",ROUNDUP(X218/H218,0)*0.00502),"")</f>
        <v>0.42168</v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74">
        <v>4680115882881</v>
      </c>
      <c r="E219" s="375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5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4"/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95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2">
        <f>IFERROR(W218/H218,"0")+IFERROR(W219/H219,"0")</f>
        <v>83.333333333333329</v>
      </c>
      <c r="X220" s="372">
        <f>IFERROR(X218/H218,"0")+IFERROR(X219/H219,"0")</f>
        <v>84</v>
      </c>
      <c r="Y220" s="372">
        <f>IFERROR(IF(Y218="",0,Y218),"0")+IFERROR(IF(Y219="",0,Y219),"0")</f>
        <v>0.42168</v>
      </c>
      <c r="Z220" s="373"/>
      <c r="AA220" s="373"/>
    </row>
    <row r="221" spans="1:54" x14ac:dyDescent="0.2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4"/>
      <c r="N221" s="395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2">
        <f>IFERROR(SUM(W218:W219),"0")</f>
        <v>175</v>
      </c>
      <c r="X221" s="372">
        <f>IFERROR(SUM(X218:X219),"0")</f>
        <v>176.4</v>
      </c>
      <c r="Y221" s="37"/>
      <c r="Z221" s="373"/>
      <c r="AA221" s="373"/>
    </row>
    <row r="222" spans="1:54" ht="16.5" hidden="1" customHeight="1" x14ac:dyDescent="0.25">
      <c r="A222" s="436" t="s">
        <v>336</v>
      </c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64"/>
      <c r="AA222" s="364"/>
    </row>
    <row r="223" spans="1:54" ht="14.25" hidden="1" customHeight="1" x14ac:dyDescent="0.25">
      <c r="A223" s="383" t="s">
        <v>110</v>
      </c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4">
        <v>4680115884137</v>
      </c>
      <c r="E224" s="375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4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5"/>
      <c r="T224" s="34"/>
      <c r="U224" s="34"/>
      <c r="V224" s="35" t="s">
        <v>67</v>
      </c>
      <c r="W224" s="370">
        <v>30</v>
      </c>
      <c r="X224" s="371">
        <f t="shared" ref="X224:X229" si="12">IFERROR(IF(W224="",0,CEILING((W224/$H224),1)*$H224),"")</f>
        <v>34.799999999999997</v>
      </c>
      <c r="Y224" s="36">
        <f>IFERROR(IF(X224=0,"",ROUNDUP(X224/H224,0)*0.02175),"")</f>
        <v>6.5250000000000002E-2</v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74">
        <v>4680115884236</v>
      </c>
      <c r="E225" s="375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5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341</v>
      </c>
      <c r="B226" s="54" t="s">
        <v>342</v>
      </c>
      <c r="C226" s="31">
        <v>4301011721</v>
      </c>
      <c r="D226" s="374">
        <v>4680115884175</v>
      </c>
      <c r="E226" s="375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5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343</v>
      </c>
      <c r="B227" s="54" t="s">
        <v>344</v>
      </c>
      <c r="C227" s="31">
        <v>4301011824</v>
      </c>
      <c r="D227" s="374">
        <v>4680115884144</v>
      </c>
      <c r="E227" s="375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5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74">
        <v>4680115884182</v>
      </c>
      <c r="E228" s="375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5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4">
        <v>4680115884205</v>
      </c>
      <c r="E229" s="375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5"/>
      <c r="T229" s="34"/>
      <c r="U229" s="34"/>
      <c r="V229" s="35" t="s">
        <v>67</v>
      </c>
      <c r="W229" s="370">
        <v>48</v>
      </c>
      <c r="X229" s="371">
        <f t="shared" si="12"/>
        <v>48</v>
      </c>
      <c r="Y229" s="36">
        <f>IFERROR(IF(X229=0,"",ROUNDUP(X229/H229,0)*0.00937),"")</f>
        <v>0.11244</v>
      </c>
      <c r="Z229" s="56"/>
      <c r="AA229" s="57"/>
      <c r="AE229" s="58"/>
      <c r="BB229" s="195" t="s">
        <v>1</v>
      </c>
    </row>
    <row r="230" spans="1:54" x14ac:dyDescent="0.2">
      <c r="A230" s="394"/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95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2">
        <f>IFERROR(W224/H224,"0")+IFERROR(W225/H225,"0")+IFERROR(W226/H226,"0")+IFERROR(W227/H227,"0")+IFERROR(W228/H228,"0")+IFERROR(W229/H229,"0")</f>
        <v>14.586206896551724</v>
      </c>
      <c r="X230" s="372">
        <f>IFERROR(X224/H224,"0")+IFERROR(X225/H225,"0")+IFERROR(X226/H226,"0")+IFERROR(X227/H227,"0")+IFERROR(X228/H228,"0")+IFERROR(X229/H229,"0")</f>
        <v>15</v>
      </c>
      <c r="Y230" s="372">
        <f>IFERROR(IF(Y224="",0,Y224),"0")+IFERROR(IF(Y225="",0,Y225),"0")+IFERROR(IF(Y226="",0,Y226),"0")+IFERROR(IF(Y227="",0,Y227),"0")+IFERROR(IF(Y228="",0,Y228),"0")+IFERROR(IF(Y229="",0,Y229),"0")</f>
        <v>0.17769000000000001</v>
      </c>
      <c r="Z230" s="373"/>
      <c r="AA230" s="373"/>
    </row>
    <row r="231" spans="1:54" x14ac:dyDescent="0.2">
      <c r="A231" s="384"/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95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2">
        <f>IFERROR(SUM(W224:W229),"0")</f>
        <v>78</v>
      </c>
      <c r="X231" s="372">
        <f>IFERROR(SUM(X224:X229),"0")</f>
        <v>82.8</v>
      </c>
      <c r="Y231" s="37"/>
      <c r="Z231" s="373"/>
      <c r="AA231" s="373"/>
    </row>
    <row r="232" spans="1:54" ht="16.5" hidden="1" customHeight="1" x14ac:dyDescent="0.25">
      <c r="A232" s="436" t="s">
        <v>349</v>
      </c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64"/>
      <c r="AA232" s="364"/>
    </row>
    <row r="233" spans="1:54" ht="14.25" hidden="1" customHeight="1" x14ac:dyDescent="0.25">
      <c r="A233" s="383" t="s">
        <v>110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74">
        <v>4607091387445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5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352</v>
      </c>
      <c r="B235" s="54" t="s">
        <v>353</v>
      </c>
      <c r="C235" s="31">
        <v>4301011308</v>
      </c>
      <c r="D235" s="374">
        <v>4607091386004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5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74">
        <v>4607091386004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5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74">
        <v>4607091386073</v>
      </c>
      <c r="E237" s="375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5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74">
        <v>4607091387322</v>
      </c>
      <c r="E238" s="375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5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74">
        <v>4607091387377</v>
      </c>
      <c r="E239" s="375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5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74">
        <v>4607091387353</v>
      </c>
      <c r="E240" s="375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5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74">
        <v>4607091386011</v>
      </c>
      <c r="E241" s="375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5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74">
        <v>4607091387308</v>
      </c>
      <c r="E242" s="375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5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74">
        <v>4607091387339</v>
      </c>
      <c r="E243" s="375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5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74">
        <v>4680115882638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5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74">
        <v>4680115881938</v>
      </c>
      <c r="E245" s="375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5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74">
        <v>4607091387346</v>
      </c>
      <c r="E246" s="375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5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4">
        <v>4607091389807</v>
      </c>
      <c r="E247" s="375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6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5"/>
      <c r="T247" s="34"/>
      <c r="U247" s="34"/>
      <c r="V247" s="35" t="s">
        <v>67</v>
      </c>
      <c r="W247" s="370">
        <v>4</v>
      </c>
      <c r="X247" s="371">
        <f t="shared" si="13"/>
        <v>4</v>
      </c>
      <c r="Y247" s="36">
        <f t="shared" si="14"/>
        <v>9.3699999999999999E-3</v>
      </c>
      <c r="Z247" s="56"/>
      <c r="AA247" s="57"/>
      <c r="AE247" s="58"/>
      <c r="BB247" s="209" t="s">
        <v>1</v>
      </c>
    </row>
    <row r="248" spans="1:54" x14ac:dyDescent="0.2">
      <c r="A248" s="394"/>
      <c r="B248" s="384"/>
      <c r="C248" s="384"/>
      <c r="D248" s="384"/>
      <c r="E248" s="384"/>
      <c r="F248" s="384"/>
      <c r="G248" s="384"/>
      <c r="H248" s="384"/>
      <c r="I248" s="384"/>
      <c r="J248" s="384"/>
      <c r="K248" s="384"/>
      <c r="L248" s="384"/>
      <c r="M248" s="384"/>
      <c r="N248" s="395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9.3699999999999999E-3</v>
      </c>
      <c r="Z248" s="373"/>
      <c r="AA248" s="373"/>
    </row>
    <row r="249" spans="1:54" x14ac:dyDescent="0.2">
      <c r="A249" s="384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95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2">
        <f>IFERROR(SUM(W234:W247),"0")</f>
        <v>4</v>
      </c>
      <c r="X249" s="372">
        <f>IFERROR(SUM(X234:X247),"0")</f>
        <v>4</v>
      </c>
      <c r="Y249" s="37"/>
      <c r="Z249" s="373"/>
      <c r="AA249" s="373"/>
    </row>
    <row r="250" spans="1:54" ht="14.25" hidden="1" customHeight="1" x14ac:dyDescent="0.25">
      <c r="A250" s="383" t="s">
        <v>102</v>
      </c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74">
        <v>4680115881914</v>
      </c>
      <c r="E251" s="375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5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94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4"/>
      <c r="N252" s="395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4"/>
      <c r="B253" s="384"/>
      <c r="C253" s="384"/>
      <c r="D253" s="384"/>
      <c r="E253" s="384"/>
      <c r="F253" s="384"/>
      <c r="G253" s="384"/>
      <c r="H253" s="384"/>
      <c r="I253" s="384"/>
      <c r="J253" s="384"/>
      <c r="K253" s="384"/>
      <c r="L253" s="384"/>
      <c r="M253" s="384"/>
      <c r="N253" s="395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83" t="s">
        <v>61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63"/>
      <c r="AA254" s="363"/>
    </row>
    <row r="255" spans="1:54" ht="27" hidden="1" customHeight="1" x14ac:dyDescent="0.25">
      <c r="A255" s="54" t="s">
        <v>379</v>
      </c>
      <c r="B255" s="54" t="s">
        <v>380</v>
      </c>
      <c r="C255" s="31">
        <v>4301030878</v>
      </c>
      <c r="D255" s="374">
        <v>4607091387193</v>
      </c>
      <c r="E255" s="375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5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381</v>
      </c>
      <c r="B256" s="54" t="s">
        <v>382</v>
      </c>
      <c r="C256" s="31">
        <v>4301031153</v>
      </c>
      <c r="D256" s="374">
        <v>4607091387230</v>
      </c>
      <c r="E256" s="375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5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383</v>
      </c>
      <c r="B257" s="54" t="s">
        <v>384</v>
      </c>
      <c r="C257" s="31">
        <v>4301031152</v>
      </c>
      <c r="D257" s="374">
        <v>4607091387285</v>
      </c>
      <c r="E257" s="375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5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4">
        <v>4680115880481</v>
      </c>
      <c r="E258" s="375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5"/>
      <c r="T258" s="34"/>
      <c r="U258" s="34"/>
      <c r="V258" s="35" t="s">
        <v>67</v>
      </c>
      <c r="W258" s="370">
        <v>22.4</v>
      </c>
      <c r="X258" s="371">
        <f>IFERROR(IF(W258="",0,CEILING((W258/$H258),1)*$H258),"")</f>
        <v>23.52</v>
      </c>
      <c r="Y258" s="36">
        <f>IFERROR(IF(X258=0,"",ROUNDUP(X258/H258,0)*0.00502),"")</f>
        <v>7.0280000000000009E-2</v>
      </c>
      <c r="Z258" s="56"/>
      <c r="AA258" s="57"/>
      <c r="AE258" s="58"/>
      <c r="BB258" s="214" t="s">
        <v>1</v>
      </c>
    </row>
    <row r="259" spans="1:54" x14ac:dyDescent="0.2">
      <c r="A259" s="394"/>
      <c r="B259" s="384"/>
      <c r="C259" s="384"/>
      <c r="D259" s="384"/>
      <c r="E259" s="384"/>
      <c r="F259" s="384"/>
      <c r="G259" s="384"/>
      <c r="H259" s="384"/>
      <c r="I259" s="384"/>
      <c r="J259" s="384"/>
      <c r="K259" s="384"/>
      <c r="L259" s="384"/>
      <c r="M259" s="384"/>
      <c r="N259" s="395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2">
        <f>IFERROR(W255/H255,"0")+IFERROR(W256/H256,"0")+IFERROR(W257/H257,"0")+IFERROR(W258/H258,"0")</f>
        <v>13.333333333333332</v>
      </c>
      <c r="X259" s="372">
        <f>IFERROR(X255/H255,"0")+IFERROR(X256/H256,"0")+IFERROR(X257/H257,"0")+IFERROR(X258/H258,"0")</f>
        <v>14</v>
      </c>
      <c r="Y259" s="372">
        <f>IFERROR(IF(Y255="",0,Y255),"0")+IFERROR(IF(Y256="",0,Y256),"0")+IFERROR(IF(Y257="",0,Y257),"0")+IFERROR(IF(Y258="",0,Y258),"0")</f>
        <v>7.0280000000000009E-2</v>
      </c>
      <c r="Z259" s="373"/>
      <c r="AA259" s="373"/>
    </row>
    <row r="260" spans="1:54" x14ac:dyDescent="0.2">
      <c r="A260" s="384"/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95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2">
        <f>IFERROR(SUM(W255:W258),"0")</f>
        <v>22.4</v>
      </c>
      <c r="X260" s="372">
        <f>IFERROR(SUM(X255:X258),"0")</f>
        <v>23.52</v>
      </c>
      <c r="Y260" s="37"/>
      <c r="Z260" s="373"/>
      <c r="AA260" s="373"/>
    </row>
    <row r="261" spans="1:54" ht="14.25" hidden="1" customHeight="1" x14ac:dyDescent="0.25">
      <c r="A261" s="383" t="s">
        <v>74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63"/>
      <c r="AA261" s="363"/>
    </row>
    <row r="262" spans="1:54" ht="16.5" hidden="1" customHeight="1" x14ac:dyDescent="0.25">
      <c r="A262" s="54" t="s">
        <v>387</v>
      </c>
      <c r="B262" s="54" t="s">
        <v>388</v>
      </c>
      <c r="C262" s="31">
        <v>4301051100</v>
      </c>
      <c r="D262" s="374">
        <v>4607091387766</v>
      </c>
      <c r="E262" s="375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5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74">
        <v>4607091387957</v>
      </c>
      <c r="E263" s="375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5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74">
        <v>4607091387964</v>
      </c>
      <c r="E264" s="375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5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74">
        <v>4680115884618</v>
      </c>
      <c r="E265" s="375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5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395</v>
      </c>
      <c r="B266" s="54" t="s">
        <v>396</v>
      </c>
      <c r="C266" s="31">
        <v>4301051134</v>
      </c>
      <c r="D266" s="374">
        <v>4607091381672</v>
      </c>
      <c r="E266" s="375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5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74">
        <v>4607091387537</v>
      </c>
      <c r="E267" s="375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5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74">
        <v>4607091387513</v>
      </c>
      <c r="E268" s="375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5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4">
        <v>4680115880511</v>
      </c>
      <c r="E269" s="375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5"/>
      <c r="T269" s="34"/>
      <c r="U269" s="34"/>
      <c r="V269" s="35" t="s">
        <v>67</v>
      </c>
      <c r="W269" s="370">
        <v>39.6</v>
      </c>
      <c r="X269" s="371">
        <f t="shared" si="15"/>
        <v>39.6</v>
      </c>
      <c r="Y269" s="36">
        <f>IFERROR(IF(X269=0,"",ROUNDUP(X269/H269,0)*0.00753),"")</f>
        <v>0.15060000000000001</v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4">
        <v>4680115880412</v>
      </c>
      <c r="E270" s="375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5"/>
      <c r="T270" s="34"/>
      <c r="U270" s="34"/>
      <c r="V270" s="35" t="s">
        <v>67</v>
      </c>
      <c r="W270" s="370">
        <v>23.1</v>
      </c>
      <c r="X270" s="371">
        <f t="shared" si="15"/>
        <v>23.759999999999998</v>
      </c>
      <c r="Y270" s="36">
        <f>IFERROR(IF(X270=0,"",ROUNDUP(X270/H270,0)*0.00753),"")</f>
        <v>9.0359999999999996E-2</v>
      </c>
      <c r="Z270" s="56"/>
      <c r="AA270" s="57"/>
      <c r="AE270" s="58"/>
      <c r="BB270" s="223" t="s">
        <v>1</v>
      </c>
    </row>
    <row r="271" spans="1:54" x14ac:dyDescent="0.2">
      <c r="A271" s="39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95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31.666666666666668</v>
      </c>
      <c r="X271" s="372">
        <f>IFERROR(X262/H262,"0")+IFERROR(X263/H263,"0")+IFERROR(X264/H264,"0")+IFERROR(X265/H265,"0")+IFERROR(X266/H266,"0")+IFERROR(X267/H267,"0")+IFERROR(X268/H268,"0")+IFERROR(X269/H269,"0")+IFERROR(X270/H270,"0")</f>
        <v>32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0.24096000000000001</v>
      </c>
      <c r="Z271" s="373"/>
      <c r="AA271" s="373"/>
    </row>
    <row r="272" spans="1:54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4"/>
      <c r="M272" s="384"/>
      <c r="N272" s="395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2">
        <f>IFERROR(SUM(W262:W270),"0")</f>
        <v>62.7</v>
      </c>
      <c r="X272" s="372">
        <f>IFERROR(SUM(X262:X270),"0")</f>
        <v>63.36</v>
      </c>
      <c r="Y272" s="37"/>
      <c r="Z272" s="373"/>
      <c r="AA272" s="373"/>
    </row>
    <row r="273" spans="1:54" ht="14.25" hidden="1" customHeight="1" x14ac:dyDescent="0.25">
      <c r="A273" s="383" t="s">
        <v>210</v>
      </c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4">
        <v>4607091380880</v>
      </c>
      <c r="E274" s="375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5"/>
      <c r="T274" s="34"/>
      <c r="U274" s="34"/>
      <c r="V274" s="35" t="s">
        <v>67</v>
      </c>
      <c r="W274" s="370">
        <v>30</v>
      </c>
      <c r="X274" s="371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4">
        <v>4607091384482</v>
      </c>
      <c r="E275" s="375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5"/>
      <c r="T275" s="34"/>
      <c r="U275" s="34"/>
      <c r="V275" s="35" t="s">
        <v>67</v>
      </c>
      <c r="W275" s="370">
        <v>320</v>
      </c>
      <c r="X275" s="371">
        <f>IFERROR(IF(W275="",0,CEILING((W275/$H275),1)*$H275),"")</f>
        <v>327.59999999999997</v>
      </c>
      <c r="Y275" s="36">
        <f>IFERROR(IF(X275=0,"",ROUNDUP(X275/H275,0)*0.02175),"")</f>
        <v>0.91349999999999998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4">
        <v>4607091380897</v>
      </c>
      <c r="E276" s="375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5"/>
      <c r="T276" s="34"/>
      <c r="U276" s="34"/>
      <c r="V276" s="35" t="s">
        <v>67</v>
      </c>
      <c r="W276" s="370">
        <v>40</v>
      </c>
      <c r="X276" s="371">
        <f>IFERROR(IF(W276="",0,CEILING((W276/$H276),1)*$H276),"")</f>
        <v>42</v>
      </c>
      <c r="Y276" s="36">
        <f>IFERROR(IF(X276=0,"",ROUNDUP(X276/H276,0)*0.02175),"")</f>
        <v>0.10874999999999999</v>
      </c>
      <c r="Z276" s="56"/>
      <c r="AA276" s="57"/>
      <c r="AE276" s="58"/>
      <c r="BB276" s="226" t="s">
        <v>1</v>
      </c>
    </row>
    <row r="277" spans="1:54" x14ac:dyDescent="0.2">
      <c r="A277" s="39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95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2">
        <f>IFERROR(W274/H274,"0")+IFERROR(W275/H275,"0")+IFERROR(W276/H276,"0")</f>
        <v>49.358974358974358</v>
      </c>
      <c r="X277" s="372">
        <f>IFERROR(X274/H274,"0")+IFERROR(X275/H275,"0")+IFERROR(X276/H276,"0")</f>
        <v>51</v>
      </c>
      <c r="Y277" s="372">
        <f>IFERROR(IF(Y274="",0,Y274),"0")+IFERROR(IF(Y275="",0,Y275),"0")+IFERROR(IF(Y276="",0,Y276),"0")</f>
        <v>1.1092499999999998</v>
      </c>
      <c r="Z277" s="373"/>
      <c r="AA277" s="373"/>
    </row>
    <row r="278" spans="1:54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95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2">
        <f>IFERROR(SUM(W274:W276),"0")</f>
        <v>390</v>
      </c>
      <c r="X278" s="372">
        <f>IFERROR(SUM(X274:X276),"0")</f>
        <v>403.2</v>
      </c>
      <c r="Y278" s="37"/>
      <c r="Z278" s="373"/>
      <c r="AA278" s="373"/>
    </row>
    <row r="279" spans="1:54" ht="14.25" hidden="1" customHeight="1" x14ac:dyDescent="0.25">
      <c r="A279" s="383" t="s">
        <v>88</v>
      </c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74">
        <v>4607091388374</v>
      </c>
      <c r="E280" s="375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5" t="s">
        <v>413</v>
      </c>
      <c r="P280" s="377"/>
      <c r="Q280" s="377"/>
      <c r="R280" s="377"/>
      <c r="S280" s="375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4">
        <v>4607091388381</v>
      </c>
      <c r="E281" s="375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6" t="s">
        <v>416</v>
      </c>
      <c r="P281" s="377"/>
      <c r="Q281" s="377"/>
      <c r="R281" s="377"/>
      <c r="S281" s="375"/>
      <c r="T281" s="34"/>
      <c r="U281" s="34"/>
      <c r="V281" s="35" t="s">
        <v>67</v>
      </c>
      <c r="W281" s="370">
        <v>30</v>
      </c>
      <c r="X281" s="371">
        <f>IFERROR(IF(W281="",0,CEILING((W281/$H281),1)*$H281),"")</f>
        <v>30.4</v>
      </c>
      <c r="Y281" s="36">
        <f>IFERROR(IF(X281=0,"",ROUNDUP(X281/H281,0)*0.00753),"")</f>
        <v>7.5300000000000006E-2</v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4">
        <v>4607091388404</v>
      </c>
      <c r="E282" s="375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5"/>
      <c r="T282" s="34"/>
      <c r="U282" s="34"/>
      <c r="V282" s="35" t="s">
        <v>67</v>
      </c>
      <c r="W282" s="370">
        <v>340</v>
      </c>
      <c r="X282" s="371">
        <f>IFERROR(IF(W282="",0,CEILING((W282/$H282),1)*$H282),"")</f>
        <v>341.7</v>
      </c>
      <c r="Y282" s="36">
        <f>IFERROR(IF(X282=0,"",ROUNDUP(X282/H282,0)*0.00753),"")</f>
        <v>1.00902</v>
      </c>
      <c r="Z282" s="56"/>
      <c r="AA282" s="57"/>
      <c r="AE282" s="58"/>
      <c r="BB282" s="229" t="s">
        <v>1</v>
      </c>
    </row>
    <row r="283" spans="1:54" x14ac:dyDescent="0.2">
      <c r="A283" s="394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95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2">
        <f>IFERROR(W280/H280,"0")+IFERROR(W281/H281,"0")+IFERROR(W282/H282,"0")</f>
        <v>143.20175438596493</v>
      </c>
      <c r="X283" s="372">
        <f>IFERROR(X280/H280,"0")+IFERROR(X281/H281,"0")+IFERROR(X282/H282,"0")</f>
        <v>144</v>
      </c>
      <c r="Y283" s="372">
        <f>IFERROR(IF(Y280="",0,Y280),"0")+IFERROR(IF(Y281="",0,Y281),"0")+IFERROR(IF(Y282="",0,Y282),"0")</f>
        <v>1.08432</v>
      </c>
      <c r="Z283" s="373"/>
      <c r="AA283" s="373"/>
    </row>
    <row r="284" spans="1:54" x14ac:dyDescent="0.2">
      <c r="A284" s="384"/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95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2">
        <f>IFERROR(SUM(W280:W282),"0")</f>
        <v>370</v>
      </c>
      <c r="X284" s="372">
        <f>IFERROR(SUM(X280:X282),"0")</f>
        <v>372.09999999999997</v>
      </c>
      <c r="Y284" s="37"/>
      <c r="Z284" s="373"/>
      <c r="AA284" s="373"/>
    </row>
    <row r="285" spans="1:54" ht="14.25" hidden="1" customHeight="1" x14ac:dyDescent="0.25">
      <c r="A285" s="383" t="s">
        <v>419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74">
        <v>4680115881822</v>
      </c>
      <c r="E286" s="375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5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4">
        <v>4680115880016</v>
      </c>
      <c r="E287" s="375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5"/>
      <c r="T287" s="34"/>
      <c r="U287" s="34"/>
      <c r="V287" s="35" t="s">
        <v>67</v>
      </c>
      <c r="W287" s="370">
        <v>50</v>
      </c>
      <c r="X287" s="371">
        <f>IFERROR(IF(W287="",0,CEILING((W287/$H287),1)*$H287),"")</f>
        <v>50</v>
      </c>
      <c r="Y287" s="36">
        <f>IFERROR(IF(X287=0,"",ROUNDUP(X287/H287,0)*0.00474),"")</f>
        <v>0.11850000000000001</v>
      </c>
      <c r="Z287" s="56"/>
      <c r="AA287" s="57"/>
      <c r="AE287" s="58"/>
      <c r="BB287" s="231" t="s">
        <v>1</v>
      </c>
    </row>
    <row r="288" spans="1:54" x14ac:dyDescent="0.2">
      <c r="A288" s="394"/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95"/>
      <c r="O288" s="389" t="s">
        <v>72</v>
      </c>
      <c r="P288" s="390"/>
      <c r="Q288" s="390"/>
      <c r="R288" s="390"/>
      <c r="S288" s="390"/>
      <c r="T288" s="390"/>
      <c r="U288" s="391"/>
      <c r="V288" s="37" t="s">
        <v>73</v>
      </c>
      <c r="W288" s="372">
        <f>IFERROR(W286/H286,"0")+IFERROR(W287/H287,"0")</f>
        <v>25</v>
      </c>
      <c r="X288" s="372">
        <f>IFERROR(X286/H286,"0")+IFERROR(X287/H287,"0")</f>
        <v>25</v>
      </c>
      <c r="Y288" s="372">
        <f>IFERROR(IF(Y286="",0,Y286),"0")+IFERROR(IF(Y287="",0,Y287),"0")</f>
        <v>0.11850000000000001</v>
      </c>
      <c r="Z288" s="373"/>
      <c r="AA288" s="373"/>
    </row>
    <row r="289" spans="1:54" x14ac:dyDescent="0.2">
      <c r="A289" s="384"/>
      <c r="B289" s="384"/>
      <c r="C289" s="384"/>
      <c r="D289" s="384"/>
      <c r="E289" s="384"/>
      <c r="F289" s="384"/>
      <c r="G289" s="384"/>
      <c r="H289" s="384"/>
      <c r="I289" s="384"/>
      <c r="J289" s="384"/>
      <c r="K289" s="384"/>
      <c r="L289" s="384"/>
      <c r="M289" s="384"/>
      <c r="N289" s="395"/>
      <c r="O289" s="389" t="s">
        <v>72</v>
      </c>
      <c r="P289" s="390"/>
      <c r="Q289" s="390"/>
      <c r="R289" s="390"/>
      <c r="S289" s="390"/>
      <c r="T289" s="390"/>
      <c r="U289" s="391"/>
      <c r="V289" s="37" t="s">
        <v>67</v>
      </c>
      <c r="W289" s="372">
        <f>IFERROR(SUM(W286:W287),"0")</f>
        <v>50</v>
      </c>
      <c r="X289" s="372">
        <f>IFERROR(SUM(X286:X287),"0")</f>
        <v>50</v>
      </c>
      <c r="Y289" s="37"/>
      <c r="Z289" s="373"/>
      <c r="AA289" s="373"/>
    </row>
    <row r="290" spans="1:54" ht="16.5" hidden="1" customHeight="1" x14ac:dyDescent="0.25">
      <c r="A290" s="436" t="s">
        <v>426</v>
      </c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64"/>
      <c r="AA290" s="364"/>
    </row>
    <row r="291" spans="1:54" ht="14.25" hidden="1" customHeight="1" x14ac:dyDescent="0.25">
      <c r="A291" s="383" t="s">
        <v>110</v>
      </c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74">
        <v>4607091387421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5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74">
        <v>4607091387421</v>
      </c>
      <c r="E293" s="375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5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74">
        <v>4607091387452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5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74">
        <v>4607091387452</v>
      </c>
      <c r="E295" s="375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5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74">
        <v>4607091385984</v>
      </c>
      <c r="E296" s="375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5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74">
        <v>4607091387438</v>
      </c>
      <c r="E297" s="375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5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74">
        <v>4607091387469</v>
      </c>
      <c r="E298" s="375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5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9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4"/>
      <c r="M299" s="384"/>
      <c r="N299" s="395"/>
      <c r="O299" s="389" t="s">
        <v>72</v>
      </c>
      <c r="P299" s="390"/>
      <c r="Q299" s="390"/>
      <c r="R299" s="390"/>
      <c r="S299" s="390"/>
      <c r="T299" s="390"/>
      <c r="U299" s="39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4"/>
      <c r="B300" s="384"/>
      <c r="C300" s="384"/>
      <c r="D300" s="384"/>
      <c r="E300" s="384"/>
      <c r="F300" s="384"/>
      <c r="G300" s="384"/>
      <c r="H300" s="384"/>
      <c r="I300" s="384"/>
      <c r="J300" s="384"/>
      <c r="K300" s="384"/>
      <c r="L300" s="384"/>
      <c r="M300" s="384"/>
      <c r="N300" s="395"/>
      <c r="O300" s="389" t="s">
        <v>72</v>
      </c>
      <c r="P300" s="390"/>
      <c r="Q300" s="390"/>
      <c r="R300" s="390"/>
      <c r="S300" s="390"/>
      <c r="T300" s="390"/>
      <c r="U300" s="39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83" t="s">
        <v>61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74">
        <v>4607091387292</v>
      </c>
      <c r="E302" s="375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5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74">
        <v>4607091387315</v>
      </c>
      <c r="E303" s="375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5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9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95"/>
      <c r="O304" s="389" t="s">
        <v>72</v>
      </c>
      <c r="P304" s="390"/>
      <c r="Q304" s="390"/>
      <c r="R304" s="390"/>
      <c r="S304" s="390"/>
      <c r="T304" s="390"/>
      <c r="U304" s="39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4"/>
      <c r="B305" s="384"/>
      <c r="C305" s="384"/>
      <c r="D305" s="384"/>
      <c r="E305" s="384"/>
      <c r="F305" s="384"/>
      <c r="G305" s="384"/>
      <c r="H305" s="384"/>
      <c r="I305" s="384"/>
      <c r="J305" s="384"/>
      <c r="K305" s="384"/>
      <c r="L305" s="384"/>
      <c r="M305" s="384"/>
      <c r="N305" s="395"/>
      <c r="O305" s="389" t="s">
        <v>72</v>
      </c>
      <c r="P305" s="390"/>
      <c r="Q305" s="390"/>
      <c r="R305" s="390"/>
      <c r="S305" s="390"/>
      <c r="T305" s="390"/>
      <c r="U305" s="39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436" t="s">
        <v>443</v>
      </c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64"/>
      <c r="AA306" s="364"/>
    </row>
    <row r="307" spans="1:54" ht="14.25" hidden="1" customHeight="1" x14ac:dyDescent="0.25">
      <c r="A307" s="383" t="s">
        <v>61</v>
      </c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4">
        <v>4607091383836</v>
      </c>
      <c r="E308" s="375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5"/>
      <c r="T308" s="34"/>
      <c r="U308" s="34"/>
      <c r="V308" s="35" t="s">
        <v>67</v>
      </c>
      <c r="W308" s="370">
        <v>36</v>
      </c>
      <c r="X308" s="371">
        <f>IFERROR(IF(W308="",0,CEILING((W308/$H308),1)*$H308),"")</f>
        <v>36</v>
      </c>
      <c r="Y308" s="36">
        <f>IFERROR(IF(X308=0,"",ROUNDUP(X308/H308,0)*0.00753),"")</f>
        <v>0.15060000000000001</v>
      </c>
      <c r="Z308" s="56"/>
      <c r="AA308" s="57"/>
      <c r="AE308" s="58"/>
      <c r="BB308" s="241" t="s">
        <v>1</v>
      </c>
    </row>
    <row r="309" spans="1:54" x14ac:dyDescent="0.2">
      <c r="A309" s="394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4"/>
      <c r="N309" s="395"/>
      <c r="O309" s="389" t="s">
        <v>72</v>
      </c>
      <c r="P309" s="390"/>
      <c r="Q309" s="390"/>
      <c r="R309" s="390"/>
      <c r="S309" s="390"/>
      <c r="T309" s="390"/>
      <c r="U309" s="391"/>
      <c r="V309" s="37" t="s">
        <v>73</v>
      </c>
      <c r="W309" s="372">
        <f>IFERROR(W308/H308,"0")</f>
        <v>20</v>
      </c>
      <c r="X309" s="372">
        <f>IFERROR(X308/H308,"0")</f>
        <v>20</v>
      </c>
      <c r="Y309" s="372">
        <f>IFERROR(IF(Y308="",0,Y308),"0")</f>
        <v>0.15060000000000001</v>
      </c>
      <c r="Z309" s="373"/>
      <c r="AA309" s="373"/>
    </row>
    <row r="310" spans="1:54" x14ac:dyDescent="0.2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4"/>
      <c r="N310" s="395"/>
      <c r="O310" s="389" t="s">
        <v>72</v>
      </c>
      <c r="P310" s="390"/>
      <c r="Q310" s="390"/>
      <c r="R310" s="390"/>
      <c r="S310" s="390"/>
      <c r="T310" s="390"/>
      <c r="U310" s="391"/>
      <c r="V310" s="37" t="s">
        <v>67</v>
      </c>
      <c r="W310" s="372">
        <f>IFERROR(SUM(W308:W308),"0")</f>
        <v>36</v>
      </c>
      <c r="X310" s="372">
        <f>IFERROR(SUM(X308:X308),"0")</f>
        <v>36</v>
      </c>
      <c r="Y310" s="37"/>
      <c r="Z310" s="373"/>
      <c r="AA310" s="373"/>
    </row>
    <row r="311" spans="1:54" ht="14.25" hidden="1" customHeight="1" x14ac:dyDescent="0.25">
      <c r="A311" s="383" t="s">
        <v>74</v>
      </c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63"/>
      <c r="AA311" s="363"/>
    </row>
    <row r="312" spans="1:54" ht="27" hidden="1" customHeight="1" x14ac:dyDescent="0.25">
      <c r="A312" s="54" t="s">
        <v>446</v>
      </c>
      <c r="B312" s="54" t="s">
        <v>447</v>
      </c>
      <c r="C312" s="31">
        <v>4301051142</v>
      </c>
      <c r="D312" s="374">
        <v>4607091387919</v>
      </c>
      <c r="E312" s="375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5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4">
        <v>4680115883604</v>
      </c>
      <c r="E313" s="375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5"/>
      <c r="T313" s="34"/>
      <c r="U313" s="34"/>
      <c r="V313" s="35" t="s">
        <v>67</v>
      </c>
      <c r="W313" s="370">
        <v>489.99999999999989</v>
      </c>
      <c r="X313" s="371">
        <f>IFERROR(IF(W313="",0,CEILING((W313/$H313),1)*$H313),"")</f>
        <v>491.40000000000003</v>
      </c>
      <c r="Y313" s="36">
        <f>IFERROR(IF(X313=0,"",ROUNDUP(X313/H313,0)*0.00753),"")</f>
        <v>1.7620200000000001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4">
        <v>4680115883567</v>
      </c>
      <c r="E314" s="375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5"/>
      <c r="T314" s="34"/>
      <c r="U314" s="34"/>
      <c r="V314" s="35" t="s">
        <v>67</v>
      </c>
      <c r="W314" s="370">
        <v>280</v>
      </c>
      <c r="X314" s="371">
        <f>IFERROR(IF(W314="",0,CEILING((W314/$H314),1)*$H314),"")</f>
        <v>281.40000000000003</v>
      </c>
      <c r="Y314" s="36">
        <f>IFERROR(IF(X314=0,"",ROUNDUP(X314/H314,0)*0.00753),"")</f>
        <v>1.00902</v>
      </c>
      <c r="Z314" s="56"/>
      <c r="AA314" s="57"/>
      <c r="AE314" s="58"/>
      <c r="BB314" s="244" t="s">
        <v>1</v>
      </c>
    </row>
    <row r="315" spans="1:54" x14ac:dyDescent="0.2">
      <c r="A315" s="394"/>
      <c r="B315" s="384"/>
      <c r="C315" s="384"/>
      <c r="D315" s="384"/>
      <c r="E315" s="384"/>
      <c r="F315" s="384"/>
      <c r="G315" s="384"/>
      <c r="H315" s="384"/>
      <c r="I315" s="384"/>
      <c r="J315" s="384"/>
      <c r="K315" s="384"/>
      <c r="L315" s="384"/>
      <c r="M315" s="384"/>
      <c r="N315" s="395"/>
      <c r="O315" s="389" t="s">
        <v>72</v>
      </c>
      <c r="P315" s="390"/>
      <c r="Q315" s="390"/>
      <c r="R315" s="390"/>
      <c r="S315" s="390"/>
      <c r="T315" s="390"/>
      <c r="U315" s="391"/>
      <c r="V315" s="37" t="s">
        <v>73</v>
      </c>
      <c r="W315" s="372">
        <f>IFERROR(W312/H312,"0")+IFERROR(W313/H313,"0")+IFERROR(W314/H314,"0")</f>
        <v>366.66666666666657</v>
      </c>
      <c r="X315" s="372">
        <f>IFERROR(X312/H312,"0")+IFERROR(X313/H313,"0")+IFERROR(X314/H314,"0")</f>
        <v>368</v>
      </c>
      <c r="Y315" s="372">
        <f>IFERROR(IF(Y312="",0,Y312),"0")+IFERROR(IF(Y313="",0,Y313),"0")+IFERROR(IF(Y314="",0,Y314),"0")</f>
        <v>2.7710400000000002</v>
      </c>
      <c r="Z315" s="373"/>
      <c r="AA315" s="373"/>
    </row>
    <row r="316" spans="1:54" x14ac:dyDescent="0.2">
      <c r="A316" s="384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395"/>
      <c r="O316" s="389" t="s">
        <v>72</v>
      </c>
      <c r="P316" s="390"/>
      <c r="Q316" s="390"/>
      <c r="R316" s="390"/>
      <c r="S316" s="390"/>
      <c r="T316" s="390"/>
      <c r="U316" s="391"/>
      <c r="V316" s="37" t="s">
        <v>67</v>
      </c>
      <c r="W316" s="372">
        <f>IFERROR(SUM(W312:W314),"0")</f>
        <v>769.99999999999989</v>
      </c>
      <c r="X316" s="372">
        <f>IFERROR(SUM(X312:X314),"0")</f>
        <v>772.80000000000007</v>
      </c>
      <c r="Y316" s="37"/>
      <c r="Z316" s="373"/>
      <c r="AA316" s="373"/>
    </row>
    <row r="317" spans="1:54" ht="14.25" hidden="1" customHeight="1" x14ac:dyDescent="0.25">
      <c r="A317" s="383" t="s">
        <v>210</v>
      </c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4">
        <v>4607091388831</v>
      </c>
      <c r="E318" s="375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5"/>
      <c r="T318" s="34"/>
      <c r="U318" s="34"/>
      <c r="V318" s="35" t="s">
        <v>67</v>
      </c>
      <c r="W318" s="370">
        <v>19</v>
      </c>
      <c r="X318" s="371">
        <f>IFERROR(IF(W318="",0,CEILING((W318/$H318),1)*$H318),"")</f>
        <v>20.52</v>
      </c>
      <c r="Y318" s="36">
        <f>IFERROR(IF(X318=0,"",ROUNDUP(X318/H318,0)*0.00753),"")</f>
        <v>6.7769999999999997E-2</v>
      </c>
      <c r="Z318" s="56"/>
      <c r="AA318" s="57"/>
      <c r="AE318" s="58"/>
      <c r="BB318" s="245" t="s">
        <v>1</v>
      </c>
    </row>
    <row r="319" spans="1:54" x14ac:dyDescent="0.2">
      <c r="A319" s="39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95"/>
      <c r="O319" s="389" t="s">
        <v>72</v>
      </c>
      <c r="P319" s="390"/>
      <c r="Q319" s="390"/>
      <c r="R319" s="390"/>
      <c r="S319" s="390"/>
      <c r="T319" s="390"/>
      <c r="U319" s="391"/>
      <c r="V319" s="37" t="s">
        <v>73</v>
      </c>
      <c r="W319" s="372">
        <f>IFERROR(W318/H318,"0")</f>
        <v>8.3333333333333339</v>
      </c>
      <c r="X319" s="372">
        <f>IFERROR(X318/H318,"0")</f>
        <v>9</v>
      </c>
      <c r="Y319" s="372">
        <f>IFERROR(IF(Y318="",0,Y318),"0")</f>
        <v>6.7769999999999997E-2</v>
      </c>
      <c r="Z319" s="373"/>
      <c r="AA319" s="373"/>
    </row>
    <row r="320" spans="1:54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395"/>
      <c r="O320" s="389" t="s">
        <v>72</v>
      </c>
      <c r="P320" s="390"/>
      <c r="Q320" s="390"/>
      <c r="R320" s="390"/>
      <c r="S320" s="390"/>
      <c r="T320" s="390"/>
      <c r="U320" s="391"/>
      <c r="V320" s="37" t="s">
        <v>67</v>
      </c>
      <c r="W320" s="372">
        <f>IFERROR(SUM(W318:W318),"0")</f>
        <v>19</v>
      </c>
      <c r="X320" s="372">
        <f>IFERROR(SUM(X318:X318),"0")</f>
        <v>20.52</v>
      </c>
      <c r="Y320" s="37"/>
      <c r="Z320" s="373"/>
      <c r="AA320" s="373"/>
    </row>
    <row r="321" spans="1:54" ht="14.25" hidden="1" customHeight="1" x14ac:dyDescent="0.25">
      <c r="A321" s="383" t="s">
        <v>88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4">
        <v>4607091383102</v>
      </c>
      <c r="E322" s="375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5"/>
      <c r="T322" s="34"/>
      <c r="U322" s="34"/>
      <c r="V322" s="35" t="s">
        <v>67</v>
      </c>
      <c r="W322" s="370">
        <v>17</v>
      </c>
      <c r="X322" s="371">
        <f>IFERROR(IF(W322="",0,CEILING((W322/$H322),1)*$H322),"")</f>
        <v>17.849999999999998</v>
      </c>
      <c r="Y322" s="36">
        <f>IFERROR(IF(X322=0,"",ROUNDUP(X322/H322,0)*0.00753),"")</f>
        <v>5.271E-2</v>
      </c>
      <c r="Z322" s="56"/>
      <c r="AA322" s="57"/>
      <c r="AE322" s="58"/>
      <c r="BB322" s="246" t="s">
        <v>1</v>
      </c>
    </row>
    <row r="323" spans="1:54" x14ac:dyDescent="0.2">
      <c r="A323" s="394"/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95"/>
      <c r="O323" s="389" t="s">
        <v>72</v>
      </c>
      <c r="P323" s="390"/>
      <c r="Q323" s="390"/>
      <c r="R323" s="390"/>
      <c r="S323" s="390"/>
      <c r="T323" s="390"/>
      <c r="U323" s="391"/>
      <c r="V323" s="37" t="s">
        <v>73</v>
      </c>
      <c r="W323" s="372">
        <f>IFERROR(W322/H322,"0")</f>
        <v>6.666666666666667</v>
      </c>
      <c r="X323" s="372">
        <f>IFERROR(X322/H322,"0")</f>
        <v>7</v>
      </c>
      <c r="Y323" s="372">
        <f>IFERROR(IF(Y322="",0,Y322),"0")</f>
        <v>5.271E-2</v>
      </c>
      <c r="Z323" s="373"/>
      <c r="AA323" s="373"/>
    </row>
    <row r="324" spans="1:54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95"/>
      <c r="O324" s="389" t="s">
        <v>72</v>
      </c>
      <c r="P324" s="390"/>
      <c r="Q324" s="390"/>
      <c r="R324" s="390"/>
      <c r="S324" s="390"/>
      <c r="T324" s="390"/>
      <c r="U324" s="391"/>
      <c r="V324" s="37" t="s">
        <v>67</v>
      </c>
      <c r="W324" s="372">
        <f>IFERROR(SUM(W322:W322),"0")</f>
        <v>17</v>
      </c>
      <c r="X324" s="372">
        <f>IFERROR(SUM(X322:X322),"0")</f>
        <v>17.849999999999998</v>
      </c>
      <c r="Y324" s="37"/>
      <c r="Z324" s="373"/>
      <c r="AA324" s="373"/>
    </row>
    <row r="325" spans="1:54" ht="27.75" hidden="1" customHeight="1" x14ac:dyDescent="0.2">
      <c r="A325" s="380" t="s">
        <v>456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48"/>
      <c r="AA325" s="48"/>
    </row>
    <row r="326" spans="1:54" ht="16.5" hidden="1" customHeight="1" x14ac:dyDescent="0.25">
      <c r="A326" s="436" t="s">
        <v>457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64"/>
      <c r="AA326" s="364"/>
    </row>
    <row r="327" spans="1:54" ht="14.25" hidden="1" customHeight="1" x14ac:dyDescent="0.25">
      <c r="A327" s="383" t="s">
        <v>110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5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4">
        <v>4607091383997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5"/>
      <c r="T329" s="34"/>
      <c r="U329" s="34"/>
      <c r="V329" s="35" t="s">
        <v>67</v>
      </c>
      <c r="W329" s="370">
        <v>2200</v>
      </c>
      <c r="X329" s="371">
        <f t="shared" si="17"/>
        <v>2205</v>
      </c>
      <c r="Y329" s="36">
        <f>IFERROR(IF(X329=0,"",ROUNDUP(X329/H329,0)*0.02175),"")</f>
        <v>3.1972499999999999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5"/>
      <c r="T330" s="34"/>
      <c r="U330" s="34"/>
      <c r="V330" s="35" t="s">
        <v>67</v>
      </c>
      <c r="W330" s="370">
        <v>1100</v>
      </c>
      <c r="X330" s="371">
        <f t="shared" si="17"/>
        <v>1110</v>
      </c>
      <c r="Y330" s="36">
        <f>IFERROR(IF(X330=0,"",ROUNDUP(X330/H330,0)*0.02175),"")</f>
        <v>1.6094999999999999</v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461</v>
      </c>
      <c r="B331" s="54" t="s">
        <v>463</v>
      </c>
      <c r="C331" s="31">
        <v>4301011240</v>
      </c>
      <c r="D331" s="374">
        <v>4607091384130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5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4301011330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5"/>
      <c r="T332" s="34"/>
      <c r="U332" s="34"/>
      <c r="V332" s="35" t="s">
        <v>67</v>
      </c>
      <c r="W332" s="370">
        <v>1000</v>
      </c>
      <c r="X332" s="371">
        <f t="shared" si="17"/>
        <v>1005</v>
      </c>
      <c r="Y332" s="36">
        <f>IFERROR(IF(X332=0,"",ROUNDUP(X332/H332,0)*0.02175),"")</f>
        <v>1.4572499999999999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464</v>
      </c>
      <c r="B333" s="54" t="s">
        <v>466</v>
      </c>
      <c r="C333" s="31">
        <v>4301011238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5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467</v>
      </c>
      <c r="B334" s="54" t="s">
        <v>468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5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5"/>
      <c r="T335" s="34"/>
      <c r="U335" s="34"/>
      <c r="V335" s="35" t="s">
        <v>67</v>
      </c>
      <c r="W335" s="370">
        <v>15</v>
      </c>
      <c r="X335" s="371">
        <f t="shared" si="17"/>
        <v>15</v>
      </c>
      <c r="Y335" s="36">
        <f>IFERROR(IF(X335=0,"",ROUNDUP(X335/H335,0)*0.00937),"")</f>
        <v>2.811E-2</v>
      </c>
      <c r="Z335" s="56"/>
      <c r="AA335" s="57"/>
      <c r="AE335" s="58"/>
      <c r="BB335" s="254" t="s">
        <v>1</v>
      </c>
    </row>
    <row r="336" spans="1:54" x14ac:dyDescent="0.2">
      <c r="A336" s="39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4"/>
      <c r="M336" s="384"/>
      <c r="N336" s="395"/>
      <c r="O336" s="389" t="s">
        <v>72</v>
      </c>
      <c r="P336" s="390"/>
      <c r="Q336" s="390"/>
      <c r="R336" s="390"/>
      <c r="S336" s="390"/>
      <c r="T336" s="390"/>
      <c r="U336" s="39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289.66666666666669</v>
      </c>
      <c r="X336" s="372">
        <f>IFERROR(X328/H328,"0")+IFERROR(X329/H329,"0")+IFERROR(X330/H330,"0")+IFERROR(X331/H331,"0")+IFERROR(X332/H332,"0")+IFERROR(X333/H333,"0")+IFERROR(X334/H334,"0")+IFERROR(X335/H335,"0")</f>
        <v>291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6.2921100000000001</v>
      </c>
      <c r="Z336" s="373"/>
      <c r="AA336" s="373"/>
    </row>
    <row r="337" spans="1:54" x14ac:dyDescent="0.2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4"/>
      <c r="N337" s="395"/>
      <c r="O337" s="389" t="s">
        <v>72</v>
      </c>
      <c r="P337" s="390"/>
      <c r="Q337" s="390"/>
      <c r="R337" s="390"/>
      <c r="S337" s="390"/>
      <c r="T337" s="390"/>
      <c r="U337" s="391"/>
      <c r="V337" s="37" t="s">
        <v>67</v>
      </c>
      <c r="W337" s="372">
        <f>IFERROR(SUM(W328:W335),"0")</f>
        <v>4315</v>
      </c>
      <c r="X337" s="372">
        <f>IFERROR(SUM(X328:X335),"0")</f>
        <v>4335</v>
      </c>
      <c r="Y337" s="37"/>
      <c r="Z337" s="373"/>
      <c r="AA337" s="373"/>
    </row>
    <row r="338" spans="1:54" ht="14.25" hidden="1" customHeight="1" x14ac:dyDescent="0.25">
      <c r="A338" s="383" t="s">
        <v>102</v>
      </c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5"/>
      <c r="T339" s="34"/>
      <c r="U339" s="34"/>
      <c r="V339" s="35" t="s">
        <v>67</v>
      </c>
      <c r="W339" s="370">
        <v>1600</v>
      </c>
      <c r="X339" s="371">
        <f>IFERROR(IF(W339="",0,CEILING((W339/$H339),1)*$H339),"")</f>
        <v>1605</v>
      </c>
      <c r="Y339" s="36">
        <f>IFERROR(IF(X339=0,"",ROUNDUP(X339/H339,0)*0.02175),"")</f>
        <v>2.3272499999999998</v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5"/>
      <c r="T341" s="34"/>
      <c r="U341" s="34"/>
      <c r="V341" s="35" t="s">
        <v>67</v>
      </c>
      <c r="W341" s="370">
        <v>12</v>
      </c>
      <c r="X341" s="371">
        <f>IFERROR(IF(W341="",0,CEILING((W341/$H341),1)*$H341),"")</f>
        <v>12</v>
      </c>
      <c r="Y341" s="36">
        <f>IFERROR(IF(X341=0,"",ROUNDUP(X341/H341,0)*0.00937),"")</f>
        <v>2.811E-2</v>
      </c>
      <c r="Z341" s="56"/>
      <c r="AA341" s="57"/>
      <c r="AE341" s="58"/>
      <c r="BB341" s="257" t="s">
        <v>1</v>
      </c>
    </row>
    <row r="342" spans="1:54" x14ac:dyDescent="0.2">
      <c r="A342" s="39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4"/>
      <c r="N342" s="395"/>
      <c r="O342" s="389" t="s">
        <v>72</v>
      </c>
      <c r="P342" s="390"/>
      <c r="Q342" s="390"/>
      <c r="R342" s="390"/>
      <c r="S342" s="390"/>
      <c r="T342" s="390"/>
      <c r="U342" s="391"/>
      <c r="V342" s="37" t="s">
        <v>73</v>
      </c>
      <c r="W342" s="372">
        <f>IFERROR(W339/H339,"0")+IFERROR(W340/H340,"0")+IFERROR(W341/H341,"0")</f>
        <v>109.66666666666667</v>
      </c>
      <c r="X342" s="372">
        <f>IFERROR(X339/H339,"0")+IFERROR(X340/H340,"0")+IFERROR(X341/H341,"0")</f>
        <v>110</v>
      </c>
      <c r="Y342" s="372">
        <f>IFERROR(IF(Y339="",0,Y339),"0")+IFERROR(IF(Y340="",0,Y340),"0")+IFERROR(IF(Y341="",0,Y341),"0")</f>
        <v>2.3553599999999997</v>
      </c>
      <c r="Z342" s="373"/>
      <c r="AA342" s="373"/>
    </row>
    <row r="343" spans="1:54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4"/>
      <c r="M343" s="384"/>
      <c r="N343" s="395"/>
      <c r="O343" s="389" t="s">
        <v>72</v>
      </c>
      <c r="P343" s="390"/>
      <c r="Q343" s="390"/>
      <c r="R343" s="390"/>
      <c r="S343" s="390"/>
      <c r="T343" s="390"/>
      <c r="U343" s="391"/>
      <c r="V343" s="37" t="s">
        <v>67</v>
      </c>
      <c r="W343" s="372">
        <f>IFERROR(SUM(W339:W341),"0")</f>
        <v>1612</v>
      </c>
      <c r="X343" s="372">
        <f>IFERROR(SUM(X339:X341),"0")</f>
        <v>1617</v>
      </c>
      <c r="Y343" s="37"/>
      <c r="Z343" s="373"/>
      <c r="AA343" s="373"/>
    </row>
    <row r="344" spans="1:54" ht="14.25" hidden="1" customHeight="1" x14ac:dyDescent="0.25">
      <c r="A344" s="383" t="s">
        <v>74</v>
      </c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5"/>
      <c r="T346" s="34"/>
      <c r="U346" s="34"/>
      <c r="V346" s="35" t="s">
        <v>67</v>
      </c>
      <c r="W346" s="370">
        <v>20</v>
      </c>
      <c r="X346" s="371">
        <f>IFERROR(IF(W346="",0,CEILING((W346/$H346),1)*$H346),"")</f>
        <v>23.4</v>
      </c>
      <c r="Y346" s="36">
        <f>IFERROR(IF(X346=0,"",ROUNDUP(X346/H346,0)*0.02175),"")</f>
        <v>6.5250000000000002E-2</v>
      </c>
      <c r="Z346" s="56"/>
      <c r="AA346" s="57"/>
      <c r="AE346" s="58"/>
      <c r="BB346" s="259" t="s">
        <v>1</v>
      </c>
    </row>
    <row r="347" spans="1:54" x14ac:dyDescent="0.2">
      <c r="A347" s="394"/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95"/>
      <c r="O347" s="389" t="s">
        <v>72</v>
      </c>
      <c r="P347" s="390"/>
      <c r="Q347" s="390"/>
      <c r="R347" s="390"/>
      <c r="S347" s="390"/>
      <c r="T347" s="390"/>
      <c r="U347" s="391"/>
      <c r="V347" s="37" t="s">
        <v>73</v>
      </c>
      <c r="W347" s="372">
        <f>IFERROR(W345/H345,"0")+IFERROR(W346/H346,"0")</f>
        <v>2.5641025641025643</v>
      </c>
      <c r="X347" s="372">
        <f>IFERROR(X345/H345,"0")+IFERROR(X346/H346,"0")</f>
        <v>3</v>
      </c>
      <c r="Y347" s="372">
        <f>IFERROR(IF(Y345="",0,Y345),"0")+IFERROR(IF(Y346="",0,Y346),"0")</f>
        <v>6.5250000000000002E-2</v>
      </c>
      <c r="Z347" s="373"/>
      <c r="AA347" s="373"/>
    </row>
    <row r="348" spans="1:54" x14ac:dyDescent="0.2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395"/>
      <c r="O348" s="389" t="s">
        <v>72</v>
      </c>
      <c r="P348" s="390"/>
      <c r="Q348" s="390"/>
      <c r="R348" s="390"/>
      <c r="S348" s="390"/>
      <c r="T348" s="390"/>
      <c r="U348" s="391"/>
      <c r="V348" s="37" t="s">
        <v>67</v>
      </c>
      <c r="W348" s="372">
        <f>IFERROR(SUM(W345:W346),"0")</f>
        <v>20</v>
      </c>
      <c r="X348" s="372">
        <f>IFERROR(SUM(X345:X346),"0")</f>
        <v>23.4</v>
      </c>
      <c r="Y348" s="37"/>
      <c r="Z348" s="373"/>
      <c r="AA348" s="373"/>
    </row>
    <row r="349" spans="1:54" ht="14.25" hidden="1" customHeight="1" x14ac:dyDescent="0.25">
      <c r="A349" s="383" t="s">
        <v>210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5"/>
      <c r="T350" s="34"/>
      <c r="U350" s="34"/>
      <c r="V350" s="35" t="s">
        <v>67</v>
      </c>
      <c r="W350" s="370">
        <v>40</v>
      </c>
      <c r="X350" s="371">
        <f>IFERROR(IF(W350="",0,CEILING((W350/$H350),1)*$H350),"")</f>
        <v>46.8</v>
      </c>
      <c r="Y350" s="36">
        <f>IFERROR(IF(X350=0,"",ROUNDUP(X350/H350,0)*0.02175),"")</f>
        <v>0.1305</v>
      </c>
      <c r="Z350" s="56"/>
      <c r="AA350" s="57"/>
      <c r="AE350" s="58"/>
      <c r="BB350" s="260" t="s">
        <v>1</v>
      </c>
    </row>
    <row r="351" spans="1:54" x14ac:dyDescent="0.2">
      <c r="A351" s="394"/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95"/>
      <c r="O351" s="389" t="s">
        <v>72</v>
      </c>
      <c r="P351" s="390"/>
      <c r="Q351" s="390"/>
      <c r="R351" s="390"/>
      <c r="S351" s="390"/>
      <c r="T351" s="390"/>
      <c r="U351" s="391"/>
      <c r="V351" s="37" t="s">
        <v>73</v>
      </c>
      <c r="W351" s="372">
        <f>IFERROR(W350/H350,"0")</f>
        <v>5.1282051282051286</v>
      </c>
      <c r="X351" s="372">
        <f>IFERROR(X350/H350,"0")</f>
        <v>6</v>
      </c>
      <c r="Y351" s="372">
        <f>IFERROR(IF(Y350="",0,Y350),"0")</f>
        <v>0.1305</v>
      </c>
      <c r="Z351" s="373"/>
      <c r="AA351" s="373"/>
    </row>
    <row r="352" spans="1:54" x14ac:dyDescent="0.2">
      <c r="A352" s="384"/>
      <c r="B352" s="384"/>
      <c r="C352" s="384"/>
      <c r="D352" s="384"/>
      <c r="E352" s="384"/>
      <c r="F352" s="384"/>
      <c r="G352" s="384"/>
      <c r="H352" s="384"/>
      <c r="I352" s="384"/>
      <c r="J352" s="384"/>
      <c r="K352" s="384"/>
      <c r="L352" s="384"/>
      <c r="M352" s="384"/>
      <c r="N352" s="395"/>
      <c r="O352" s="389" t="s">
        <v>72</v>
      </c>
      <c r="P352" s="390"/>
      <c r="Q352" s="390"/>
      <c r="R352" s="390"/>
      <c r="S352" s="390"/>
      <c r="T352" s="390"/>
      <c r="U352" s="391"/>
      <c r="V352" s="37" t="s">
        <v>67</v>
      </c>
      <c r="W352" s="372">
        <f>IFERROR(SUM(W350:W350),"0")</f>
        <v>40</v>
      </c>
      <c r="X352" s="372">
        <f>IFERROR(SUM(X350:X350),"0")</f>
        <v>46.8</v>
      </c>
      <c r="Y352" s="37"/>
      <c r="Z352" s="373"/>
      <c r="AA352" s="373"/>
    </row>
    <row r="353" spans="1:54" ht="16.5" hidden="1" customHeight="1" x14ac:dyDescent="0.25">
      <c r="A353" s="436" t="s">
        <v>483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64"/>
      <c r="AA353" s="364"/>
    </row>
    <row r="354" spans="1:54" ht="14.25" hidden="1" customHeight="1" x14ac:dyDescent="0.25">
      <c r="A354" s="383" t="s">
        <v>110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5"/>
      <c r="T355" s="34"/>
      <c r="U355" s="34"/>
      <c r="V355" s="35" t="s">
        <v>67</v>
      </c>
      <c r="W355" s="370">
        <v>80</v>
      </c>
      <c r="X355" s="371">
        <f>IFERROR(IF(W355="",0,CEILING((W355/$H355),1)*$H355),"")</f>
        <v>84</v>
      </c>
      <c r="Y355" s="36">
        <f>IFERROR(IF(X355=0,"",ROUNDUP(X355/H355,0)*0.02175),"")</f>
        <v>0.15225</v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hidden="1" customHeight="1" x14ac:dyDescent="0.25">
      <c r="A359" s="54" t="s">
        <v>492</v>
      </c>
      <c r="B359" s="54" t="s">
        <v>493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5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4"/>
      <c r="B360" s="384"/>
      <c r="C360" s="384"/>
      <c r="D360" s="384"/>
      <c r="E360" s="384"/>
      <c r="F360" s="384"/>
      <c r="G360" s="384"/>
      <c r="H360" s="384"/>
      <c r="I360" s="384"/>
      <c r="J360" s="384"/>
      <c r="K360" s="384"/>
      <c r="L360" s="384"/>
      <c r="M360" s="384"/>
      <c r="N360" s="395"/>
      <c r="O360" s="389" t="s">
        <v>72</v>
      </c>
      <c r="P360" s="390"/>
      <c r="Q360" s="390"/>
      <c r="R360" s="390"/>
      <c r="S360" s="390"/>
      <c r="T360" s="390"/>
      <c r="U360" s="391"/>
      <c r="V360" s="37" t="s">
        <v>73</v>
      </c>
      <c r="W360" s="372">
        <f>IFERROR(W355/H355,"0")+IFERROR(W356/H356,"0")+IFERROR(W357/H357,"0")+IFERROR(W358/H358,"0")+IFERROR(W359/H359,"0")</f>
        <v>6.666666666666667</v>
      </c>
      <c r="X360" s="372">
        <f>IFERROR(X355/H355,"0")+IFERROR(X356/H356,"0")+IFERROR(X357/H357,"0")+IFERROR(X358/H358,"0")+IFERROR(X359/H359,"0")</f>
        <v>7</v>
      </c>
      <c r="Y360" s="372">
        <f>IFERROR(IF(Y355="",0,Y355),"0")+IFERROR(IF(Y356="",0,Y356),"0")+IFERROR(IF(Y357="",0,Y357),"0")+IFERROR(IF(Y358="",0,Y358),"0")+IFERROR(IF(Y359="",0,Y359),"0")</f>
        <v>0.15225</v>
      </c>
      <c r="Z360" s="373"/>
      <c r="AA360" s="373"/>
    </row>
    <row r="361" spans="1:54" x14ac:dyDescent="0.2">
      <c r="A361" s="384"/>
      <c r="B361" s="384"/>
      <c r="C361" s="384"/>
      <c r="D361" s="384"/>
      <c r="E361" s="384"/>
      <c r="F361" s="384"/>
      <c r="G361" s="384"/>
      <c r="H361" s="384"/>
      <c r="I361" s="384"/>
      <c r="J361" s="384"/>
      <c r="K361" s="384"/>
      <c r="L361" s="384"/>
      <c r="M361" s="384"/>
      <c r="N361" s="395"/>
      <c r="O361" s="389" t="s">
        <v>72</v>
      </c>
      <c r="P361" s="390"/>
      <c r="Q361" s="390"/>
      <c r="R361" s="390"/>
      <c r="S361" s="390"/>
      <c r="T361" s="390"/>
      <c r="U361" s="391"/>
      <c r="V361" s="37" t="s">
        <v>67</v>
      </c>
      <c r="W361" s="372">
        <f>IFERROR(SUM(W355:W359),"0")</f>
        <v>80</v>
      </c>
      <c r="X361" s="372">
        <f>IFERROR(SUM(X355:X359),"0")</f>
        <v>84</v>
      </c>
      <c r="Y361" s="37"/>
      <c r="Z361" s="373"/>
      <c r="AA361" s="373"/>
    </row>
    <row r="362" spans="1:54" ht="14.25" hidden="1" customHeight="1" x14ac:dyDescent="0.25">
      <c r="A362" s="383" t="s">
        <v>61</v>
      </c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5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9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4"/>
      <c r="N365" s="395"/>
      <c r="O365" s="389" t="s">
        <v>72</v>
      </c>
      <c r="P365" s="390"/>
      <c r="Q365" s="390"/>
      <c r="R365" s="390"/>
      <c r="S365" s="390"/>
      <c r="T365" s="390"/>
      <c r="U365" s="39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4"/>
      <c r="M366" s="384"/>
      <c r="N366" s="395"/>
      <c r="O366" s="389" t="s">
        <v>72</v>
      </c>
      <c r="P366" s="390"/>
      <c r="Q366" s="390"/>
      <c r="R366" s="390"/>
      <c r="S366" s="390"/>
      <c r="T366" s="390"/>
      <c r="U366" s="39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83" t="s">
        <v>74</v>
      </c>
      <c r="B367" s="384"/>
      <c r="C367" s="384"/>
      <c r="D367" s="384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5"/>
      <c r="T368" s="34"/>
      <c r="U368" s="34"/>
      <c r="V368" s="35" t="s">
        <v>67</v>
      </c>
      <c r="W368" s="370">
        <v>20</v>
      </c>
      <c r="X368" s="371">
        <f>IFERROR(IF(W368="",0,CEILING((W368/$H368),1)*$H368),"")</f>
        <v>23.4</v>
      </c>
      <c r="Y368" s="36">
        <f>IFERROR(IF(X368=0,"",ROUNDUP(X368/H368,0)*0.02175),"")</f>
        <v>6.5250000000000002E-2</v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hidden="1" customHeight="1" x14ac:dyDescent="0.25">
      <c r="A370" s="54" t="s">
        <v>502</v>
      </c>
      <c r="B370" s="54" t="s">
        <v>503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5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4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4"/>
      <c r="N372" s="395"/>
      <c r="O372" s="389" t="s">
        <v>72</v>
      </c>
      <c r="P372" s="390"/>
      <c r="Q372" s="390"/>
      <c r="R372" s="390"/>
      <c r="S372" s="390"/>
      <c r="T372" s="390"/>
      <c r="U372" s="391"/>
      <c r="V372" s="37" t="s">
        <v>73</v>
      </c>
      <c r="W372" s="372">
        <f>IFERROR(W368/H368,"0")+IFERROR(W369/H369,"0")+IFERROR(W370/H370,"0")+IFERROR(W371/H371,"0")</f>
        <v>2.5641025641025643</v>
      </c>
      <c r="X372" s="372">
        <f>IFERROR(X368/H368,"0")+IFERROR(X369/H369,"0")+IFERROR(X370/H370,"0")+IFERROR(X371/H371,"0")</f>
        <v>3</v>
      </c>
      <c r="Y372" s="372">
        <f>IFERROR(IF(Y368="",0,Y368),"0")+IFERROR(IF(Y369="",0,Y369),"0")+IFERROR(IF(Y370="",0,Y370),"0")+IFERROR(IF(Y371="",0,Y371),"0")</f>
        <v>6.5250000000000002E-2</v>
      </c>
      <c r="Z372" s="373"/>
      <c r="AA372" s="373"/>
    </row>
    <row r="373" spans="1:54" x14ac:dyDescent="0.2">
      <c r="A373" s="384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395"/>
      <c r="O373" s="389" t="s">
        <v>72</v>
      </c>
      <c r="P373" s="390"/>
      <c r="Q373" s="390"/>
      <c r="R373" s="390"/>
      <c r="S373" s="390"/>
      <c r="T373" s="390"/>
      <c r="U373" s="391"/>
      <c r="V373" s="37" t="s">
        <v>67</v>
      </c>
      <c r="W373" s="372">
        <f>IFERROR(SUM(W368:W371),"0")</f>
        <v>20</v>
      </c>
      <c r="X373" s="372">
        <f>IFERROR(SUM(X368:X371),"0")</f>
        <v>23.4</v>
      </c>
      <c r="Y373" s="37"/>
      <c r="Z373" s="373"/>
      <c r="AA373" s="373"/>
    </row>
    <row r="374" spans="1:54" ht="14.25" hidden="1" customHeight="1" x14ac:dyDescent="0.25">
      <c r="A374" s="383" t="s">
        <v>210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9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95"/>
      <c r="O376" s="389" t="s">
        <v>72</v>
      </c>
      <c r="P376" s="390"/>
      <c r="Q376" s="390"/>
      <c r="R376" s="390"/>
      <c r="S376" s="390"/>
      <c r="T376" s="390"/>
      <c r="U376" s="39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4"/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95"/>
      <c r="O377" s="389" t="s">
        <v>72</v>
      </c>
      <c r="P377" s="390"/>
      <c r="Q377" s="390"/>
      <c r="R377" s="390"/>
      <c r="S377" s="390"/>
      <c r="T377" s="390"/>
      <c r="U377" s="39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380" t="s">
        <v>508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48"/>
      <c r="AA378" s="48"/>
    </row>
    <row r="379" spans="1:54" ht="16.5" hidden="1" customHeight="1" x14ac:dyDescent="0.25">
      <c r="A379" s="436" t="s">
        <v>509</v>
      </c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64"/>
      <c r="AA379" s="364"/>
    </row>
    <row r="380" spans="1:54" ht="14.25" hidden="1" customHeight="1" x14ac:dyDescent="0.25">
      <c r="A380" s="383" t="s">
        <v>110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5"/>
      <c r="T382" s="34"/>
      <c r="U382" s="34"/>
      <c r="V382" s="35" t="s">
        <v>67</v>
      </c>
      <c r="W382" s="370">
        <v>22.5</v>
      </c>
      <c r="X382" s="371">
        <f>IFERROR(IF(W382="",0,CEILING((W382/$H382),1)*$H382),"")</f>
        <v>24.3</v>
      </c>
      <c r="Y382" s="36">
        <f>IFERROR(IF(X382=0,"",ROUNDUP(X382/H382,0)*0.00753),"")</f>
        <v>6.7769999999999997E-2</v>
      </c>
      <c r="Z382" s="56"/>
      <c r="AA382" s="57"/>
      <c r="AE382" s="58"/>
      <c r="BB382" s="274" t="s">
        <v>1</v>
      </c>
    </row>
    <row r="383" spans="1:54" x14ac:dyDescent="0.2">
      <c r="A383" s="394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95"/>
      <c r="O383" s="389" t="s">
        <v>72</v>
      </c>
      <c r="P383" s="390"/>
      <c r="Q383" s="390"/>
      <c r="R383" s="390"/>
      <c r="S383" s="390"/>
      <c r="T383" s="390"/>
      <c r="U383" s="391"/>
      <c r="V383" s="37" t="s">
        <v>73</v>
      </c>
      <c r="W383" s="372">
        <f>IFERROR(W381/H381,"0")+IFERROR(W382/H382,"0")</f>
        <v>8.3333333333333321</v>
      </c>
      <c r="X383" s="372">
        <f>IFERROR(X381/H381,"0")+IFERROR(X382/H382,"0")</f>
        <v>9</v>
      </c>
      <c r="Y383" s="372">
        <f>IFERROR(IF(Y381="",0,Y381),"0")+IFERROR(IF(Y382="",0,Y382),"0")</f>
        <v>6.7769999999999997E-2</v>
      </c>
      <c r="Z383" s="373"/>
      <c r="AA383" s="373"/>
    </row>
    <row r="384" spans="1:54" x14ac:dyDescent="0.2">
      <c r="A384" s="384"/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4"/>
      <c r="M384" s="384"/>
      <c r="N384" s="395"/>
      <c r="O384" s="389" t="s">
        <v>72</v>
      </c>
      <c r="P384" s="390"/>
      <c r="Q384" s="390"/>
      <c r="R384" s="390"/>
      <c r="S384" s="390"/>
      <c r="T384" s="390"/>
      <c r="U384" s="391"/>
      <c r="V384" s="37" t="s">
        <v>67</v>
      </c>
      <c r="W384" s="372">
        <f>IFERROR(SUM(W381:W382),"0")</f>
        <v>22.5</v>
      </c>
      <c r="X384" s="372">
        <f>IFERROR(SUM(X381:X382),"0")</f>
        <v>24.3</v>
      </c>
      <c r="Y384" s="37"/>
      <c r="Z384" s="373"/>
      <c r="AA384" s="373"/>
    </row>
    <row r="385" spans="1:54" ht="14.25" hidden="1" customHeight="1" x14ac:dyDescent="0.25">
      <c r="A385" s="383" t="s">
        <v>61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5"/>
      <c r="T386" s="34"/>
      <c r="U386" s="34"/>
      <c r="V386" s="35" t="s">
        <v>67</v>
      </c>
      <c r="W386" s="370">
        <v>70</v>
      </c>
      <c r="X386" s="371">
        <f t="shared" ref="X386:X398" si="18">IFERROR(IF(W386="",0,CEILING((W386/$H386),1)*$H386),"")</f>
        <v>71.400000000000006</v>
      </c>
      <c r="Y386" s="36">
        <f>IFERROR(IF(X386=0,"",ROUNDUP(X386/H386,0)*0.00753),"")</f>
        <v>0.12801000000000001</v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516</v>
      </c>
      <c r="B387" s="54" t="s">
        <v>517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5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5"/>
      <c r="T388" s="34"/>
      <c r="U388" s="34"/>
      <c r="V388" s="35" t="s">
        <v>67</v>
      </c>
      <c r="W388" s="370">
        <v>70</v>
      </c>
      <c r="X388" s="371">
        <f t="shared" si="18"/>
        <v>71.400000000000006</v>
      </c>
      <c r="Y388" s="36">
        <f>IFERROR(IF(X388=0,"",ROUNDUP(X388/H388,0)*0.00753),"")</f>
        <v>0.12801000000000001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5"/>
      <c r="T389" s="34"/>
      <c r="U389" s="34"/>
      <c r="V389" s="35" t="s">
        <v>67</v>
      </c>
      <c r="W389" s="370">
        <v>196</v>
      </c>
      <c r="X389" s="371">
        <f t="shared" si="18"/>
        <v>196.56</v>
      </c>
      <c r="Y389" s="36">
        <f>IFERROR(IF(X389=0,"",ROUNDUP(X389/H389,0)*0.00753),"")</f>
        <v>0.88101000000000007</v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5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5"/>
      <c r="T391" s="34"/>
      <c r="U391" s="34"/>
      <c r="V391" s="35" t="s">
        <v>67</v>
      </c>
      <c r="W391" s="370">
        <v>105</v>
      </c>
      <c r="X391" s="371">
        <f t="shared" si="18"/>
        <v>105</v>
      </c>
      <c r="Y391" s="36">
        <f t="shared" si="19"/>
        <v>0.251</v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5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5"/>
      <c r="T393" s="34"/>
      <c r="U393" s="34"/>
      <c r="V393" s="35" t="s">
        <v>67</v>
      </c>
      <c r="W393" s="370">
        <v>52.5</v>
      </c>
      <c r="X393" s="371">
        <f t="shared" si="18"/>
        <v>52.5</v>
      </c>
      <c r="Y393" s="36">
        <f t="shared" si="19"/>
        <v>0.1255</v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5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5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5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5"/>
      <c r="T397" s="34"/>
      <c r="U397" s="34"/>
      <c r="V397" s="35" t="s">
        <v>67</v>
      </c>
      <c r="W397" s="370">
        <v>105</v>
      </c>
      <c r="X397" s="371">
        <f t="shared" si="18"/>
        <v>105</v>
      </c>
      <c r="Y397" s="36">
        <f t="shared" si="19"/>
        <v>0.251</v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5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4"/>
      <c r="M399" s="384"/>
      <c r="N399" s="395"/>
      <c r="O399" s="389" t="s">
        <v>72</v>
      </c>
      <c r="P399" s="390"/>
      <c r="Q399" s="390"/>
      <c r="R399" s="390"/>
      <c r="S399" s="390"/>
      <c r="T399" s="390"/>
      <c r="U399" s="39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275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276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1.7645300000000002</v>
      </c>
      <c r="Z399" s="373"/>
      <c r="AA399" s="373"/>
    </row>
    <row r="400" spans="1:54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4"/>
      <c r="M400" s="384"/>
      <c r="N400" s="395"/>
      <c r="O400" s="389" t="s">
        <v>72</v>
      </c>
      <c r="P400" s="390"/>
      <c r="Q400" s="390"/>
      <c r="R400" s="390"/>
      <c r="S400" s="390"/>
      <c r="T400" s="390"/>
      <c r="U400" s="391"/>
      <c r="V400" s="37" t="s">
        <v>67</v>
      </c>
      <c r="W400" s="372">
        <f>IFERROR(SUM(W386:W398),"0")</f>
        <v>598.5</v>
      </c>
      <c r="X400" s="372">
        <f>IFERROR(SUM(X386:X398),"0")</f>
        <v>601.86</v>
      </c>
      <c r="Y400" s="37"/>
      <c r="Z400" s="373"/>
      <c r="AA400" s="373"/>
    </row>
    <row r="401" spans="1:54" ht="14.25" hidden="1" customHeight="1" x14ac:dyDescent="0.25">
      <c r="A401" s="383" t="s">
        <v>74</v>
      </c>
      <c r="B401" s="384"/>
      <c r="C401" s="384"/>
      <c r="D401" s="384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5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94"/>
      <c r="B405" s="384"/>
      <c r="C405" s="384"/>
      <c r="D405" s="384"/>
      <c r="E405" s="384"/>
      <c r="F405" s="384"/>
      <c r="G405" s="384"/>
      <c r="H405" s="384"/>
      <c r="I405" s="384"/>
      <c r="J405" s="384"/>
      <c r="K405" s="384"/>
      <c r="L405" s="384"/>
      <c r="M405" s="384"/>
      <c r="N405" s="395"/>
      <c r="O405" s="389" t="s">
        <v>72</v>
      </c>
      <c r="P405" s="390"/>
      <c r="Q405" s="390"/>
      <c r="R405" s="390"/>
      <c r="S405" s="390"/>
      <c r="T405" s="390"/>
      <c r="U405" s="39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4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395"/>
      <c r="O406" s="389" t="s">
        <v>72</v>
      </c>
      <c r="P406" s="390"/>
      <c r="Q406" s="390"/>
      <c r="R406" s="390"/>
      <c r="S406" s="390"/>
      <c r="T406" s="390"/>
      <c r="U406" s="39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83" t="s">
        <v>210</v>
      </c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94"/>
      <c r="B409" s="384"/>
      <c r="C409" s="384"/>
      <c r="D409" s="384"/>
      <c r="E409" s="384"/>
      <c r="F409" s="384"/>
      <c r="G409" s="384"/>
      <c r="H409" s="384"/>
      <c r="I409" s="384"/>
      <c r="J409" s="384"/>
      <c r="K409" s="384"/>
      <c r="L409" s="384"/>
      <c r="M409" s="384"/>
      <c r="N409" s="395"/>
      <c r="O409" s="389" t="s">
        <v>72</v>
      </c>
      <c r="P409" s="390"/>
      <c r="Q409" s="390"/>
      <c r="R409" s="390"/>
      <c r="S409" s="390"/>
      <c r="T409" s="390"/>
      <c r="U409" s="39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4"/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M410" s="384"/>
      <c r="N410" s="395"/>
      <c r="O410" s="389" t="s">
        <v>72</v>
      </c>
      <c r="P410" s="390"/>
      <c r="Q410" s="390"/>
      <c r="R410" s="390"/>
      <c r="S410" s="390"/>
      <c r="T410" s="390"/>
      <c r="U410" s="39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83" t="s">
        <v>88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5"/>
      <c r="T412" s="34"/>
      <c r="U412" s="34"/>
      <c r="V412" s="35" t="s">
        <v>67</v>
      </c>
      <c r="W412" s="370">
        <v>12</v>
      </c>
      <c r="X412" s="371">
        <f>IFERROR(IF(W412="",0,CEILING((W412/$H412),1)*$H412),"")</f>
        <v>12</v>
      </c>
      <c r="Y412" s="36">
        <f>IFERROR(IF(X412=0,"",ROUNDUP(X412/H412,0)*0.00627),"")</f>
        <v>6.2700000000000006E-2</v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5"/>
      <c r="T413" s="34"/>
      <c r="U413" s="34"/>
      <c r="V413" s="35" t="s">
        <v>67</v>
      </c>
      <c r="W413" s="370">
        <v>6</v>
      </c>
      <c r="X413" s="371">
        <f>IFERROR(IF(W413="",0,CEILING((W413/$H413),1)*$H413),"")</f>
        <v>6</v>
      </c>
      <c r="Y413" s="36">
        <f>IFERROR(IF(X413=0,"",ROUNDUP(X413/H413,0)*0.00627),"")</f>
        <v>3.1350000000000003E-2</v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5"/>
      <c r="T414" s="34"/>
      <c r="U414" s="34"/>
      <c r="V414" s="35" t="s">
        <v>67</v>
      </c>
      <c r="W414" s="370">
        <v>5.5</v>
      </c>
      <c r="X414" s="371">
        <f>IFERROR(IF(W414="",0,CEILING((W414/$H414),1)*$H414),"")</f>
        <v>6.6000000000000005</v>
      </c>
      <c r="Y414" s="36">
        <f>IFERROR(IF(X414=0,"",ROUNDUP(X414/H414,0)*0.00627),"")</f>
        <v>3.1350000000000003E-2</v>
      </c>
      <c r="Z414" s="56"/>
      <c r="AA414" s="57"/>
      <c r="AE414" s="58"/>
      <c r="BB414" s="294" t="s">
        <v>1</v>
      </c>
    </row>
    <row r="415" spans="1:54" x14ac:dyDescent="0.2">
      <c r="A415" s="394"/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95"/>
      <c r="O415" s="389" t="s">
        <v>72</v>
      </c>
      <c r="P415" s="390"/>
      <c r="Q415" s="390"/>
      <c r="R415" s="390"/>
      <c r="S415" s="390"/>
      <c r="T415" s="390"/>
      <c r="U415" s="391"/>
      <c r="V415" s="37" t="s">
        <v>73</v>
      </c>
      <c r="W415" s="372">
        <f>IFERROR(W412/H412,"0")+IFERROR(W413/H413,"0")+IFERROR(W414/H414,"0")</f>
        <v>19.166666666666664</v>
      </c>
      <c r="X415" s="372">
        <f>IFERROR(X412/H412,"0")+IFERROR(X413/H413,"0")+IFERROR(X414/H414,"0")</f>
        <v>20</v>
      </c>
      <c r="Y415" s="372">
        <f>IFERROR(IF(Y412="",0,Y412),"0")+IFERROR(IF(Y413="",0,Y413),"0")+IFERROR(IF(Y414="",0,Y414),"0")</f>
        <v>0.12540000000000001</v>
      </c>
      <c r="Z415" s="373"/>
      <c r="AA415" s="373"/>
    </row>
    <row r="416" spans="1:54" x14ac:dyDescent="0.2">
      <c r="A416" s="384"/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95"/>
      <c r="O416" s="389" t="s">
        <v>72</v>
      </c>
      <c r="P416" s="390"/>
      <c r="Q416" s="390"/>
      <c r="R416" s="390"/>
      <c r="S416" s="390"/>
      <c r="T416" s="390"/>
      <c r="U416" s="391"/>
      <c r="V416" s="37" t="s">
        <v>67</v>
      </c>
      <c r="W416" s="372">
        <f>IFERROR(SUM(W412:W414),"0")</f>
        <v>23.5</v>
      </c>
      <c r="X416" s="372">
        <f>IFERROR(SUM(X412:X414),"0")</f>
        <v>24.6</v>
      </c>
      <c r="Y416" s="37"/>
      <c r="Z416" s="373"/>
      <c r="AA416" s="373"/>
    </row>
    <row r="417" spans="1:54" ht="16.5" hidden="1" customHeight="1" x14ac:dyDescent="0.25">
      <c r="A417" s="436" t="s">
        <v>556</v>
      </c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64"/>
      <c r="AA417" s="364"/>
    </row>
    <row r="418" spans="1:54" ht="14.25" hidden="1" customHeight="1" x14ac:dyDescent="0.25">
      <c r="A418" s="383" t="s">
        <v>102</v>
      </c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94"/>
      <c r="B421" s="384"/>
      <c r="C421" s="384"/>
      <c r="D421" s="384"/>
      <c r="E421" s="384"/>
      <c r="F421" s="384"/>
      <c r="G421" s="384"/>
      <c r="H421" s="384"/>
      <c r="I421" s="384"/>
      <c r="J421" s="384"/>
      <c r="K421" s="384"/>
      <c r="L421" s="384"/>
      <c r="M421" s="384"/>
      <c r="N421" s="395"/>
      <c r="O421" s="389" t="s">
        <v>72</v>
      </c>
      <c r="P421" s="390"/>
      <c r="Q421" s="390"/>
      <c r="R421" s="390"/>
      <c r="S421" s="390"/>
      <c r="T421" s="390"/>
      <c r="U421" s="39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95"/>
      <c r="O422" s="389" t="s">
        <v>72</v>
      </c>
      <c r="P422" s="390"/>
      <c r="Q422" s="390"/>
      <c r="R422" s="390"/>
      <c r="S422" s="390"/>
      <c r="T422" s="390"/>
      <c r="U422" s="39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83" t="s">
        <v>61</v>
      </c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5"/>
      <c r="T424" s="34"/>
      <c r="U424" s="34"/>
      <c r="V424" s="35" t="s">
        <v>67</v>
      </c>
      <c r="W424" s="370">
        <v>80</v>
      </c>
      <c r="X424" s="371">
        <f t="shared" ref="X424:X430" si="20">IFERROR(IF(W424="",0,CEILING((W424/$H424),1)*$H424),"")</f>
        <v>84</v>
      </c>
      <c r="Y424" s="36">
        <f>IFERROR(IF(X424=0,"",ROUNDUP(X424/H424,0)*0.00753),"")</f>
        <v>0.15060000000000001</v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5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5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5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5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5"/>
      <c r="T429" s="34"/>
      <c r="U429" s="34"/>
      <c r="V429" s="35" t="s">
        <v>67</v>
      </c>
      <c r="W429" s="370">
        <v>17.5</v>
      </c>
      <c r="X429" s="371">
        <f t="shared" si="20"/>
        <v>18.900000000000002</v>
      </c>
      <c r="Y429" s="36">
        <f>IFERROR(IF(X429=0,"",ROUNDUP(X429/H429,0)*0.00502),"")</f>
        <v>4.5179999999999998E-2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5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95"/>
      <c r="O431" s="389" t="s">
        <v>72</v>
      </c>
      <c r="P431" s="390"/>
      <c r="Q431" s="390"/>
      <c r="R431" s="390"/>
      <c r="S431" s="390"/>
      <c r="T431" s="390"/>
      <c r="U431" s="39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27.38095238095238</v>
      </c>
      <c r="X431" s="372">
        <f>IFERROR(X424/H424,"0")+IFERROR(X425/H425,"0")+IFERROR(X426/H426,"0")+IFERROR(X427/H427,"0")+IFERROR(X428/H428,"0")+IFERROR(X429/H429,"0")+IFERROR(X430/H430,"0")</f>
        <v>29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0.19578000000000001</v>
      </c>
      <c r="Z431" s="373"/>
      <c r="AA431" s="373"/>
    </row>
    <row r="432" spans="1:54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95"/>
      <c r="O432" s="389" t="s">
        <v>72</v>
      </c>
      <c r="P432" s="390"/>
      <c r="Q432" s="390"/>
      <c r="R432" s="390"/>
      <c r="S432" s="390"/>
      <c r="T432" s="390"/>
      <c r="U432" s="391"/>
      <c r="V432" s="37" t="s">
        <v>67</v>
      </c>
      <c r="W432" s="372">
        <f>IFERROR(SUM(W424:W430),"0")</f>
        <v>97.5</v>
      </c>
      <c r="X432" s="372">
        <f>IFERROR(SUM(X424:X430),"0")</f>
        <v>102.9</v>
      </c>
      <c r="Y432" s="37"/>
      <c r="Z432" s="373"/>
      <c r="AA432" s="373"/>
    </row>
    <row r="433" spans="1:54" ht="14.25" hidden="1" customHeight="1" x14ac:dyDescent="0.25">
      <c r="A433" s="383" t="s">
        <v>88</v>
      </c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5"/>
      <c r="T434" s="34"/>
      <c r="U434" s="34"/>
      <c r="V434" s="35" t="s">
        <v>67</v>
      </c>
      <c r="W434" s="370">
        <v>6</v>
      </c>
      <c r="X434" s="371">
        <f>IFERROR(IF(W434="",0,CEILING((W434/$H434),1)*$H434),"")</f>
        <v>6</v>
      </c>
      <c r="Y434" s="36">
        <f>IFERROR(IF(X434=0,"",ROUNDUP(X434/H434,0)*0.00627),"")</f>
        <v>3.1350000000000003E-2</v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4"/>
      <c r="N436" s="395"/>
      <c r="O436" s="389" t="s">
        <v>72</v>
      </c>
      <c r="P436" s="390"/>
      <c r="Q436" s="390"/>
      <c r="R436" s="390"/>
      <c r="S436" s="390"/>
      <c r="T436" s="390"/>
      <c r="U436" s="391"/>
      <c r="V436" s="37" t="s">
        <v>73</v>
      </c>
      <c r="W436" s="372">
        <f>IFERROR(W434/H434,"0")+IFERROR(W435/H435,"0")</f>
        <v>5</v>
      </c>
      <c r="X436" s="372">
        <f>IFERROR(X434/H434,"0")+IFERROR(X435/H435,"0")</f>
        <v>5</v>
      </c>
      <c r="Y436" s="372">
        <f>IFERROR(IF(Y434="",0,Y434),"0")+IFERROR(IF(Y435="",0,Y435),"0")</f>
        <v>3.1350000000000003E-2</v>
      </c>
      <c r="Z436" s="373"/>
      <c r="AA436" s="373"/>
    </row>
    <row r="437" spans="1:54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395"/>
      <c r="O437" s="389" t="s">
        <v>72</v>
      </c>
      <c r="P437" s="390"/>
      <c r="Q437" s="390"/>
      <c r="R437" s="390"/>
      <c r="S437" s="390"/>
      <c r="T437" s="390"/>
      <c r="U437" s="391"/>
      <c r="V437" s="37" t="s">
        <v>67</v>
      </c>
      <c r="W437" s="372">
        <f>IFERROR(SUM(W434:W435),"0")</f>
        <v>6</v>
      </c>
      <c r="X437" s="372">
        <f>IFERROR(SUM(X434:X435),"0")</f>
        <v>6</v>
      </c>
      <c r="Y437" s="37"/>
      <c r="Z437" s="373"/>
      <c r="AA437" s="373"/>
    </row>
    <row r="438" spans="1:54" ht="14.25" hidden="1" customHeight="1" x14ac:dyDescent="0.25">
      <c r="A438" s="383" t="s">
        <v>97</v>
      </c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5"/>
      <c r="T439" s="34"/>
      <c r="U439" s="34"/>
      <c r="V439" s="35" t="s">
        <v>67</v>
      </c>
      <c r="W439" s="370">
        <v>5.5</v>
      </c>
      <c r="X439" s="371">
        <f>IFERROR(IF(W439="",0,CEILING((W439/$H439),1)*$H439),"")</f>
        <v>6.6000000000000005</v>
      </c>
      <c r="Y439" s="36">
        <f>IFERROR(IF(X439=0,"",ROUNDUP(X439/H439,0)*0.00627),"")</f>
        <v>3.1350000000000003E-2</v>
      </c>
      <c r="Z439" s="56"/>
      <c r="AA439" s="57"/>
      <c r="AE439" s="58"/>
      <c r="BB439" s="306" t="s">
        <v>1</v>
      </c>
    </row>
    <row r="440" spans="1:54" x14ac:dyDescent="0.2">
      <c r="A440" s="394"/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95"/>
      <c r="O440" s="389" t="s">
        <v>72</v>
      </c>
      <c r="P440" s="390"/>
      <c r="Q440" s="390"/>
      <c r="R440" s="390"/>
      <c r="S440" s="390"/>
      <c r="T440" s="390"/>
      <c r="U440" s="391"/>
      <c r="V440" s="37" t="s">
        <v>73</v>
      </c>
      <c r="W440" s="372">
        <f>IFERROR(W439/H439,"0")</f>
        <v>4.1666666666666661</v>
      </c>
      <c r="X440" s="372">
        <f>IFERROR(X439/H439,"0")</f>
        <v>5</v>
      </c>
      <c r="Y440" s="372">
        <f>IFERROR(IF(Y439="",0,Y439),"0")</f>
        <v>3.1350000000000003E-2</v>
      </c>
      <c r="Z440" s="373"/>
      <c r="AA440" s="373"/>
    </row>
    <row r="441" spans="1:54" x14ac:dyDescent="0.2">
      <c r="A441" s="384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95"/>
      <c r="O441" s="389" t="s">
        <v>72</v>
      </c>
      <c r="P441" s="390"/>
      <c r="Q441" s="390"/>
      <c r="R441" s="390"/>
      <c r="S441" s="390"/>
      <c r="T441" s="390"/>
      <c r="U441" s="391"/>
      <c r="V441" s="37" t="s">
        <v>67</v>
      </c>
      <c r="W441" s="372">
        <f>IFERROR(SUM(W439:W439),"0")</f>
        <v>5.5</v>
      </c>
      <c r="X441" s="372">
        <f>IFERROR(SUM(X439:X439),"0")</f>
        <v>6.6000000000000005</v>
      </c>
      <c r="Y441" s="37"/>
      <c r="Z441" s="373"/>
      <c r="AA441" s="373"/>
    </row>
    <row r="442" spans="1:54" ht="14.25" hidden="1" customHeight="1" x14ac:dyDescent="0.25">
      <c r="A442" s="383" t="s">
        <v>581</v>
      </c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5"/>
      <c r="T443" s="34"/>
      <c r="U443" s="34"/>
      <c r="V443" s="35" t="s">
        <v>67</v>
      </c>
      <c r="W443" s="370">
        <v>7.5</v>
      </c>
      <c r="X443" s="37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58"/>
      <c r="BB443" s="307" t="s">
        <v>1</v>
      </c>
    </row>
    <row r="444" spans="1:54" x14ac:dyDescent="0.2">
      <c r="A444" s="39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95"/>
      <c r="O444" s="389" t="s">
        <v>72</v>
      </c>
      <c r="P444" s="390"/>
      <c r="Q444" s="390"/>
      <c r="R444" s="390"/>
      <c r="S444" s="390"/>
      <c r="T444" s="390"/>
      <c r="U444" s="391"/>
      <c r="V444" s="37" t="s">
        <v>73</v>
      </c>
      <c r="W444" s="372">
        <f>IFERROR(W443/H443,"0")</f>
        <v>2.5</v>
      </c>
      <c r="X444" s="372">
        <f>IFERROR(X443/H443,"0")</f>
        <v>3</v>
      </c>
      <c r="Y444" s="372">
        <f>IFERROR(IF(Y443="",0,Y443),"0")</f>
        <v>1.881E-2</v>
      </c>
      <c r="Z444" s="373"/>
      <c r="AA444" s="373"/>
    </row>
    <row r="445" spans="1:54" x14ac:dyDescent="0.2">
      <c r="A445" s="384"/>
      <c r="B445" s="384"/>
      <c r="C445" s="384"/>
      <c r="D445" s="384"/>
      <c r="E445" s="384"/>
      <c r="F445" s="384"/>
      <c r="G445" s="384"/>
      <c r="H445" s="384"/>
      <c r="I445" s="384"/>
      <c r="J445" s="384"/>
      <c r="K445" s="384"/>
      <c r="L445" s="384"/>
      <c r="M445" s="384"/>
      <c r="N445" s="395"/>
      <c r="O445" s="389" t="s">
        <v>72</v>
      </c>
      <c r="P445" s="390"/>
      <c r="Q445" s="390"/>
      <c r="R445" s="390"/>
      <c r="S445" s="390"/>
      <c r="T445" s="390"/>
      <c r="U445" s="391"/>
      <c r="V445" s="37" t="s">
        <v>67</v>
      </c>
      <c r="W445" s="372">
        <f>IFERROR(SUM(W443:W443),"0")</f>
        <v>7.5</v>
      </c>
      <c r="X445" s="372">
        <f>IFERROR(SUM(X443:X443),"0")</f>
        <v>9</v>
      </c>
      <c r="Y445" s="37"/>
      <c r="Z445" s="373"/>
      <c r="AA445" s="373"/>
    </row>
    <row r="446" spans="1:54" ht="16.5" hidden="1" customHeight="1" x14ac:dyDescent="0.25">
      <c r="A446" s="436" t="s">
        <v>584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64"/>
      <c r="AA446" s="364"/>
    </row>
    <row r="447" spans="1:54" ht="14.25" hidden="1" customHeight="1" x14ac:dyDescent="0.25">
      <c r="A447" s="383" t="s">
        <v>61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80" t="s">
        <v>587</v>
      </c>
      <c r="P448" s="377"/>
      <c r="Q448" s="377"/>
      <c r="R448" s="377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9" t="s">
        <v>590</v>
      </c>
      <c r="P449" s="377"/>
      <c r="Q449" s="377"/>
      <c r="R449" s="377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74">
        <v>4680115885165</v>
      </c>
      <c r="E450" s="375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6" t="s">
        <v>593</v>
      </c>
      <c r="P450" s="377"/>
      <c r="Q450" s="377"/>
      <c r="R450" s="377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74">
        <v>4680115885110</v>
      </c>
      <c r="E451" s="375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1" t="s">
        <v>596</v>
      </c>
      <c r="P451" s="377"/>
      <c r="Q451" s="377"/>
      <c r="R451" s="377"/>
      <c r="S451" s="375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94"/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95"/>
      <c r="O452" s="389" t="s">
        <v>72</v>
      </c>
      <c r="P452" s="390"/>
      <c r="Q452" s="390"/>
      <c r="R452" s="390"/>
      <c r="S452" s="390"/>
      <c r="T452" s="390"/>
      <c r="U452" s="39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95"/>
      <c r="O453" s="389" t="s">
        <v>72</v>
      </c>
      <c r="P453" s="390"/>
      <c r="Q453" s="390"/>
      <c r="R453" s="390"/>
      <c r="S453" s="390"/>
      <c r="T453" s="390"/>
      <c r="U453" s="39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380" t="s">
        <v>597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48"/>
      <c r="AA454" s="48"/>
    </row>
    <row r="455" spans="1:54" ht="16.5" hidden="1" customHeight="1" x14ac:dyDescent="0.25">
      <c r="A455" s="436" t="s">
        <v>597</v>
      </c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64"/>
      <c r="AA455" s="364"/>
    </row>
    <row r="456" spans="1:54" ht="14.25" hidden="1" customHeight="1" x14ac:dyDescent="0.25">
      <c r="A456" s="383" t="s">
        <v>110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4">
        <v>4607091389067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5"/>
      <c r="T457" s="34"/>
      <c r="U457" s="34"/>
      <c r="V457" s="35" t="s">
        <v>67</v>
      </c>
      <c r="W457" s="370">
        <v>100</v>
      </c>
      <c r="X457" s="371">
        <f t="shared" ref="X457:X467" si="21">IFERROR(IF(W457="",0,CEILING((W457/$H457),1)*$H457),"")</f>
        <v>100.32000000000001</v>
      </c>
      <c r="Y457" s="36">
        <f t="shared" ref="Y457:Y462" si="22">IFERROR(IF(X457=0,"",ROUNDUP(X457/H457,0)*0.01196),"")</f>
        <v>0.22724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4">
        <v>4607091383522</v>
      </c>
      <c r="E458" s="375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5"/>
      <c r="T458" s="34"/>
      <c r="U458" s="34"/>
      <c r="V458" s="35" t="s">
        <v>67</v>
      </c>
      <c r="W458" s="370">
        <v>200</v>
      </c>
      <c r="X458" s="371">
        <f t="shared" si="21"/>
        <v>200.64000000000001</v>
      </c>
      <c r="Y458" s="36">
        <f t="shared" si="22"/>
        <v>0.45448</v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5"/>
      <c r="T459" s="34"/>
      <c r="U459" s="34"/>
      <c r="V459" s="35" t="s">
        <v>67</v>
      </c>
      <c r="W459" s="370">
        <v>20</v>
      </c>
      <c r="X459" s="371">
        <f t="shared" si="21"/>
        <v>21.12</v>
      </c>
      <c r="Y459" s="36">
        <f t="shared" si="22"/>
        <v>4.7840000000000001E-2</v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5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5"/>
      <c r="T461" s="34"/>
      <c r="U461" s="34"/>
      <c r="V461" s="35" t="s">
        <v>67</v>
      </c>
      <c r="W461" s="370">
        <v>150</v>
      </c>
      <c r="X461" s="371">
        <f t="shared" si="21"/>
        <v>153.12</v>
      </c>
      <c r="Y461" s="36">
        <f t="shared" si="22"/>
        <v>0.34683999999999998</v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5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5"/>
      <c r="T463" s="34"/>
      <c r="U463" s="34"/>
      <c r="V463" s="35" t="s">
        <v>67</v>
      </c>
      <c r="W463" s="370">
        <v>60</v>
      </c>
      <c r="X463" s="371">
        <f t="shared" si="21"/>
        <v>61.2</v>
      </c>
      <c r="Y463" s="36">
        <f>IFERROR(IF(X463=0,"",ROUNDUP(X463/H463,0)*0.00937),"")</f>
        <v>0.15928999999999999</v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5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5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5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5"/>
      <c r="T467" s="34"/>
      <c r="U467" s="34"/>
      <c r="V467" s="35" t="s">
        <v>67</v>
      </c>
      <c r="W467" s="370">
        <v>72</v>
      </c>
      <c r="X467" s="371">
        <f t="shared" si="21"/>
        <v>72</v>
      </c>
      <c r="Y467" s="36">
        <f>IFERROR(IF(X467=0,"",ROUNDUP(X467/H467,0)*0.00937),"")</f>
        <v>0.18740000000000001</v>
      </c>
      <c r="Z467" s="56"/>
      <c r="AA467" s="57"/>
      <c r="AE467" s="58"/>
      <c r="BB467" s="322" t="s">
        <v>1</v>
      </c>
    </row>
    <row r="468" spans="1:54" x14ac:dyDescent="0.2">
      <c r="A468" s="39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384"/>
      <c r="N468" s="395"/>
      <c r="O468" s="389" t="s">
        <v>72</v>
      </c>
      <c r="P468" s="390"/>
      <c r="Q468" s="390"/>
      <c r="R468" s="390"/>
      <c r="S468" s="390"/>
      <c r="T468" s="390"/>
      <c r="U468" s="39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125.68181818181817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127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1.42309</v>
      </c>
      <c r="Z468" s="373"/>
      <c r="AA468" s="373"/>
    </row>
    <row r="469" spans="1:54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95"/>
      <c r="O469" s="389" t="s">
        <v>72</v>
      </c>
      <c r="P469" s="390"/>
      <c r="Q469" s="390"/>
      <c r="R469" s="390"/>
      <c r="S469" s="390"/>
      <c r="T469" s="390"/>
      <c r="U469" s="391"/>
      <c r="V469" s="37" t="s">
        <v>67</v>
      </c>
      <c r="W469" s="372">
        <f>IFERROR(SUM(W457:W467),"0")</f>
        <v>602</v>
      </c>
      <c r="X469" s="372">
        <f>IFERROR(SUM(X457:X467),"0")</f>
        <v>608.40000000000009</v>
      </c>
      <c r="Y469" s="37"/>
      <c r="Z469" s="373"/>
      <c r="AA469" s="373"/>
    </row>
    <row r="470" spans="1:54" ht="14.25" hidden="1" customHeight="1" x14ac:dyDescent="0.25">
      <c r="A470" s="383" t="s">
        <v>102</v>
      </c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5"/>
      <c r="T471" s="34"/>
      <c r="U471" s="34"/>
      <c r="V471" s="35" t="s">
        <v>67</v>
      </c>
      <c r="W471" s="370">
        <v>150</v>
      </c>
      <c r="X471" s="371">
        <f>IFERROR(IF(W471="",0,CEILING((W471/$H471),1)*$H471),"")</f>
        <v>153.12</v>
      </c>
      <c r="Y471" s="36">
        <f>IFERROR(IF(X471=0,"",ROUNDUP(X471/H471,0)*0.01196),"")</f>
        <v>0.34683999999999998</v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4"/>
      <c r="B473" s="384"/>
      <c r="C473" s="384"/>
      <c r="D473" s="384"/>
      <c r="E473" s="384"/>
      <c r="F473" s="384"/>
      <c r="G473" s="384"/>
      <c r="H473" s="384"/>
      <c r="I473" s="384"/>
      <c r="J473" s="384"/>
      <c r="K473" s="384"/>
      <c r="L473" s="384"/>
      <c r="M473" s="384"/>
      <c r="N473" s="395"/>
      <c r="O473" s="389" t="s">
        <v>72</v>
      </c>
      <c r="P473" s="390"/>
      <c r="Q473" s="390"/>
      <c r="R473" s="390"/>
      <c r="S473" s="390"/>
      <c r="T473" s="390"/>
      <c r="U473" s="391"/>
      <c r="V473" s="37" t="s">
        <v>73</v>
      </c>
      <c r="W473" s="372">
        <f>IFERROR(W471/H471,"0")+IFERROR(W472/H472,"0")</f>
        <v>28.409090909090907</v>
      </c>
      <c r="X473" s="372">
        <f>IFERROR(X471/H471,"0")+IFERROR(X472/H472,"0")</f>
        <v>29</v>
      </c>
      <c r="Y473" s="372">
        <f>IFERROR(IF(Y471="",0,Y471),"0")+IFERROR(IF(Y472="",0,Y472),"0")</f>
        <v>0.34683999999999998</v>
      </c>
      <c r="Z473" s="373"/>
      <c r="AA473" s="373"/>
    </row>
    <row r="474" spans="1:54" x14ac:dyDescent="0.2">
      <c r="A474" s="384"/>
      <c r="B474" s="384"/>
      <c r="C474" s="384"/>
      <c r="D474" s="384"/>
      <c r="E474" s="384"/>
      <c r="F474" s="384"/>
      <c r="G474" s="384"/>
      <c r="H474" s="384"/>
      <c r="I474" s="384"/>
      <c r="J474" s="384"/>
      <c r="K474" s="384"/>
      <c r="L474" s="384"/>
      <c r="M474" s="384"/>
      <c r="N474" s="395"/>
      <c r="O474" s="389" t="s">
        <v>72</v>
      </c>
      <c r="P474" s="390"/>
      <c r="Q474" s="390"/>
      <c r="R474" s="390"/>
      <c r="S474" s="390"/>
      <c r="T474" s="390"/>
      <c r="U474" s="391"/>
      <c r="V474" s="37" t="s">
        <v>67</v>
      </c>
      <c r="W474" s="372">
        <f>IFERROR(SUM(W471:W472),"0")</f>
        <v>150</v>
      </c>
      <c r="X474" s="372">
        <f>IFERROR(SUM(X471:X472),"0")</f>
        <v>153.12</v>
      </c>
      <c r="Y474" s="37"/>
      <c r="Z474" s="373"/>
      <c r="AA474" s="373"/>
    </row>
    <row r="475" spans="1:54" ht="14.25" hidden="1" customHeight="1" x14ac:dyDescent="0.25">
      <c r="A475" s="383" t="s">
        <v>61</v>
      </c>
      <c r="B475" s="384"/>
      <c r="C475" s="384"/>
      <c r="D475" s="384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5"/>
      <c r="T476" s="34"/>
      <c r="U476" s="34"/>
      <c r="V476" s="35" t="s">
        <v>67</v>
      </c>
      <c r="W476" s="370">
        <v>70</v>
      </c>
      <c r="X476" s="371">
        <f t="shared" ref="X476:X481" si="23">IFERROR(IF(W476="",0,CEILING((W476/$H476),1)*$H476),"")</f>
        <v>73.92</v>
      </c>
      <c r="Y476" s="36">
        <f>IFERROR(IF(X476=0,"",ROUNDUP(X476/H476,0)*0.01196),"")</f>
        <v>0.16744000000000001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5"/>
      <c r="T477" s="34"/>
      <c r="U477" s="34"/>
      <c r="V477" s="35" t="s">
        <v>67</v>
      </c>
      <c r="W477" s="370">
        <v>70</v>
      </c>
      <c r="X477" s="371">
        <f t="shared" si="23"/>
        <v>73.92</v>
      </c>
      <c r="Y477" s="36">
        <f>IFERROR(IF(X477=0,"",ROUNDUP(X477/H477,0)*0.01196),"")</f>
        <v>0.16744000000000001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5"/>
      <c r="T478" s="34"/>
      <c r="U478" s="34"/>
      <c r="V478" s="35" t="s">
        <v>67</v>
      </c>
      <c r="W478" s="370">
        <v>150</v>
      </c>
      <c r="X478" s="371">
        <f t="shared" si="23"/>
        <v>153.12</v>
      </c>
      <c r="Y478" s="36">
        <f>IFERROR(IF(X478=0,"",ROUNDUP(X478/H478,0)*0.01196),"")</f>
        <v>0.34683999999999998</v>
      </c>
      <c r="Z478" s="56"/>
      <c r="AA478" s="57"/>
      <c r="AE478" s="58"/>
      <c r="BB478" s="327" t="s">
        <v>1</v>
      </c>
    </row>
    <row r="479" spans="1:54" ht="27" hidden="1" customHeight="1" x14ac:dyDescent="0.25">
      <c r="A479" s="54" t="s">
        <v>630</v>
      </c>
      <c r="B479" s="54" t="s">
        <v>631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5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5"/>
      <c r="T480" s="34"/>
      <c r="U480" s="34"/>
      <c r="V480" s="35" t="s">
        <v>67</v>
      </c>
      <c r="W480" s="370">
        <v>12</v>
      </c>
      <c r="X480" s="371">
        <f t="shared" si="23"/>
        <v>14.4</v>
      </c>
      <c r="Y480" s="36">
        <f>IFERROR(IF(X480=0,"",ROUNDUP(X480/H480,0)*0.00937),"")</f>
        <v>3.7479999999999999E-2</v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5"/>
      <c r="T481" s="34"/>
      <c r="U481" s="34"/>
      <c r="V481" s="35" t="s">
        <v>67</v>
      </c>
      <c r="W481" s="370">
        <v>60</v>
      </c>
      <c r="X481" s="371">
        <f t="shared" si="23"/>
        <v>61.2</v>
      </c>
      <c r="Y481" s="36">
        <f>IFERROR(IF(X481=0,"",ROUNDUP(X481/H481,0)*0.00937),"")</f>
        <v>0.15928999999999999</v>
      </c>
      <c r="Z481" s="56"/>
      <c r="AA481" s="57"/>
      <c r="AE481" s="58"/>
      <c r="BB481" s="330" t="s">
        <v>1</v>
      </c>
    </row>
    <row r="482" spans="1:54" x14ac:dyDescent="0.2">
      <c r="A482" s="394"/>
      <c r="B482" s="384"/>
      <c r="C482" s="384"/>
      <c r="D482" s="384"/>
      <c r="E482" s="384"/>
      <c r="F482" s="384"/>
      <c r="G482" s="384"/>
      <c r="H482" s="384"/>
      <c r="I482" s="384"/>
      <c r="J482" s="384"/>
      <c r="K482" s="384"/>
      <c r="L482" s="384"/>
      <c r="M482" s="384"/>
      <c r="N482" s="395"/>
      <c r="O482" s="389" t="s">
        <v>72</v>
      </c>
      <c r="P482" s="390"/>
      <c r="Q482" s="390"/>
      <c r="R482" s="390"/>
      <c r="S482" s="390"/>
      <c r="T482" s="390"/>
      <c r="U482" s="391"/>
      <c r="V482" s="37" t="s">
        <v>73</v>
      </c>
      <c r="W482" s="372">
        <f>IFERROR(W476/H476,"0")+IFERROR(W477/H477,"0")+IFERROR(W478/H478,"0")+IFERROR(W479/H479,"0")+IFERROR(W480/H480,"0")+IFERROR(W481/H481,"0")</f>
        <v>74.924242424242422</v>
      </c>
      <c r="X482" s="372">
        <f>IFERROR(X476/H476,"0")+IFERROR(X477/H477,"0")+IFERROR(X478/H478,"0")+IFERROR(X479/H479,"0")+IFERROR(X480/H480,"0")+IFERROR(X481/H481,"0")</f>
        <v>78</v>
      </c>
      <c r="Y482" s="372">
        <f>IFERROR(IF(Y476="",0,Y476),"0")+IFERROR(IF(Y477="",0,Y477),"0")+IFERROR(IF(Y478="",0,Y478),"0")+IFERROR(IF(Y479="",0,Y479),"0")+IFERROR(IF(Y480="",0,Y480),"0")+IFERROR(IF(Y481="",0,Y481),"0")</f>
        <v>0.87848999999999999</v>
      </c>
      <c r="Z482" s="373"/>
      <c r="AA482" s="373"/>
    </row>
    <row r="483" spans="1:54" x14ac:dyDescent="0.2">
      <c r="A483" s="384"/>
      <c r="B483" s="384"/>
      <c r="C483" s="384"/>
      <c r="D483" s="384"/>
      <c r="E483" s="384"/>
      <c r="F483" s="384"/>
      <c r="G483" s="384"/>
      <c r="H483" s="384"/>
      <c r="I483" s="384"/>
      <c r="J483" s="384"/>
      <c r="K483" s="384"/>
      <c r="L483" s="384"/>
      <c r="M483" s="384"/>
      <c r="N483" s="395"/>
      <c r="O483" s="389" t="s">
        <v>72</v>
      </c>
      <c r="P483" s="390"/>
      <c r="Q483" s="390"/>
      <c r="R483" s="390"/>
      <c r="S483" s="390"/>
      <c r="T483" s="390"/>
      <c r="U483" s="391"/>
      <c r="V483" s="37" t="s">
        <v>67</v>
      </c>
      <c r="W483" s="372">
        <f>IFERROR(SUM(W476:W481),"0")</f>
        <v>362</v>
      </c>
      <c r="X483" s="372">
        <f>IFERROR(SUM(X476:X481),"0")</f>
        <v>376.56</v>
      </c>
      <c r="Y483" s="37"/>
      <c r="Z483" s="373"/>
      <c r="AA483" s="373"/>
    </row>
    <row r="484" spans="1:54" ht="14.25" hidden="1" customHeight="1" x14ac:dyDescent="0.25">
      <c r="A484" s="383" t="s">
        <v>74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94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395"/>
      <c r="O488" s="389" t="s">
        <v>72</v>
      </c>
      <c r="P488" s="390"/>
      <c r="Q488" s="390"/>
      <c r="R488" s="390"/>
      <c r="S488" s="390"/>
      <c r="T488" s="390"/>
      <c r="U488" s="39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395"/>
      <c r="O489" s="389" t="s">
        <v>72</v>
      </c>
      <c r="P489" s="390"/>
      <c r="Q489" s="390"/>
      <c r="R489" s="390"/>
      <c r="S489" s="390"/>
      <c r="T489" s="390"/>
      <c r="U489" s="39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83" t="s">
        <v>210</v>
      </c>
      <c r="B490" s="384"/>
      <c r="C490" s="384"/>
      <c r="D490" s="384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94"/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95"/>
      <c r="O492" s="389" t="s">
        <v>72</v>
      </c>
      <c r="P492" s="390"/>
      <c r="Q492" s="390"/>
      <c r="R492" s="390"/>
      <c r="S492" s="390"/>
      <c r="T492" s="390"/>
      <c r="U492" s="39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4"/>
      <c r="B493" s="384"/>
      <c r="C493" s="384"/>
      <c r="D493" s="384"/>
      <c r="E493" s="384"/>
      <c r="F493" s="384"/>
      <c r="G493" s="384"/>
      <c r="H493" s="384"/>
      <c r="I493" s="384"/>
      <c r="J493" s="384"/>
      <c r="K493" s="384"/>
      <c r="L493" s="384"/>
      <c r="M493" s="384"/>
      <c r="N493" s="395"/>
      <c r="O493" s="389" t="s">
        <v>72</v>
      </c>
      <c r="P493" s="390"/>
      <c r="Q493" s="390"/>
      <c r="R493" s="390"/>
      <c r="S493" s="390"/>
      <c r="T493" s="390"/>
      <c r="U493" s="39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380" t="s">
        <v>644</v>
      </c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48"/>
      <c r="AA494" s="48"/>
    </row>
    <row r="495" spans="1:54" ht="16.5" hidden="1" customHeight="1" x14ac:dyDescent="0.25">
      <c r="A495" s="436" t="s">
        <v>645</v>
      </c>
      <c r="B495" s="384"/>
      <c r="C495" s="384"/>
      <c r="D495" s="384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64"/>
      <c r="AA495" s="364"/>
    </row>
    <row r="496" spans="1:54" ht="14.25" hidden="1" customHeight="1" x14ac:dyDescent="0.25">
      <c r="A496" s="383" t="s">
        <v>110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79" t="s">
        <v>648</v>
      </c>
      <c r="P497" s="377"/>
      <c r="Q497" s="377"/>
      <c r="R497" s="377"/>
      <c r="S497" s="375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60" t="s">
        <v>651</v>
      </c>
      <c r="P498" s="377"/>
      <c r="Q498" s="377"/>
      <c r="R498" s="377"/>
      <c r="S498" s="375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7" t="s">
        <v>654</v>
      </c>
      <c r="P499" s="377"/>
      <c r="Q499" s="377"/>
      <c r="R499" s="377"/>
      <c r="S499" s="375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97" t="s">
        <v>657</v>
      </c>
      <c r="P500" s="377"/>
      <c r="Q500" s="377"/>
      <c r="R500" s="377"/>
      <c r="S500" s="375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2" t="s">
        <v>660</v>
      </c>
      <c r="P501" s="377"/>
      <c r="Q501" s="377"/>
      <c r="R501" s="377"/>
      <c r="S501" s="375"/>
      <c r="T501" s="34"/>
      <c r="U501" s="34"/>
      <c r="V501" s="35" t="s">
        <v>67</v>
      </c>
      <c r="W501" s="370">
        <v>20</v>
      </c>
      <c r="X501" s="371">
        <f t="shared" si="24"/>
        <v>24</v>
      </c>
      <c r="Y501" s="36">
        <f t="shared" si="25"/>
        <v>4.3499999999999997E-2</v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68" t="s">
        <v>663</v>
      </c>
      <c r="P502" s="377"/>
      <c r="Q502" s="377"/>
      <c r="R502" s="377"/>
      <c r="S502" s="375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666</v>
      </c>
      <c r="P503" s="377"/>
      <c r="Q503" s="377"/>
      <c r="R503" s="377"/>
      <c r="S503" s="375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4"/>
      <c r="B504" s="384"/>
      <c r="C504" s="384"/>
      <c r="D504" s="384"/>
      <c r="E504" s="384"/>
      <c r="F504" s="384"/>
      <c r="G504" s="384"/>
      <c r="H504" s="384"/>
      <c r="I504" s="384"/>
      <c r="J504" s="384"/>
      <c r="K504" s="384"/>
      <c r="L504" s="384"/>
      <c r="M504" s="384"/>
      <c r="N504" s="395"/>
      <c r="O504" s="389" t="s">
        <v>72</v>
      </c>
      <c r="P504" s="390"/>
      <c r="Q504" s="390"/>
      <c r="R504" s="390"/>
      <c r="S504" s="390"/>
      <c r="T504" s="390"/>
      <c r="U504" s="39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1.6666666666666667</v>
      </c>
      <c r="X504" s="372">
        <f>IFERROR(X497/H497,"0")+IFERROR(X498/H498,"0")+IFERROR(X499/H499,"0")+IFERROR(X500/H500,"0")+IFERROR(X501/H501,"0")+IFERROR(X502/H502,"0")+IFERROR(X503/H503,"0")</f>
        <v>2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4.3499999999999997E-2</v>
      </c>
      <c r="Z504" s="373"/>
      <c r="AA504" s="373"/>
    </row>
    <row r="505" spans="1:54" x14ac:dyDescent="0.2">
      <c r="A505" s="384"/>
      <c r="B505" s="384"/>
      <c r="C505" s="384"/>
      <c r="D505" s="384"/>
      <c r="E505" s="384"/>
      <c r="F505" s="384"/>
      <c r="G505" s="384"/>
      <c r="H505" s="384"/>
      <c r="I505" s="384"/>
      <c r="J505" s="384"/>
      <c r="K505" s="384"/>
      <c r="L505" s="384"/>
      <c r="M505" s="384"/>
      <c r="N505" s="395"/>
      <c r="O505" s="389" t="s">
        <v>72</v>
      </c>
      <c r="P505" s="390"/>
      <c r="Q505" s="390"/>
      <c r="R505" s="390"/>
      <c r="S505" s="390"/>
      <c r="T505" s="390"/>
      <c r="U505" s="391"/>
      <c r="V505" s="37" t="s">
        <v>67</v>
      </c>
      <c r="W505" s="372">
        <f>IFERROR(SUM(W497:W503),"0")</f>
        <v>20</v>
      </c>
      <c r="X505" s="372">
        <f>IFERROR(SUM(X497:X503),"0")</f>
        <v>24</v>
      </c>
      <c r="Y505" s="37"/>
      <c r="Z505" s="373"/>
      <c r="AA505" s="373"/>
    </row>
    <row r="506" spans="1:54" ht="14.25" hidden="1" customHeight="1" x14ac:dyDescent="0.25">
      <c r="A506" s="383" t="s">
        <v>102</v>
      </c>
      <c r="B506" s="384"/>
      <c r="C506" s="384"/>
      <c r="D506" s="384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13" t="s">
        <v>669</v>
      </c>
      <c r="P507" s="377"/>
      <c r="Q507" s="377"/>
      <c r="R507" s="377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15" t="s">
        <v>672</v>
      </c>
      <c r="P508" s="377"/>
      <c r="Q508" s="377"/>
      <c r="R508" s="377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2" t="s">
        <v>675</v>
      </c>
      <c r="P509" s="377"/>
      <c r="Q509" s="377"/>
      <c r="R509" s="377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79" t="s">
        <v>678</v>
      </c>
      <c r="P510" s="377"/>
      <c r="Q510" s="377"/>
      <c r="R510" s="377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94"/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4"/>
      <c r="M511" s="384"/>
      <c r="N511" s="395"/>
      <c r="O511" s="389" t="s">
        <v>72</v>
      </c>
      <c r="P511" s="390"/>
      <c r="Q511" s="390"/>
      <c r="R511" s="390"/>
      <c r="S511" s="390"/>
      <c r="T511" s="390"/>
      <c r="U511" s="39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4"/>
      <c r="B512" s="384"/>
      <c r="C512" s="384"/>
      <c r="D512" s="384"/>
      <c r="E512" s="384"/>
      <c r="F512" s="384"/>
      <c r="G512" s="384"/>
      <c r="H512" s="384"/>
      <c r="I512" s="384"/>
      <c r="J512" s="384"/>
      <c r="K512" s="384"/>
      <c r="L512" s="384"/>
      <c r="M512" s="384"/>
      <c r="N512" s="395"/>
      <c r="O512" s="389" t="s">
        <v>72</v>
      </c>
      <c r="P512" s="390"/>
      <c r="Q512" s="390"/>
      <c r="R512" s="390"/>
      <c r="S512" s="390"/>
      <c r="T512" s="390"/>
      <c r="U512" s="39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83" t="s">
        <v>61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681</v>
      </c>
      <c r="P514" s="377"/>
      <c r="Q514" s="377"/>
      <c r="R514" s="377"/>
      <c r="S514" s="375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5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hidden="1" customHeight="1" x14ac:dyDescent="0.25">
      <c r="A516" s="54" t="s">
        <v>684</v>
      </c>
      <c r="B516" s="54" t="s">
        <v>685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714" t="s">
        <v>686</v>
      </c>
      <c r="P516" s="377"/>
      <c r="Q516" s="377"/>
      <c r="R516" s="377"/>
      <c r="S516" s="375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7"/>
      <c r="Q517" s="377"/>
      <c r="R517" s="377"/>
      <c r="S517" s="375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3" t="s">
        <v>692</v>
      </c>
      <c r="P518" s="377"/>
      <c r="Q518" s="377"/>
      <c r="R518" s="377"/>
      <c r="S518" s="375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8" t="s">
        <v>695</v>
      </c>
      <c r="P519" s="377"/>
      <c r="Q519" s="377"/>
      <c r="R519" s="377"/>
      <c r="S519" s="375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hidden="1" x14ac:dyDescent="0.2">
      <c r="A520" s="394"/>
      <c r="B520" s="384"/>
      <c r="C520" s="384"/>
      <c r="D520" s="384"/>
      <c r="E520" s="384"/>
      <c r="F520" s="384"/>
      <c r="G520" s="384"/>
      <c r="H520" s="384"/>
      <c r="I520" s="384"/>
      <c r="J520" s="384"/>
      <c r="K520" s="384"/>
      <c r="L520" s="384"/>
      <c r="M520" s="384"/>
      <c r="N520" s="395"/>
      <c r="O520" s="389" t="s">
        <v>72</v>
      </c>
      <c r="P520" s="390"/>
      <c r="Q520" s="390"/>
      <c r="R520" s="390"/>
      <c r="S520" s="390"/>
      <c r="T520" s="390"/>
      <c r="U520" s="391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hidden="1" x14ac:dyDescent="0.2">
      <c r="A521" s="384"/>
      <c r="B521" s="384"/>
      <c r="C521" s="384"/>
      <c r="D521" s="384"/>
      <c r="E521" s="384"/>
      <c r="F521" s="384"/>
      <c r="G521" s="384"/>
      <c r="H521" s="384"/>
      <c r="I521" s="384"/>
      <c r="J521" s="384"/>
      <c r="K521" s="384"/>
      <c r="L521" s="384"/>
      <c r="M521" s="384"/>
      <c r="N521" s="395"/>
      <c r="O521" s="389" t="s">
        <v>72</v>
      </c>
      <c r="P521" s="390"/>
      <c r="Q521" s="390"/>
      <c r="R521" s="390"/>
      <c r="S521" s="390"/>
      <c r="T521" s="390"/>
      <c r="U521" s="391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hidden="1" customHeight="1" x14ac:dyDescent="0.25">
      <c r="A522" s="383" t="s">
        <v>74</v>
      </c>
      <c r="B522" s="384"/>
      <c r="C522" s="384"/>
      <c r="D522" s="384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4">
        <v>4680115880870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49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5"/>
      <c r="T523" s="34"/>
      <c r="U523" s="34"/>
      <c r="V523" s="35" t="s">
        <v>67</v>
      </c>
      <c r="W523" s="370">
        <v>400</v>
      </c>
      <c r="X523" s="371">
        <f>IFERROR(IF(W523="",0,CEILING((W523/$H523),1)*$H523),"")</f>
        <v>405.59999999999997</v>
      </c>
      <c r="Y523" s="36">
        <f>IFERROR(IF(X523=0,"",ROUNDUP(X523/H523,0)*0.02175),"")</f>
        <v>1.131</v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715" t="s">
        <v>700</v>
      </c>
      <c r="P524" s="377"/>
      <c r="Q524" s="377"/>
      <c r="R524" s="377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703</v>
      </c>
      <c r="P525" s="377"/>
      <c r="Q525" s="377"/>
      <c r="R525" s="377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22" t="s">
        <v>706</v>
      </c>
      <c r="P526" s="377"/>
      <c r="Q526" s="377"/>
      <c r="R526" s="377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7" t="s">
        <v>709</v>
      </c>
      <c r="P527" s="377"/>
      <c r="Q527" s="377"/>
      <c r="R527" s="377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4"/>
      <c r="B528" s="384"/>
      <c r="C528" s="384"/>
      <c r="D528" s="384"/>
      <c r="E528" s="384"/>
      <c r="F528" s="384"/>
      <c r="G528" s="384"/>
      <c r="H528" s="384"/>
      <c r="I528" s="384"/>
      <c r="J528" s="384"/>
      <c r="K528" s="384"/>
      <c r="L528" s="384"/>
      <c r="M528" s="384"/>
      <c r="N528" s="395"/>
      <c r="O528" s="389" t="s">
        <v>72</v>
      </c>
      <c r="P528" s="390"/>
      <c r="Q528" s="390"/>
      <c r="R528" s="390"/>
      <c r="S528" s="390"/>
      <c r="T528" s="390"/>
      <c r="U528" s="391"/>
      <c r="V528" s="37" t="s">
        <v>73</v>
      </c>
      <c r="W528" s="372">
        <f>IFERROR(W523/H523,"0")+IFERROR(W524/H524,"0")+IFERROR(W525/H525,"0")+IFERROR(W526/H526,"0")+IFERROR(W527/H527,"0")</f>
        <v>51.282051282051285</v>
      </c>
      <c r="X528" s="372">
        <f>IFERROR(X523/H523,"0")+IFERROR(X524/H524,"0")+IFERROR(X525/H525,"0")+IFERROR(X526/H526,"0")+IFERROR(X527/H527,"0")</f>
        <v>52</v>
      </c>
      <c r="Y528" s="372">
        <f>IFERROR(IF(Y523="",0,Y523),"0")+IFERROR(IF(Y524="",0,Y524),"0")+IFERROR(IF(Y525="",0,Y525),"0")+IFERROR(IF(Y526="",0,Y526),"0")+IFERROR(IF(Y527="",0,Y527),"0")</f>
        <v>1.131</v>
      </c>
      <c r="Z528" s="373"/>
      <c r="AA528" s="373"/>
    </row>
    <row r="529" spans="1:54" x14ac:dyDescent="0.2">
      <c r="A529" s="384"/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4"/>
      <c r="M529" s="384"/>
      <c r="N529" s="395"/>
      <c r="O529" s="389" t="s">
        <v>72</v>
      </c>
      <c r="P529" s="390"/>
      <c r="Q529" s="390"/>
      <c r="R529" s="390"/>
      <c r="S529" s="390"/>
      <c r="T529" s="390"/>
      <c r="U529" s="391"/>
      <c r="V529" s="37" t="s">
        <v>67</v>
      </c>
      <c r="W529" s="372">
        <f>IFERROR(SUM(W523:W527),"0")</f>
        <v>400</v>
      </c>
      <c r="X529" s="372">
        <f>IFERROR(SUM(X523:X527),"0")</f>
        <v>405.59999999999997</v>
      </c>
      <c r="Y529" s="37"/>
      <c r="Z529" s="373"/>
      <c r="AA529" s="373"/>
    </row>
    <row r="530" spans="1:54" ht="14.25" hidden="1" customHeight="1" x14ac:dyDescent="0.25">
      <c r="A530" s="383" t="s">
        <v>210</v>
      </c>
      <c r="B530" s="384"/>
      <c r="C530" s="384"/>
      <c r="D530" s="384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4301060408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712</v>
      </c>
      <c r="P531" s="377"/>
      <c r="Q531" s="377"/>
      <c r="R531" s="377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4301060354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714</v>
      </c>
      <c r="P532" s="377"/>
      <c r="Q532" s="377"/>
      <c r="R532" s="377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4301060407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2" t="s">
        <v>717</v>
      </c>
      <c r="P533" s="377"/>
      <c r="Q533" s="377"/>
      <c r="R533" s="377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4301060355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9" t="s">
        <v>719</v>
      </c>
      <c r="P534" s="377"/>
      <c r="Q534" s="377"/>
      <c r="R534" s="377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9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395"/>
      <c r="O535" s="389" t="s">
        <v>72</v>
      </c>
      <c r="P535" s="390"/>
      <c r="Q535" s="390"/>
      <c r="R535" s="390"/>
      <c r="S535" s="390"/>
      <c r="T535" s="390"/>
      <c r="U535" s="39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395"/>
      <c r="O536" s="389" t="s">
        <v>72</v>
      </c>
      <c r="P536" s="390"/>
      <c r="Q536" s="390"/>
      <c r="R536" s="390"/>
      <c r="S536" s="390"/>
      <c r="T536" s="390"/>
      <c r="U536" s="39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59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431"/>
      <c r="O537" s="406" t="s">
        <v>720</v>
      </c>
      <c r="P537" s="407"/>
      <c r="Q537" s="407"/>
      <c r="R537" s="407"/>
      <c r="S537" s="407"/>
      <c r="T537" s="407"/>
      <c r="U537" s="408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17316.3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17528.149999999998</v>
      </c>
      <c r="Y537" s="37"/>
      <c r="Z537" s="373"/>
      <c r="AA537" s="373"/>
    </row>
    <row r="538" spans="1:54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431"/>
      <c r="O538" s="406" t="s">
        <v>721</v>
      </c>
      <c r="P538" s="407"/>
      <c r="Q538" s="407"/>
      <c r="R538" s="407"/>
      <c r="S538" s="407"/>
      <c r="T538" s="407"/>
      <c r="U538" s="408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18497.269883965597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18722.917000000005</v>
      </c>
      <c r="Y538" s="37"/>
      <c r="Z538" s="373"/>
      <c r="AA538" s="373"/>
    </row>
    <row r="539" spans="1:54" x14ac:dyDescent="0.2">
      <c r="A539" s="384"/>
      <c r="B539" s="384"/>
      <c r="C539" s="384"/>
      <c r="D539" s="384"/>
      <c r="E539" s="384"/>
      <c r="F539" s="384"/>
      <c r="G539" s="384"/>
      <c r="H539" s="384"/>
      <c r="I539" s="384"/>
      <c r="J539" s="384"/>
      <c r="K539" s="384"/>
      <c r="L539" s="384"/>
      <c r="M539" s="384"/>
      <c r="N539" s="431"/>
      <c r="O539" s="406" t="s">
        <v>722</v>
      </c>
      <c r="P539" s="407"/>
      <c r="Q539" s="407"/>
      <c r="R539" s="407"/>
      <c r="S539" s="407"/>
      <c r="T539" s="407"/>
      <c r="U539" s="408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34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34</v>
      </c>
      <c r="Y539" s="37"/>
      <c r="Z539" s="373"/>
      <c r="AA539" s="373"/>
    </row>
    <row r="540" spans="1:54" x14ac:dyDescent="0.2">
      <c r="A540" s="384"/>
      <c r="B540" s="384"/>
      <c r="C540" s="384"/>
      <c r="D540" s="384"/>
      <c r="E540" s="384"/>
      <c r="F540" s="384"/>
      <c r="G540" s="384"/>
      <c r="H540" s="384"/>
      <c r="I540" s="384"/>
      <c r="J540" s="384"/>
      <c r="K540" s="384"/>
      <c r="L540" s="384"/>
      <c r="M540" s="384"/>
      <c r="N540" s="431"/>
      <c r="O540" s="406" t="s">
        <v>724</v>
      </c>
      <c r="P540" s="407"/>
      <c r="Q540" s="407"/>
      <c r="R540" s="407"/>
      <c r="S540" s="407"/>
      <c r="T540" s="407"/>
      <c r="U540" s="408"/>
      <c r="V540" s="37" t="s">
        <v>67</v>
      </c>
      <c r="W540" s="372">
        <f>GrossWeightTotal+PalletQtyTotal*25</f>
        <v>19347.269883965597</v>
      </c>
      <c r="X540" s="372">
        <f>GrossWeightTotalR+PalletQtyTotalR*25</f>
        <v>19572.917000000005</v>
      </c>
      <c r="Y540" s="37"/>
      <c r="Z540" s="373"/>
      <c r="AA540" s="373"/>
    </row>
    <row r="541" spans="1:54" x14ac:dyDescent="0.2">
      <c r="A541" s="384"/>
      <c r="B541" s="384"/>
      <c r="C541" s="384"/>
      <c r="D541" s="384"/>
      <c r="E541" s="384"/>
      <c r="F541" s="384"/>
      <c r="G541" s="384"/>
      <c r="H541" s="384"/>
      <c r="I541" s="384"/>
      <c r="J541" s="384"/>
      <c r="K541" s="384"/>
      <c r="L541" s="384"/>
      <c r="M541" s="384"/>
      <c r="N541" s="431"/>
      <c r="O541" s="406" t="s">
        <v>725</v>
      </c>
      <c r="P541" s="407"/>
      <c r="Q541" s="407"/>
      <c r="R541" s="407"/>
      <c r="S541" s="407"/>
      <c r="T541" s="407"/>
      <c r="U541" s="408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3732.4520082827694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3770</v>
      </c>
      <c r="Y541" s="37"/>
      <c r="Z541" s="373"/>
      <c r="AA541" s="373"/>
    </row>
    <row r="542" spans="1:54" ht="14.25" hidden="1" customHeight="1" x14ac:dyDescent="0.2">
      <c r="A542" s="384"/>
      <c r="B542" s="384"/>
      <c r="C542" s="384"/>
      <c r="D542" s="384"/>
      <c r="E542" s="384"/>
      <c r="F542" s="384"/>
      <c r="G542" s="384"/>
      <c r="H542" s="384"/>
      <c r="I542" s="384"/>
      <c r="J542" s="384"/>
      <c r="K542" s="384"/>
      <c r="L542" s="384"/>
      <c r="M542" s="384"/>
      <c r="N542" s="431"/>
      <c r="O542" s="406" t="s">
        <v>726</v>
      </c>
      <c r="P542" s="407"/>
      <c r="Q542" s="407"/>
      <c r="R542" s="407"/>
      <c r="S542" s="407"/>
      <c r="T542" s="407"/>
      <c r="U542" s="408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38.820380000000007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59" t="s">
        <v>100</v>
      </c>
      <c r="D544" s="464"/>
      <c r="E544" s="464"/>
      <c r="F544" s="465"/>
      <c r="G544" s="459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59" t="s">
        <v>456</v>
      </c>
      <c r="R544" s="465"/>
      <c r="S544" s="459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59" t="s">
        <v>60</v>
      </c>
      <c r="C545" s="459" t="s">
        <v>101</v>
      </c>
      <c r="D545" s="459" t="s">
        <v>109</v>
      </c>
      <c r="E545" s="459" t="s">
        <v>100</v>
      </c>
      <c r="F545" s="459" t="s">
        <v>223</v>
      </c>
      <c r="G545" s="459" t="s">
        <v>234</v>
      </c>
      <c r="H545" s="459" t="s">
        <v>241</v>
      </c>
      <c r="I545" s="459" t="s">
        <v>260</v>
      </c>
      <c r="J545" s="459" t="s">
        <v>319</v>
      </c>
      <c r="K545" s="362"/>
      <c r="L545" s="459" t="s">
        <v>349</v>
      </c>
      <c r="M545" s="362"/>
      <c r="N545" s="459" t="s">
        <v>349</v>
      </c>
      <c r="O545" s="459" t="s">
        <v>426</v>
      </c>
      <c r="P545" s="459" t="s">
        <v>443</v>
      </c>
      <c r="Q545" s="459" t="s">
        <v>457</v>
      </c>
      <c r="R545" s="459" t="s">
        <v>483</v>
      </c>
      <c r="S545" s="459" t="s">
        <v>509</v>
      </c>
      <c r="T545" s="459" t="s">
        <v>556</v>
      </c>
      <c r="U545" s="459" t="s">
        <v>584</v>
      </c>
      <c r="V545" s="459" t="s">
        <v>597</v>
      </c>
      <c r="W545" s="459" t="s">
        <v>645</v>
      </c>
      <c r="AA545" s="52"/>
      <c r="AD545" s="362"/>
    </row>
    <row r="546" spans="1:30" ht="13.5" customHeight="1" thickBot="1" x14ac:dyDescent="0.25">
      <c r="A546" s="525"/>
      <c r="B546" s="460"/>
      <c r="C546" s="460"/>
      <c r="D546" s="460"/>
      <c r="E546" s="460"/>
      <c r="F546" s="460"/>
      <c r="G546" s="460"/>
      <c r="H546" s="460"/>
      <c r="I546" s="460"/>
      <c r="J546" s="460"/>
      <c r="K546" s="362"/>
      <c r="L546" s="460"/>
      <c r="M546" s="362"/>
      <c r="N546" s="460"/>
      <c r="O546" s="460"/>
      <c r="P546" s="460"/>
      <c r="Q546" s="460"/>
      <c r="R546" s="460"/>
      <c r="S546" s="460"/>
      <c r="T546" s="460"/>
      <c r="U546" s="460"/>
      <c r="V546" s="460"/>
      <c r="W546" s="460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159.30000000000001</v>
      </c>
      <c r="D547" s="46">
        <f>IFERROR(X57*1,"0")+IFERROR(X58*1,"0")+IFERROR(X59*1,"0")+IFERROR(X60*1,"0")</f>
        <v>817.2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2104.2600000000002</v>
      </c>
      <c r="F547" s="46">
        <f>IFERROR(X134*1,"0")+IFERROR(X135*1,"0")+IFERROR(X136*1,"0")+IFERROR(X137*1,"0")+IFERROR(X138*1,"0")</f>
        <v>900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552.29999999999995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2394</v>
      </c>
      <c r="J547" s="46">
        <f>IFERROR(X209*1,"0")+IFERROR(X210*1,"0")+IFERROR(X211*1,"0")+IFERROR(X212*1,"0")+IFERROR(X213*1,"0")+IFERROR(X214*1,"0")+IFERROR(X218*1,"0")+IFERROR(X219*1,"0")</f>
        <v>282.39999999999998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916.17999999999984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916.17999999999984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847.17000000000019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6022.2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107.4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650.7600000000001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124.5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1138.0800000000002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429.59999999999997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00,00"/>
        <filter val="1 469,00"/>
        <filter val="1 600,00"/>
        <filter val="1 612,00"/>
        <filter val="1 770,00"/>
        <filter val="1,00"/>
        <filter val="1,67"/>
        <filter val="100,00"/>
        <filter val="103,50"/>
        <filter val="105,00"/>
        <filter val="109,67"/>
        <filter val="11,25"/>
        <filter val="110,00"/>
        <filter val="12,00"/>
        <filter val="120,00"/>
        <filter val="125,68"/>
        <filter val="13,33"/>
        <filter val="133,33"/>
        <filter val="14,59"/>
        <filter val="143,20"/>
        <filter val="15,00"/>
        <filter val="150,00"/>
        <filter val="153,50"/>
        <filter val="155,95"/>
        <filter val="157,50"/>
        <filter val="16,31"/>
        <filter val="16,43"/>
        <filter val="160,00"/>
        <filter val="17 316,30"/>
        <filter val="17,00"/>
        <filter val="17,50"/>
        <filter val="175,00"/>
        <filter val="18 497,27"/>
        <filter val="180,00"/>
        <filter val="19 347,27"/>
        <filter val="19,00"/>
        <filter val="19,17"/>
        <filter val="196,00"/>
        <filter val="2 200,00"/>
        <filter val="2,50"/>
        <filter val="2,56"/>
        <filter val="20,00"/>
        <filter val="200,00"/>
        <filter val="217,86"/>
        <filter val="22,40"/>
        <filter val="22,50"/>
        <filter val="23,10"/>
        <filter val="23,50"/>
        <filter val="230,95"/>
        <filter val="25,00"/>
        <filter val="27,38"/>
        <filter val="275,00"/>
        <filter val="28,41"/>
        <filter val="280,00"/>
        <filter val="281,14"/>
        <filter val="289,67"/>
        <filter val="3 732,45"/>
        <filter val="30,00"/>
        <filter val="31,50"/>
        <filter val="31,67"/>
        <filter val="315,00"/>
        <filter val="320,00"/>
        <filter val="34"/>
        <filter val="340,00"/>
        <filter val="36,00"/>
        <filter val="36,67"/>
        <filter val="360,00"/>
        <filter val="362,00"/>
        <filter val="366,67"/>
        <filter val="370,00"/>
        <filter val="39,60"/>
        <filter val="390,00"/>
        <filter val="4 315,00"/>
        <filter val="4,00"/>
        <filter val="4,17"/>
        <filter val="40,00"/>
        <filter val="400,00"/>
        <filter val="42,96"/>
        <filter val="44,00"/>
        <filter val="450,00"/>
        <filter val="48,00"/>
        <filter val="480,00"/>
        <filter val="49,36"/>
        <filter val="490,00"/>
        <filter val="495,00"/>
        <filter val="5,00"/>
        <filter val="5,13"/>
        <filter val="5,50"/>
        <filter val="50,00"/>
        <filter val="504,60"/>
        <filter val="51,28"/>
        <filter val="510,00"/>
        <filter val="52,50"/>
        <filter val="547,50"/>
        <filter val="598,50"/>
        <filter val="6,00"/>
        <filter val="6,67"/>
        <filter val="60,00"/>
        <filter val="602,00"/>
        <filter val="62,70"/>
        <filter val="63,10"/>
        <filter val="692,24"/>
        <filter val="7,50"/>
        <filter val="70,00"/>
        <filter val="72,00"/>
        <filter val="74,92"/>
        <filter val="770,00"/>
        <filter val="78,00"/>
        <filter val="8,33"/>
        <filter val="80,00"/>
        <filter val="810,00"/>
        <filter val="83,33"/>
        <filter val="88,00"/>
        <filter val="895,00"/>
        <filter val="90,00"/>
        <filter val="94,44"/>
        <filter val="97,50"/>
        <filter val="98,00"/>
      </filters>
    </filterColumn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D164:E164"/>
    <mergeCell ref="O243:S243"/>
    <mergeCell ref="D462:E462"/>
    <mergeCell ref="D241:E241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2024-05-03T11:31:41Z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