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0E7ED5F-73CB-4FCF-991C-A23FDDA2FB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X484" i="1"/>
  <c r="W484" i="1"/>
  <c r="Y483" i="1"/>
  <c r="X483" i="1"/>
  <c r="O483" i="1"/>
  <c r="X482" i="1"/>
  <c r="Y482" i="1" s="1"/>
  <c r="O482" i="1"/>
  <c r="Y481" i="1"/>
  <c r="X481" i="1"/>
  <c r="X485" i="1" s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Y454" i="1" s="1"/>
  <c r="O454" i="1"/>
  <c r="Y453" i="1"/>
  <c r="X453" i="1"/>
  <c r="X465" i="1" s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X433" i="1" s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O422" i="1"/>
  <c r="Y421" i="1"/>
  <c r="X421" i="1"/>
  <c r="O421" i="1"/>
  <c r="W419" i="1"/>
  <c r="X418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X380" i="1"/>
  <c r="W380" i="1"/>
  <c r="Y379" i="1"/>
  <c r="X379" i="1"/>
  <c r="O379" i="1"/>
  <c r="X378" i="1"/>
  <c r="O378" i="1"/>
  <c r="W374" i="1"/>
  <c r="W373" i="1"/>
  <c r="X372" i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Y369" i="1" s="1"/>
  <c r="X365" i="1"/>
  <c r="O365" i="1"/>
  <c r="W363" i="1"/>
  <c r="X362" i="1"/>
  <c r="W362" i="1"/>
  <c r="Y361" i="1"/>
  <c r="X361" i="1"/>
  <c r="O361" i="1"/>
  <c r="X360" i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Y342" i="1"/>
  <c r="Y344" i="1" s="1"/>
  <c r="X342" i="1"/>
  <c r="X344" i="1" s="1"/>
  <c r="O342" i="1"/>
  <c r="W340" i="1"/>
  <c r="W339" i="1"/>
  <c r="Y338" i="1"/>
  <c r="X338" i="1"/>
  <c r="O338" i="1"/>
  <c r="X337" i="1"/>
  <c r="Y337" i="1" s="1"/>
  <c r="O337" i="1"/>
  <c r="Y336" i="1"/>
  <c r="Y339" i="1" s="1"/>
  <c r="X336" i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Y310" i="1"/>
  <c r="X310" i="1"/>
  <c r="O310" i="1"/>
  <c r="X309" i="1"/>
  <c r="O309" i="1"/>
  <c r="W307" i="1"/>
  <c r="W306" i="1"/>
  <c r="X305" i="1"/>
  <c r="O305" i="1"/>
  <c r="W302" i="1"/>
  <c r="W301" i="1"/>
  <c r="X300" i="1"/>
  <c r="Y300" i="1" s="1"/>
  <c r="O300" i="1"/>
  <c r="Y299" i="1"/>
  <c r="Y301" i="1" s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Y290" i="1" s="1"/>
  <c r="O290" i="1"/>
  <c r="Y289" i="1"/>
  <c r="Y296" i="1" s="1"/>
  <c r="X289" i="1"/>
  <c r="O289" i="1"/>
  <c r="W286" i="1"/>
  <c r="X285" i="1"/>
  <c r="W285" i="1"/>
  <c r="Y284" i="1"/>
  <c r="X284" i="1"/>
  <c r="O284" i="1"/>
  <c r="X283" i="1"/>
  <c r="O283" i="1"/>
  <c r="W281" i="1"/>
  <c r="W280" i="1"/>
  <c r="X279" i="1"/>
  <c r="Y279" i="1" s="1"/>
  <c r="O279" i="1"/>
  <c r="Y278" i="1"/>
  <c r="X278" i="1"/>
  <c r="Y277" i="1"/>
  <c r="Y280" i="1" s="1"/>
  <c r="X277" i="1"/>
  <c r="X280" i="1" s="1"/>
  <c r="W275" i="1"/>
  <c r="W274" i="1"/>
  <c r="X273" i="1"/>
  <c r="Y273" i="1" s="1"/>
  <c r="O273" i="1"/>
  <c r="Y272" i="1"/>
  <c r="X272" i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O259" i="1"/>
  <c r="W257" i="1"/>
  <c r="W256" i="1"/>
  <c r="X255" i="1"/>
  <c r="Y255" i="1" s="1"/>
  <c r="O255" i="1"/>
  <c r="Y254" i="1"/>
  <c r="Y256" i="1" s="1"/>
  <c r="X254" i="1"/>
  <c r="O254" i="1"/>
  <c r="X253" i="1"/>
  <c r="Y253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Y222" i="1" s="1"/>
  <c r="O222" i="1"/>
  <c r="Y221" i="1"/>
  <c r="Y227" i="1" s="1"/>
  <c r="X221" i="1"/>
  <c r="O221" i="1"/>
  <c r="W218" i="1"/>
  <c r="X217" i="1"/>
  <c r="W217" i="1"/>
  <c r="Y216" i="1"/>
  <c r="X216" i="1"/>
  <c r="O216" i="1"/>
  <c r="X215" i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Y206" i="1"/>
  <c r="X206" i="1"/>
  <c r="X212" i="1" s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Y175" i="1" s="1"/>
  <c r="X171" i="1"/>
  <c r="O171" i="1"/>
  <c r="W169" i="1"/>
  <c r="X168" i="1"/>
  <c r="W168" i="1"/>
  <c r="Y167" i="1"/>
  <c r="X167" i="1"/>
  <c r="O167" i="1"/>
  <c r="X166" i="1"/>
  <c r="O166" i="1"/>
  <c r="W164" i="1"/>
  <c r="W163" i="1"/>
  <c r="X162" i="1"/>
  <c r="Y162" i="1" s="1"/>
  <c r="O162" i="1"/>
  <c r="Y161" i="1"/>
  <c r="Y163" i="1" s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H543" i="1" s="1"/>
  <c r="O148" i="1"/>
  <c r="W145" i="1"/>
  <c r="W144" i="1"/>
  <c r="Y143" i="1"/>
  <c r="X143" i="1"/>
  <c r="O143" i="1"/>
  <c r="X142" i="1"/>
  <c r="Y142" i="1" s="1"/>
  <c r="O142" i="1"/>
  <c r="Y141" i="1"/>
  <c r="Y144" i="1" s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Y136" i="1" s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103" i="1"/>
  <c r="X127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T543" i="1"/>
  <c r="W543" i="1"/>
  <c r="X500" i="1"/>
  <c r="Y493" i="1"/>
  <c r="Y500" i="1" s="1"/>
  <c r="X501" i="1"/>
  <c r="X517" i="1"/>
  <c r="Y510" i="1"/>
  <c r="Y516" i="1" s="1"/>
  <c r="X516" i="1"/>
  <c r="F9" i="1"/>
  <c r="J9" i="1"/>
  <c r="X535" i="1"/>
  <c r="X534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07" i="1"/>
  <c r="Y212" i="1" s="1"/>
  <c r="J543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P543" i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F543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Y464" i="1"/>
  <c r="X469" i="1"/>
  <c r="Y484" i="1"/>
  <c r="X531" i="1"/>
  <c r="Y527" i="1"/>
  <c r="Y531" i="1" s="1"/>
  <c r="V543" i="1"/>
  <c r="X449" i="1"/>
  <c r="Y538" i="1" l="1"/>
  <c r="X537" i="1"/>
  <c r="X536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<sst xmlns="http://schemas.openxmlformats.org/spreadsheetml/2006/main" count="2266" uniqueCount="739">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</sst>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1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180</v>
      </c>
      <c r="X57" s="367">
        <f>IFERROR(IF(W57="",0,CEILING((W57/$H57),1)*$H57),"")</f>
        <v>183.60000000000002</v>
      </c>
      <c r="Y57" s="36">
        <f>IFERROR(IF(X57=0,"",ROUNDUP(X57/H57,0)*0.02175),"")</f>
        <v>0.36974999999999997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16.666666666666664</v>
      </c>
      <c r="X61" s="368">
        <f>IFERROR(X57/H57,"0")+IFERROR(X58/H58,"0")+IFERROR(X59/H59,"0")+IFERROR(X60/H60,"0")</f>
        <v>17</v>
      </c>
      <c r="Y61" s="368">
        <f>IFERROR(IF(Y57="",0,Y57),"0")+IFERROR(IF(Y58="",0,Y58),"0")+IFERROR(IF(Y59="",0,Y59),"0")+IFERROR(IF(Y60="",0,Y60),"0")</f>
        <v>0.36974999999999997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180</v>
      </c>
      <c r="X62" s="368">
        <f>IFERROR(SUM(X57:X60),"0")</f>
        <v>183.60000000000002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400</v>
      </c>
      <c r="X69" s="367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80</v>
      </c>
      <c r="X70" s="367">
        <f t="shared" si="2"/>
        <v>89.6</v>
      </c>
      <c r="Y70" s="36">
        <f t="shared" si="3"/>
        <v>0.17399999999999999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27</v>
      </c>
      <c r="X78" s="367">
        <f t="shared" si="2"/>
        <v>27</v>
      </c>
      <c r="Y78" s="36">
        <f t="shared" si="4"/>
        <v>5.6219999999999999E-2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50.179894179894184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1.0567199999999999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507</v>
      </c>
      <c r="X86" s="368">
        <f>IFERROR(SUM(X65:X84),"0")</f>
        <v>527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120</v>
      </c>
      <c r="X108" s="367">
        <f t="shared" si="6"/>
        <v>126</v>
      </c>
      <c r="Y108" s="36">
        <f>IFERROR(IF(X108=0,"",ROUNDUP(X108/H108,0)*0.02175),"")</f>
        <v>0.32624999999999998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14.285714285714285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0.32624999999999998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120</v>
      </c>
      <c r="X118" s="368">
        <f>IFERROR(SUM(X105:X116),"0")</f>
        <v>126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159</v>
      </c>
      <c r="X120" s="367">
        <f t="shared" ref="X120:X126" si="7">IFERROR(IF(W120="",0,CEILING((W120/$H120),1)*$H120),"")</f>
        <v>159.35999999999999</v>
      </c>
      <c r="Y120" s="36">
        <f>IFERROR(IF(X120=0,"",ROUNDUP(X120/H120,0)*0.00937),"")</f>
        <v>0.44975999999999999</v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70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56.224899598393577</v>
      </c>
      <c r="X127" s="368">
        <f>IFERROR(X120/H120,"0")+IFERROR(X121/H121,"0")+IFERROR(X122/H122,"0")+IFERROR(X123/H123,"0")+IFERROR(X124/H124,"0")+IFERROR(X125/H125,"0")+IFERROR(X126/H126,"0")</f>
        <v>57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0.64551000000000003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229</v>
      </c>
      <c r="X128" s="368">
        <f>IFERROR(SUM(X120:X126),"0")</f>
        <v>234.95999999999998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195</v>
      </c>
      <c r="X131" s="367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79</v>
      </c>
      <c r="X134" s="367">
        <f>IFERROR(IF(W134="",0,CEILING((W134/$H134),1)*$H134),"")</f>
        <v>81</v>
      </c>
      <c r="Y134" s="36">
        <f>IFERROR(IF(X134=0,"",ROUNDUP(X134/H134,0)*0.00753),"")</f>
        <v>0.22590000000000002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52.473544973544968</v>
      </c>
      <c r="X136" s="368">
        <f>IFERROR(X131/H131,"0")+IFERROR(X132/H132,"0")+IFERROR(X133/H133,"0")+IFERROR(X134/H134,"0")+IFERROR(X135/H135,"0")</f>
        <v>54</v>
      </c>
      <c r="Y136" s="368">
        <f>IFERROR(IF(Y131="",0,Y131),"0")+IFERROR(IF(Y132="",0,Y132),"0")+IFERROR(IF(Y133="",0,Y133),"0")+IFERROR(IF(Y134="",0,Y134),"0")+IFERROR(IF(Y135="",0,Y135),"0")</f>
        <v>0.74790000000000001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274</v>
      </c>
      <c r="X137" s="368">
        <f>IFERROR(SUM(X131:X135),"0")</f>
        <v>282.60000000000002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60</v>
      </c>
      <c r="X150" s="367">
        <f t="shared" si="8"/>
        <v>63</v>
      </c>
      <c r="Y150" s="36">
        <f>IFERROR(IF(X150=0,"",ROUNDUP(X150/H150,0)*0.00753),"")</f>
        <v>0.11295000000000001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14.285714285714285</v>
      </c>
      <c r="X157" s="368">
        <f>IFERROR(X148/H148,"0")+IFERROR(X149/H149,"0")+IFERROR(X150/H150,"0")+IFERROR(X151/H151,"0")+IFERROR(X152/H152,"0")+IFERROR(X153/H153,"0")+IFERROR(X154/H154,"0")+IFERROR(X155/H155,"0")+IFERROR(X156/H156,"0")</f>
        <v>15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0.11295000000000001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60</v>
      </c>
      <c r="X158" s="368">
        <f>IFERROR(SUM(X148:X156),"0")</f>
        <v>63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400</v>
      </c>
      <c r="X183" s="367">
        <f t="shared" si="9"/>
        <v>400.2</v>
      </c>
      <c r="Y183" s="36">
        <f>IFERROR(IF(X183=0,"",ROUNDUP(X183/H183,0)*0.02175),"")</f>
        <v>1.0004999999999999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55</v>
      </c>
      <c r="X184" s="367">
        <f t="shared" si="9"/>
        <v>55.199999999999996</v>
      </c>
      <c r="Y184" s="36">
        <f>IFERROR(IF(X184=0,"",ROUNDUP(X184/H184,0)*0.00753),"")</f>
        <v>0.17319000000000001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200</v>
      </c>
      <c r="X188" s="367">
        <f t="shared" si="9"/>
        <v>201.6</v>
      </c>
      <c r="Y188" s="36">
        <f t="shared" ref="Y188:Y194" si="10">IFERROR(IF(X188=0,"",ROUNDUP(X188/H188,0)*0.00753),"")</f>
        <v>0.63251999999999997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160</v>
      </c>
      <c r="X190" s="367">
        <f t="shared" si="9"/>
        <v>160.79999999999998</v>
      </c>
      <c r="Y190" s="36">
        <f t="shared" si="10"/>
        <v>0.50451000000000001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120</v>
      </c>
      <c r="X191" s="367">
        <f t="shared" si="9"/>
        <v>120</v>
      </c>
      <c r="Y191" s="36">
        <f t="shared" si="10"/>
        <v>0.3765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200</v>
      </c>
      <c r="X194" s="367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352.22701149425291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354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3.3197399999999999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1135</v>
      </c>
      <c r="X196" s="368">
        <f>IFERROR(SUM(X178:X194),"0")</f>
        <v>1139.3999999999999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32</v>
      </c>
      <c r="X201" s="367">
        <f>IFERROR(IF(W201="",0,CEILING((W201/$H201),1)*$H201),"")</f>
        <v>33.6</v>
      </c>
      <c r="Y201" s="36">
        <f>IFERROR(IF(X201=0,"",ROUNDUP(X201/H201,0)*0.00753),"")</f>
        <v>0.10542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13.333333333333334</v>
      </c>
      <c r="X202" s="368">
        <f>IFERROR(X198/H198,"0")+IFERROR(X199/H199,"0")+IFERROR(X200/H200,"0")+IFERROR(X201/H201,"0")</f>
        <v>14.000000000000002</v>
      </c>
      <c r="Y202" s="368">
        <f>IFERROR(IF(Y198="",0,Y198),"0")+IFERROR(IF(Y199="",0,Y199),"0")+IFERROR(IF(Y200="",0,Y200),"0")+IFERROR(IF(Y201="",0,Y201),"0")</f>
        <v>0.10542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32</v>
      </c>
      <c r="X203" s="368">
        <f>IFERROR(SUM(X198:X201),"0")</f>
        <v>33.6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119</v>
      </c>
      <c r="X208" s="367">
        <f t="shared" si="11"/>
        <v>127.6</v>
      </c>
      <c r="Y208" s="36">
        <f>IFERROR(IF(X208=0,"",ROUNDUP(X208/H208,0)*0.02175),"")</f>
        <v>0.23924999999999999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10.258620689655173</v>
      </c>
      <c r="X212" s="368">
        <f>IFERROR(X206/H206,"0")+IFERROR(X207/H207,"0")+IFERROR(X208/H208,"0")+IFERROR(X209/H209,"0")+IFERROR(X210/H210,"0")+IFERROR(X211/H211,"0")</f>
        <v>11</v>
      </c>
      <c r="Y212" s="368">
        <f>IFERROR(IF(Y206="",0,Y206),"0")+IFERROR(IF(Y207="",0,Y207),"0")+IFERROR(IF(Y208="",0,Y208),"0")+IFERROR(IF(Y209="",0,Y209),"0")+IFERROR(IF(Y210="",0,Y210),"0")+IFERROR(IF(Y211="",0,Y211),"0")</f>
        <v>0.23924999999999999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119</v>
      </c>
      <c r="X213" s="368">
        <f>IFERROR(SUM(X206:X211),"0")</f>
        <v>127.6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144</v>
      </c>
      <c r="X221" s="367">
        <f t="shared" ref="X221:X226" si="12">IFERROR(IF(W221="",0,CEILING((W221/$H221),1)*$H221),"")</f>
        <v>150.79999999999998</v>
      </c>
      <c r="Y221" s="36">
        <f>IFERROR(IF(X221=0,"",ROUNDUP(X221/H221,0)*0.02175),"")</f>
        <v>0.28275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12.413793103448276</v>
      </c>
      <c r="X227" s="368">
        <f>IFERROR(X221/H221,"0")+IFERROR(X222/H222,"0")+IFERROR(X223/H223,"0")+IFERROR(X224/H224,"0")+IFERROR(X225/H225,"0")+IFERROR(X226/H226,"0")</f>
        <v>12.999999999999998</v>
      </c>
      <c r="Y227" s="368">
        <f>IFERROR(IF(Y221="",0,Y221),"0")+IFERROR(IF(Y222="",0,Y222),"0")+IFERROR(IF(Y223="",0,Y223),"0")+IFERROR(IF(Y224="",0,Y224),"0")+IFERROR(IF(Y225="",0,Y225),"0")+IFERROR(IF(Y226="",0,Y226),"0")</f>
        <v>0.28275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144</v>
      </c>
      <c r="X228" s="368">
        <f>IFERROR(SUM(X221:X226),"0")</f>
        <v>150.79999999999998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120</v>
      </c>
      <c r="X252" s="367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28.571428571428569</v>
      </c>
      <c r="X256" s="368">
        <f>IFERROR(X252/H252,"0")+IFERROR(X253/H253,"0")+IFERROR(X254/H254,"0")+IFERROR(X255/H255,"0")</f>
        <v>29</v>
      </c>
      <c r="Y256" s="368">
        <f>IFERROR(IF(Y252="",0,Y252),"0")+IFERROR(IF(Y253="",0,Y253),"0")+IFERROR(IF(Y254="",0,Y254),"0")+IFERROR(IF(Y255="",0,Y255),"0")</f>
        <v>0.21837000000000001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120</v>
      </c>
      <c r="X257" s="368">
        <f>IFERROR(SUM(X252:X255),"0")</f>
        <v>121.80000000000001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299</v>
      </c>
      <c r="X272" s="367">
        <f>IFERROR(IF(W272="",0,CEILING((W272/$H272),1)*$H272),"")</f>
        <v>304.2</v>
      </c>
      <c r="Y272" s="36">
        <f>IFERROR(IF(X272=0,"",ROUNDUP(X272/H272,0)*0.02175),"")</f>
        <v>0.84824999999999995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38.333333333333336</v>
      </c>
      <c r="X274" s="368">
        <f>IFERROR(X271/H271,"0")+IFERROR(X272/H272,"0")+IFERROR(X273/H273,"0")</f>
        <v>39</v>
      </c>
      <c r="Y274" s="368">
        <f>IFERROR(IF(Y271="",0,Y271),"0")+IFERROR(IF(Y272="",0,Y272),"0")+IFERROR(IF(Y273="",0,Y273),"0")</f>
        <v>0.84824999999999995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299</v>
      </c>
      <c r="X275" s="368">
        <f>IFERROR(SUM(X271:X273),"0")</f>
        <v>304.2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19</v>
      </c>
      <c r="X279" s="367">
        <f>IFERROR(IF(W279="",0,CEILING((W279/$H279),1)*$H279),"")</f>
        <v>20.399999999999999</v>
      </c>
      <c r="Y279" s="36">
        <f>IFERROR(IF(X279=0,"",ROUNDUP(X279/H279,0)*0.00753),"")</f>
        <v>6.0240000000000002E-2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7.4509803921568629</v>
      </c>
      <c r="X280" s="368">
        <f>IFERROR(X277/H277,"0")+IFERROR(X278/H278,"0")+IFERROR(X279/H279,"0")</f>
        <v>8</v>
      </c>
      <c r="Y280" s="368">
        <f>IFERROR(IF(Y277="",0,Y277),"0")+IFERROR(IF(Y278="",0,Y278),"0")+IFERROR(IF(Y279="",0,Y279),"0")</f>
        <v>6.0240000000000002E-2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19</v>
      </c>
      <c r="X281" s="368">
        <f>IFERROR(SUM(X277:X279),"0")</f>
        <v>20.399999999999999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12</v>
      </c>
      <c r="X319" s="367">
        <f>IFERROR(IF(W319="",0,CEILING((W319/$H319),1)*$H319),"")</f>
        <v>12.75</v>
      </c>
      <c r="Y319" s="36">
        <f>IFERROR(IF(X319=0,"",ROUNDUP(X319/H319,0)*0.00753),"")</f>
        <v>3.7650000000000003E-2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4.7058823529411766</v>
      </c>
      <c r="X320" s="368">
        <f>IFERROR(X319/H319,"0")</f>
        <v>5</v>
      </c>
      <c r="Y320" s="368">
        <f>IFERROR(IF(Y319="",0,Y319),"0")</f>
        <v>3.7650000000000003E-2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12</v>
      </c>
      <c r="X321" s="368">
        <f>IFERROR(SUM(X319:X319),"0")</f>
        <v>12.75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2400</v>
      </c>
      <c r="X326" s="367">
        <f t="shared" si="17"/>
        <v>2400</v>
      </c>
      <c r="Y326" s="36">
        <f>IFERROR(IF(X326=0,"",ROUNDUP(X326/H326,0)*0.02175),"")</f>
        <v>3.4799999999999995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1400</v>
      </c>
      <c r="X327" s="367">
        <f t="shared" si="17"/>
        <v>1410</v>
      </c>
      <c r="Y327" s="36">
        <f>IFERROR(IF(X327=0,"",ROUNDUP(X327/H327,0)*0.02175),"")</f>
        <v>2.0444999999999998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1500</v>
      </c>
      <c r="X329" s="367">
        <f t="shared" si="17"/>
        <v>1500</v>
      </c>
      <c r="Y329" s="36">
        <f>IFERROR(IF(X329=0,"",ROUNDUP(X329/H329,0)*0.02175),"")</f>
        <v>2.1749999999999998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353.33333333333331</v>
      </c>
      <c r="X333" s="368">
        <f>IFERROR(X325/H325,"0")+IFERROR(X326/H326,"0")+IFERROR(X327/H327,"0")+IFERROR(X328/H328,"0")+IFERROR(X329/H329,"0")+IFERROR(X330/H330,"0")+IFERROR(X331/H331,"0")+IFERROR(X332/H332,"0")</f>
        <v>354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7.6994999999999996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5300</v>
      </c>
      <c r="X334" s="368">
        <f>IFERROR(SUM(X325:X332),"0")</f>
        <v>5310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612</v>
      </c>
      <c r="X336" s="367">
        <f>IFERROR(IF(W336="",0,CEILING((W336/$H336),1)*$H336),"")</f>
        <v>615</v>
      </c>
      <c r="Y336" s="36">
        <f>IFERROR(IF(X336=0,"",ROUNDUP(X336/H336,0)*0.02175),"")</f>
        <v>0.89174999999999993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40.799999999999997</v>
      </c>
      <c r="X339" s="368">
        <f>IFERROR(X336/H336,"0")+IFERROR(X337/H337,"0")+IFERROR(X338/H338,"0")</f>
        <v>41</v>
      </c>
      <c r="Y339" s="368">
        <f>IFERROR(IF(Y336="",0,Y336),"0")+IFERROR(IF(Y337="",0,Y337),"0")+IFERROR(IF(Y338="",0,Y338),"0")</f>
        <v>0.89174999999999993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612</v>
      </c>
      <c r="X340" s="368">
        <f>IFERROR(SUM(X336:X338),"0")</f>
        <v>615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2000</v>
      </c>
      <c r="X365" s="367">
        <f>IFERROR(IF(W365="",0,CEILING((W365/$H365),1)*$H365),"")</f>
        <v>2004.6</v>
      </c>
      <c r="Y365" s="36">
        <f>IFERROR(IF(X365=0,"",ROUNDUP(X365/H365,0)*0.02175),"")</f>
        <v>5.5897499999999996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256.41025641025641</v>
      </c>
      <c r="X369" s="368">
        <f>IFERROR(X365/H365,"0")+IFERROR(X366/H366,"0")+IFERROR(X367/H367,"0")+IFERROR(X368/H368,"0")</f>
        <v>257</v>
      </c>
      <c r="Y369" s="368">
        <f>IFERROR(IF(Y365="",0,Y365),"0")+IFERROR(IF(Y366="",0,Y366),"0")+IFERROR(IF(Y367="",0,Y367),"0")+IFERROR(IF(Y368="",0,Y368),"0")</f>
        <v>5.5897499999999996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2000</v>
      </c>
      <c r="X370" s="368">
        <f>IFERROR(SUM(X365:X368),"0")</f>
        <v>2004.6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120</v>
      </c>
      <c r="X383" s="367">
        <f t="shared" ref="X383:X395" si="18">IFERROR(IF(W383="",0,CEILING((W383/$H383),1)*$H383),"")</f>
        <v>121.80000000000001</v>
      </c>
      <c r="Y383" s="36">
        <f>IFERROR(IF(X383=0,"",ROUNDUP(X383/H383,0)*0.00753),"")</f>
        <v>0.21837000000000001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28.571428571428569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0.21837000000000001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120</v>
      </c>
      <c r="X397" s="368">
        <f>IFERROR(SUM(X383:X395),"0")</f>
        <v>121.80000000000001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7</v>
      </c>
      <c r="X436" s="367">
        <f>IFERROR(IF(W436="",0,CEILING((W436/$H436),1)*$H436),"")</f>
        <v>7.92</v>
      </c>
      <c r="Y436" s="36">
        <f>IFERROR(IF(X436=0,"",ROUNDUP(X436/H436,0)*0.00627),"")</f>
        <v>3.7620000000000001E-2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5.3030303030303028</v>
      </c>
      <c r="X437" s="368">
        <f>IFERROR(X436/H436,"0")</f>
        <v>6</v>
      </c>
      <c r="Y437" s="368">
        <f>IFERROR(IF(Y436="",0,Y436),"0")</f>
        <v>3.7620000000000001E-2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7</v>
      </c>
      <c r="X438" s="368">
        <f>IFERROR(SUM(X436:X436),"0")</f>
        <v>7.92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1400</v>
      </c>
      <c r="X454" s="367">
        <f t="shared" si="21"/>
        <v>1404.48</v>
      </c>
      <c r="Y454" s="36">
        <f t="shared" si="22"/>
        <v>3.1813600000000002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1400</v>
      </c>
      <c r="X457" s="367">
        <f t="shared" si="21"/>
        <v>1404.48</v>
      </c>
      <c r="Y457" s="36">
        <f t="shared" si="22"/>
        <v>3.1813600000000002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530.30303030303025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532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6.3627200000000004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2800</v>
      </c>
      <c r="X465" s="368">
        <f>IFERROR(SUM(X453:X463),"0")</f>
        <v>2808.96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942</v>
      </c>
      <c r="X467" s="367">
        <f>IFERROR(IF(W467="",0,CEILING((W467/$H467),1)*$H467),"")</f>
        <v>945.12</v>
      </c>
      <c r="Y467" s="36">
        <f>IFERROR(IF(X467=0,"",ROUNDUP(X467/H467,0)*0.01196),"")</f>
        <v>2.1408399999999999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178.40909090909091</v>
      </c>
      <c r="X469" s="368">
        <f>IFERROR(X467/H467,"0")+IFERROR(X468/H468,"0")</f>
        <v>179</v>
      </c>
      <c r="Y469" s="368">
        <f>IFERROR(IF(Y467="",0,Y467),"0")+IFERROR(IF(Y468="",0,Y468),"0")</f>
        <v>2.1408399999999999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942</v>
      </c>
      <c r="X470" s="368">
        <f>IFERROR(SUM(X467:X468),"0")</f>
        <v>945.12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376</v>
      </c>
      <c r="X472" s="367">
        <f t="shared" ref="X472:X477" si="23">IFERROR(IF(W472="",0,CEILING((W472/$H472),1)*$H472),"")</f>
        <v>380.16</v>
      </c>
      <c r="Y472" s="36">
        <f>IFERROR(IF(X472=0,"",ROUNDUP(X472/H472,0)*0.01196),"")</f>
        <v>0.86112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1100</v>
      </c>
      <c r="X473" s="367">
        <f t="shared" si="23"/>
        <v>1103.52</v>
      </c>
      <c r="Y473" s="36">
        <f>IFERROR(IF(X473=0,"",ROUNDUP(X473/H473,0)*0.01196),"")</f>
        <v>2.4996399999999999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900</v>
      </c>
      <c r="X474" s="367">
        <f t="shared" si="23"/>
        <v>902.88</v>
      </c>
      <c r="Y474" s="36">
        <f>IFERROR(IF(X474=0,"",ROUNDUP(X474/H474,0)*0.01196),"")</f>
        <v>2.0451600000000001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449.99999999999994</v>
      </c>
      <c r="X478" s="368">
        <f>IFERROR(X472/H472,"0")+IFERROR(X473/H473,"0")+IFERROR(X474/H474,"0")+IFERROR(X475/H475,"0")+IFERROR(X476/H476,"0")+IFERROR(X477/H477,"0")</f>
        <v>452</v>
      </c>
      <c r="Y478" s="368">
        <f>IFERROR(IF(Y472="",0,Y472),"0")+IFERROR(IF(Y473="",0,Y473),"0")+IFERROR(IF(Y474="",0,Y474),"0")+IFERROR(IF(Y475="",0,Y475),"0")+IFERROR(IF(Y476="",0,Y476),"0")+IFERROR(IF(Y477="",0,Y477),"0")</f>
        <v>5.4059200000000001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2376</v>
      </c>
      <c r="X479" s="368">
        <f>IFERROR(SUM(X472:X477),"0")</f>
        <v>2386.56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17407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17527.669999999998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18406.414063357985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18534.616999999995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31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32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19181.414063357985</v>
      </c>
      <c r="X536" s="368">
        <f>GrossWeightTotalR+PalletQtyTotalR*25</f>
        <v>19334.616999999995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2514.5409870906474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2533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36.717219999999998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183.60000000000002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887.96</v>
      </c>
      <c r="F543" s="46">
        <f>IFERROR(X131*1,"0")+IFERROR(X132*1,"0")+IFERROR(X133*1,"0")+IFERROR(X134*1,"0")+IFERROR(X135*1,"0")</f>
        <v>282.60000000000002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63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1172.9999999999998</v>
      </c>
      <c r="J543" s="46">
        <f>IFERROR(X206*1,"0")+IFERROR(X207*1,"0")+IFERROR(X208*1,"0")+IFERROR(X209*1,"0")+IFERROR(X210*1,"0")+IFERROR(X211*1,"0")+IFERROR(X215*1,"0")+IFERROR(X216*1,"0")</f>
        <v>127.6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446.4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446.4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12.75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5925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2004.6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121.80000000000001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7.92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6140.64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