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A57E096-DC71-415C-A437-0E58879C70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92" i="1" s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Y287" i="1" s="1"/>
  <c r="X267" i="1"/>
  <c r="X288" i="1" s="1"/>
  <c r="W265" i="1"/>
  <c r="W264" i="1"/>
  <c r="Y263" i="1"/>
  <c r="X263" i="1"/>
  <c r="O263" i="1"/>
  <c r="Y262" i="1"/>
  <c r="X262" i="1"/>
  <c r="Y261" i="1"/>
  <c r="X261" i="1"/>
  <c r="X264" i="1" s="1"/>
  <c r="O261" i="1"/>
  <c r="Y260" i="1"/>
  <c r="Y264" i="1" s="1"/>
  <c r="X260" i="1"/>
  <c r="X265" i="1" s="1"/>
  <c r="W258" i="1"/>
  <c r="Y257" i="1"/>
  <c r="W257" i="1"/>
  <c r="Y256" i="1"/>
  <c r="X256" i="1"/>
  <c r="Y255" i="1"/>
  <c r="X255" i="1"/>
  <c r="X257" i="1" s="1"/>
  <c r="W253" i="1"/>
  <c r="X252" i="1"/>
  <c r="W252" i="1"/>
  <c r="Y251" i="1"/>
  <c r="Y252" i="1" s="1"/>
  <c r="X251" i="1"/>
  <c r="X253" i="1" s="1"/>
  <c r="W248" i="1"/>
  <c r="Y247" i="1"/>
  <c r="W247" i="1"/>
  <c r="Y246" i="1"/>
  <c r="X246" i="1"/>
  <c r="Y245" i="1"/>
  <c r="X245" i="1"/>
  <c r="X247" i="1" s="1"/>
  <c r="W241" i="1"/>
  <c r="X240" i="1"/>
  <c r="W240" i="1"/>
  <c r="Y239" i="1"/>
  <c r="Y240" i="1" s="1"/>
  <c r="X239" i="1"/>
  <c r="X241" i="1" s="1"/>
  <c r="O239" i="1"/>
  <c r="W236" i="1"/>
  <c r="X235" i="1"/>
  <c r="W235" i="1"/>
  <c r="Y234" i="1"/>
  <c r="Y235" i="1" s="1"/>
  <c r="X234" i="1"/>
  <c r="X236" i="1" s="1"/>
  <c r="O234" i="1"/>
  <c r="W230" i="1"/>
  <c r="X229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Y223" i="1" s="1"/>
  <c r="X221" i="1"/>
  <c r="X224" i="1" s="1"/>
  <c r="O221" i="1"/>
  <c r="W218" i="1"/>
  <c r="Y217" i="1"/>
  <c r="W217" i="1"/>
  <c r="Y216" i="1"/>
  <c r="X216" i="1"/>
  <c r="X217" i="1" s="1"/>
  <c r="O216" i="1"/>
  <c r="W213" i="1"/>
  <c r="W212" i="1"/>
  <c r="Y211" i="1"/>
  <c r="X211" i="1"/>
  <c r="O211" i="1"/>
  <c r="Y210" i="1"/>
  <c r="X210" i="1"/>
  <c r="O210" i="1"/>
  <c r="Y209" i="1"/>
  <c r="X209" i="1"/>
  <c r="X213" i="1" s="1"/>
  <c r="O209" i="1"/>
  <c r="Y208" i="1"/>
  <c r="Y212" i="1" s="1"/>
  <c r="X208" i="1"/>
  <c r="X212" i="1" s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X198" i="1"/>
  <c r="O198" i="1"/>
  <c r="X195" i="1"/>
  <c r="W195" i="1"/>
  <c r="Y194" i="1"/>
  <c r="W194" i="1"/>
  <c r="Y193" i="1"/>
  <c r="X193" i="1"/>
  <c r="O193" i="1"/>
  <c r="Y192" i="1"/>
  <c r="X192" i="1"/>
  <c r="O192" i="1"/>
  <c r="Y191" i="1"/>
  <c r="X191" i="1"/>
  <c r="X194" i="1" s="1"/>
  <c r="O191" i="1"/>
  <c r="W188" i="1"/>
  <c r="W187" i="1"/>
  <c r="Y186" i="1"/>
  <c r="X186" i="1"/>
  <c r="X188" i="1" s="1"/>
  <c r="O186" i="1"/>
  <c r="Y185" i="1"/>
  <c r="Y187" i="1" s="1"/>
  <c r="X185" i="1"/>
  <c r="O185" i="1"/>
  <c r="W181" i="1"/>
  <c r="X180" i="1"/>
  <c r="W180" i="1"/>
  <c r="Y179" i="1"/>
  <c r="Y180" i="1" s="1"/>
  <c r="X179" i="1"/>
  <c r="X181" i="1" s="1"/>
  <c r="O179" i="1"/>
  <c r="W176" i="1"/>
  <c r="X175" i="1"/>
  <c r="W175" i="1"/>
  <c r="Y174" i="1"/>
  <c r="Y175" i="1" s="1"/>
  <c r="X174" i="1"/>
  <c r="X176" i="1" s="1"/>
  <c r="O174" i="1"/>
  <c r="W171" i="1"/>
  <c r="X170" i="1"/>
  <c r="W170" i="1"/>
  <c r="Y169" i="1"/>
  <c r="Y170" i="1" s="1"/>
  <c r="X169" i="1"/>
  <c r="X171" i="1" s="1"/>
  <c r="O169" i="1"/>
  <c r="W166" i="1"/>
  <c r="X165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X156" i="1"/>
  <c r="X159" i="1" s="1"/>
  <c r="O156" i="1"/>
  <c r="X154" i="1"/>
  <c r="W154" i="1"/>
  <c r="Y153" i="1"/>
  <c r="W153" i="1"/>
  <c r="Y152" i="1"/>
  <c r="X152" i="1"/>
  <c r="Y151" i="1"/>
  <c r="X151" i="1"/>
  <c r="O151" i="1"/>
  <c r="Y150" i="1"/>
  <c r="X150" i="1"/>
  <c r="Y149" i="1"/>
  <c r="X149" i="1"/>
  <c r="X153" i="1" s="1"/>
  <c r="W146" i="1"/>
  <c r="Y145" i="1"/>
  <c r="W145" i="1"/>
  <c r="Y144" i="1"/>
  <c r="X144" i="1"/>
  <c r="X145" i="1" s="1"/>
  <c r="O144" i="1"/>
  <c r="X141" i="1"/>
  <c r="W141" i="1"/>
  <c r="Y140" i="1"/>
  <c r="W140" i="1"/>
  <c r="Y139" i="1"/>
  <c r="X139" i="1"/>
  <c r="X140" i="1" s="1"/>
  <c r="W135" i="1"/>
  <c r="X134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Y129" i="1" s="1"/>
  <c r="X127" i="1"/>
  <c r="X130" i="1" s="1"/>
  <c r="O127" i="1"/>
  <c r="W124" i="1"/>
  <c r="Y123" i="1"/>
  <c r="W123" i="1"/>
  <c r="Y122" i="1"/>
  <c r="X122" i="1"/>
  <c r="X123" i="1" s="1"/>
  <c r="O122" i="1"/>
  <c r="X119" i="1"/>
  <c r="W119" i="1"/>
  <c r="Y118" i="1"/>
  <c r="W118" i="1"/>
  <c r="Y117" i="1"/>
  <c r="X117" i="1"/>
  <c r="O117" i="1"/>
  <c r="Y116" i="1"/>
  <c r="X116" i="1"/>
  <c r="O116" i="1"/>
  <c r="Y115" i="1"/>
  <c r="X115" i="1"/>
  <c r="O115" i="1"/>
  <c r="Y114" i="1"/>
  <c r="X114" i="1"/>
  <c r="X118" i="1" s="1"/>
  <c r="O114" i="1"/>
  <c r="W111" i="1"/>
  <c r="X110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Y105" i="1" s="1"/>
  <c r="X103" i="1"/>
  <c r="X106" i="1" s="1"/>
  <c r="O103" i="1"/>
  <c r="W100" i="1"/>
  <c r="W99" i="1"/>
  <c r="Y98" i="1"/>
  <c r="X98" i="1"/>
  <c r="O98" i="1"/>
  <c r="Y97" i="1"/>
  <c r="X97" i="1"/>
  <c r="O97" i="1"/>
  <c r="Y96" i="1"/>
  <c r="X96" i="1"/>
  <c r="X100" i="1" s="1"/>
  <c r="O96" i="1"/>
  <c r="Y95" i="1"/>
  <c r="Y99" i="1" s="1"/>
  <c r="X95" i="1"/>
  <c r="O95" i="1"/>
  <c r="W92" i="1"/>
  <c r="W91" i="1"/>
  <c r="Y90" i="1"/>
  <c r="X90" i="1"/>
  <c r="O90" i="1"/>
  <c r="Y89" i="1"/>
  <c r="X89" i="1"/>
  <c r="X91" i="1" s="1"/>
  <c r="O89" i="1"/>
  <c r="Y88" i="1"/>
  <c r="Y91" i="1" s="1"/>
  <c r="X88" i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X78" i="1"/>
  <c r="X85" i="1" s="1"/>
  <c r="O78" i="1"/>
  <c r="X75" i="1"/>
  <c r="W75" i="1"/>
  <c r="Y74" i="1"/>
  <c r="W74" i="1"/>
  <c r="Y73" i="1"/>
  <c r="X73" i="1"/>
  <c r="O73" i="1"/>
  <c r="Y72" i="1"/>
  <c r="X72" i="1"/>
  <c r="X74" i="1" s="1"/>
  <c r="O72" i="1"/>
  <c r="W69" i="1"/>
  <c r="X68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Y63" i="1" s="1"/>
  <c r="X61" i="1"/>
  <c r="X64" i="1" s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X58" i="1" s="1"/>
  <c r="O52" i="1"/>
  <c r="Y51" i="1"/>
  <c r="Y57" i="1" s="1"/>
  <c r="X51" i="1"/>
  <c r="O51" i="1"/>
  <c r="W48" i="1"/>
  <c r="W47" i="1"/>
  <c r="Y46" i="1"/>
  <c r="X46" i="1"/>
  <c r="O46" i="1"/>
  <c r="Y45" i="1"/>
  <c r="X45" i="1"/>
  <c r="X47" i="1" s="1"/>
  <c r="O45" i="1"/>
  <c r="Y44" i="1"/>
  <c r="Y47" i="1" s="1"/>
  <c r="X44" i="1"/>
  <c r="O44" i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X33" i="1" s="1"/>
  <c r="O28" i="1"/>
  <c r="X24" i="1"/>
  <c r="W24" i="1"/>
  <c r="Y23" i="1"/>
  <c r="W23" i="1"/>
  <c r="Y22" i="1"/>
  <c r="X22" i="1"/>
  <c r="O22" i="1"/>
  <c r="H10" i="1"/>
  <c r="A9" i="1"/>
  <c r="D7" i="1"/>
  <c r="P6" i="1"/>
  <c r="O2" i="1"/>
  <c r="F10" i="1" l="1"/>
  <c r="J9" i="1"/>
  <c r="F9" i="1"/>
  <c r="A10" i="1"/>
  <c r="X32" i="1"/>
  <c r="X84" i="1"/>
  <c r="X158" i="1"/>
  <c r="X205" i="1"/>
  <c r="X204" i="1"/>
  <c r="H9" i="1"/>
  <c r="X291" i="1"/>
  <c r="X290" i="1"/>
  <c r="X292" i="1" s="1"/>
  <c r="X23" i="1"/>
  <c r="W293" i="1"/>
  <c r="Y32" i="1"/>
  <c r="Y294" i="1" s="1"/>
  <c r="W289" i="1"/>
  <c r="X41" i="1"/>
  <c r="X48" i="1"/>
  <c r="X57" i="1"/>
  <c r="X63" i="1"/>
  <c r="Y84" i="1"/>
  <c r="X92" i="1"/>
  <c r="X99" i="1"/>
  <c r="X105" i="1"/>
  <c r="X124" i="1"/>
  <c r="X129" i="1"/>
  <c r="X146" i="1"/>
  <c r="Y158" i="1"/>
  <c r="X187" i="1"/>
  <c r="Y204" i="1"/>
  <c r="X218" i="1"/>
  <c r="X223" i="1"/>
  <c r="X248" i="1"/>
  <c r="X258" i="1"/>
  <c r="X287" i="1"/>
  <c r="X289" i="1" l="1"/>
  <c r="B302" i="1" s="1"/>
  <c r="X293" i="1"/>
  <c r="A302" i="1" l="1"/>
  <c r="C302" i="1"/>
</calcChain>
</file>

<file path=xl/sharedStrings.xml><?xml version="1.0" encoding="utf-8"?>
<sst xmlns="http://schemas.openxmlformats.org/spreadsheetml/2006/main" count="1100" uniqueCount="423">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</sst>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4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02"/>
  <sheetViews>
    <sheetView showGridLines="0" tabSelected="1" topLeftCell="A282" zoomScaleNormal="100" zoomScaleSheetLayoutView="100" workbookViewId="0">
      <selection activeCell="AA294" sqref="AA294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269" t="s">
        <v>0</v>
      </c>
      <c r="E1" s="270"/>
      <c r="F1" s="270"/>
      <c r="G1" s="12" t="s">
        <v>1</v>
      </c>
      <c r="H1" s="269" t="s">
        <v>2</v>
      </c>
      <c r="I1" s="270"/>
      <c r="J1" s="270"/>
      <c r="K1" s="270"/>
      <c r="L1" s="270"/>
      <c r="M1" s="270"/>
      <c r="N1" s="270"/>
      <c r="O1" s="270"/>
      <c r="P1" s="270"/>
      <c r="Q1" s="385" t="s">
        <v>3</v>
      </c>
      <c r="R1" s="270"/>
      <c r="S1" s="27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281" t="s">
        <v>8</v>
      </c>
      <c r="B5" s="282"/>
      <c r="C5" s="283"/>
      <c r="D5" s="221"/>
      <c r="E5" s="223"/>
      <c r="F5" s="367" t="s">
        <v>9</v>
      </c>
      <c r="G5" s="283"/>
      <c r="H5" s="221"/>
      <c r="I5" s="222"/>
      <c r="J5" s="222"/>
      <c r="K5" s="222"/>
      <c r="L5" s="223"/>
      <c r="M5" s="62"/>
      <c r="O5" s="24" t="s">
        <v>10</v>
      </c>
      <c r="P5" s="383">
        <v>45404</v>
      </c>
      <c r="Q5" s="291"/>
      <c r="S5" s="324" t="s">
        <v>11</v>
      </c>
      <c r="T5" s="229"/>
      <c r="U5" s="326" t="s">
        <v>12</v>
      </c>
      <c r="V5" s="291"/>
      <c r="AA5" s="51"/>
      <c r="AB5" s="51"/>
      <c r="AC5" s="51"/>
    </row>
    <row r="6" spans="1:30" s="184" customFormat="1" ht="24" customHeight="1" x14ac:dyDescent="0.2">
      <c r="A6" s="281" t="s">
        <v>13</v>
      </c>
      <c r="B6" s="282"/>
      <c r="C6" s="283"/>
      <c r="D6" s="359" t="s">
        <v>14</v>
      </c>
      <c r="E6" s="360"/>
      <c r="F6" s="360"/>
      <c r="G6" s="360"/>
      <c r="H6" s="360"/>
      <c r="I6" s="360"/>
      <c r="J6" s="360"/>
      <c r="K6" s="360"/>
      <c r="L6" s="291"/>
      <c r="M6" s="63"/>
      <c r="O6" s="24" t="s">
        <v>15</v>
      </c>
      <c r="P6" s="206" t="str">
        <f>IF(P5=0," ",CHOOSE(WEEKDAY(P5,2),"Понедельник","Вторник","Среда","Четверг","Пятница","Суббота","Воскресенье"))</f>
        <v>Понедельник</v>
      </c>
      <c r="Q6" s="195"/>
      <c r="S6" s="228" t="s">
        <v>16</v>
      </c>
      <c r="T6" s="229"/>
      <c r="U6" s="352" t="s">
        <v>17</v>
      </c>
      <c r="V6" s="240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312" t="str">
        <f>IFERROR(VLOOKUP(DeliveryAddress,Table,3,0),1)</f>
        <v>1</v>
      </c>
      <c r="E7" s="313"/>
      <c r="F7" s="313"/>
      <c r="G7" s="313"/>
      <c r="H7" s="313"/>
      <c r="I7" s="313"/>
      <c r="J7" s="313"/>
      <c r="K7" s="313"/>
      <c r="L7" s="300"/>
      <c r="M7" s="64"/>
      <c r="O7" s="24"/>
      <c r="P7" s="42"/>
      <c r="Q7" s="42"/>
      <c r="S7" s="199"/>
      <c r="T7" s="229"/>
      <c r="U7" s="353"/>
      <c r="V7" s="354"/>
      <c r="AA7" s="51"/>
      <c r="AB7" s="51"/>
      <c r="AC7" s="51"/>
    </row>
    <row r="8" spans="1:30" s="184" customFormat="1" ht="25.5" customHeight="1" x14ac:dyDescent="0.2">
      <c r="A8" s="387" t="s">
        <v>18</v>
      </c>
      <c r="B8" s="219"/>
      <c r="C8" s="220"/>
      <c r="D8" s="265"/>
      <c r="E8" s="266"/>
      <c r="F8" s="266"/>
      <c r="G8" s="266"/>
      <c r="H8" s="266"/>
      <c r="I8" s="266"/>
      <c r="J8" s="266"/>
      <c r="K8" s="266"/>
      <c r="L8" s="267"/>
      <c r="M8" s="65"/>
      <c r="O8" s="24" t="s">
        <v>19</v>
      </c>
      <c r="P8" s="299">
        <v>0.375</v>
      </c>
      <c r="Q8" s="300"/>
      <c r="S8" s="199"/>
      <c r="T8" s="229"/>
      <c r="U8" s="353"/>
      <c r="V8" s="354"/>
      <c r="AA8" s="51"/>
      <c r="AB8" s="51"/>
      <c r="AC8" s="51"/>
    </row>
    <row r="9" spans="1:30" s="184" customFormat="1" ht="39.950000000000003" customHeight="1" x14ac:dyDescent="0.2">
      <c r="A9" s="2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5"/>
      <c r="E9" s="204"/>
      <c r="F9" s="2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185"/>
      <c r="O9" s="26" t="s">
        <v>20</v>
      </c>
      <c r="P9" s="287"/>
      <c r="Q9" s="288"/>
      <c r="S9" s="199"/>
      <c r="T9" s="229"/>
      <c r="U9" s="355"/>
      <c r="V9" s="356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2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5"/>
      <c r="E10" s="204"/>
      <c r="F10" s="2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46" t="str">
        <f>IFERROR(VLOOKUP($D$10,Proxy,2,FALSE),"")</f>
        <v/>
      </c>
      <c r="I10" s="199"/>
      <c r="J10" s="199"/>
      <c r="K10" s="199"/>
      <c r="L10" s="199"/>
      <c r="M10" s="183"/>
      <c r="O10" s="26" t="s">
        <v>21</v>
      </c>
      <c r="P10" s="329"/>
      <c r="Q10" s="330"/>
      <c r="T10" s="24" t="s">
        <v>22</v>
      </c>
      <c r="U10" s="239" t="s">
        <v>23</v>
      </c>
      <c r="V10" s="240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90"/>
      <c r="Q11" s="291"/>
      <c r="T11" s="24" t="s">
        <v>26</v>
      </c>
      <c r="U11" s="322" t="s">
        <v>27</v>
      </c>
      <c r="V11" s="288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365" t="s">
        <v>28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3"/>
      <c r="M12" s="66"/>
      <c r="O12" s="24" t="s">
        <v>29</v>
      </c>
      <c r="P12" s="299"/>
      <c r="Q12" s="300"/>
      <c r="R12" s="23"/>
      <c r="T12" s="24"/>
      <c r="U12" s="270"/>
      <c r="V12" s="199"/>
      <c r="AA12" s="51"/>
      <c r="AB12" s="51"/>
      <c r="AC12" s="51"/>
    </row>
    <row r="13" spans="1:30" s="184" customFormat="1" ht="23.25" customHeight="1" x14ac:dyDescent="0.2">
      <c r="A13" s="365" t="s">
        <v>30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3"/>
      <c r="M13" s="66"/>
      <c r="N13" s="26"/>
      <c r="O13" s="26" t="s">
        <v>31</v>
      </c>
      <c r="P13" s="322"/>
      <c r="Q13" s="288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365" t="s">
        <v>32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3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379" t="s">
        <v>33</v>
      </c>
      <c r="B15" s="282"/>
      <c r="C15" s="282"/>
      <c r="D15" s="282"/>
      <c r="E15" s="282"/>
      <c r="F15" s="282"/>
      <c r="G15" s="282"/>
      <c r="H15" s="282"/>
      <c r="I15" s="282"/>
      <c r="J15" s="282"/>
      <c r="K15" s="282"/>
      <c r="L15" s="283"/>
      <c r="M15" s="67"/>
      <c r="O15" s="279" t="s">
        <v>34</v>
      </c>
      <c r="P15" s="270"/>
      <c r="Q15" s="270"/>
      <c r="R15" s="270"/>
      <c r="S15" s="27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0"/>
      <c r="P16" s="280"/>
      <c r="Q16" s="280"/>
      <c r="R16" s="280"/>
      <c r="S16" s="280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25" t="s">
        <v>35</v>
      </c>
      <c r="B17" s="225" t="s">
        <v>36</v>
      </c>
      <c r="C17" s="294" t="s">
        <v>37</v>
      </c>
      <c r="D17" s="225" t="s">
        <v>38</v>
      </c>
      <c r="E17" s="246"/>
      <c r="F17" s="225" t="s">
        <v>39</v>
      </c>
      <c r="G17" s="225" t="s">
        <v>40</v>
      </c>
      <c r="H17" s="225" t="s">
        <v>41</v>
      </c>
      <c r="I17" s="225" t="s">
        <v>42</v>
      </c>
      <c r="J17" s="225" t="s">
        <v>43</v>
      </c>
      <c r="K17" s="225" t="s">
        <v>44</v>
      </c>
      <c r="L17" s="225" t="s">
        <v>45</v>
      </c>
      <c r="M17" s="225" t="s">
        <v>46</v>
      </c>
      <c r="N17" s="225" t="s">
        <v>47</v>
      </c>
      <c r="O17" s="225" t="s">
        <v>48</v>
      </c>
      <c r="P17" s="245"/>
      <c r="Q17" s="245"/>
      <c r="R17" s="245"/>
      <c r="S17" s="246"/>
      <c r="T17" s="378" t="s">
        <v>49</v>
      </c>
      <c r="U17" s="283"/>
      <c r="V17" s="225" t="s">
        <v>50</v>
      </c>
      <c r="W17" s="225" t="s">
        <v>51</v>
      </c>
      <c r="X17" s="391" t="s">
        <v>52</v>
      </c>
      <c r="Y17" s="225" t="s">
        <v>53</v>
      </c>
      <c r="Z17" s="254" t="s">
        <v>54</v>
      </c>
      <c r="AA17" s="254" t="s">
        <v>55</v>
      </c>
      <c r="AB17" s="254" t="s">
        <v>56</v>
      </c>
      <c r="AC17" s="255"/>
      <c r="AD17" s="256"/>
      <c r="AE17" s="262"/>
      <c r="BB17" s="376" t="s">
        <v>57</v>
      </c>
    </row>
    <row r="18" spans="1:54" ht="14.25" customHeight="1" x14ac:dyDescent="0.2">
      <c r="A18" s="226"/>
      <c r="B18" s="226"/>
      <c r="C18" s="226"/>
      <c r="D18" s="247"/>
      <c r="E18" s="249"/>
      <c r="F18" s="226"/>
      <c r="G18" s="226"/>
      <c r="H18" s="226"/>
      <c r="I18" s="226"/>
      <c r="J18" s="226"/>
      <c r="K18" s="226"/>
      <c r="L18" s="226"/>
      <c r="M18" s="226"/>
      <c r="N18" s="226"/>
      <c r="O18" s="247"/>
      <c r="P18" s="248"/>
      <c r="Q18" s="248"/>
      <c r="R18" s="248"/>
      <c r="S18" s="249"/>
      <c r="T18" s="182" t="s">
        <v>58</v>
      </c>
      <c r="U18" s="182" t="s">
        <v>59</v>
      </c>
      <c r="V18" s="226"/>
      <c r="W18" s="226"/>
      <c r="X18" s="392"/>
      <c r="Y18" s="226"/>
      <c r="Z18" s="339"/>
      <c r="AA18" s="339"/>
      <c r="AB18" s="257"/>
      <c r="AC18" s="258"/>
      <c r="AD18" s="259"/>
      <c r="AE18" s="263"/>
      <c r="BB18" s="199"/>
    </row>
    <row r="19" spans="1:54" ht="27.75" customHeight="1" x14ac:dyDescent="0.2">
      <c r="A19" s="216" t="s">
        <v>60</v>
      </c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48"/>
      <c r="AA19" s="48"/>
    </row>
    <row r="20" spans="1:54" ht="16.5" customHeight="1" x14ac:dyDescent="0.25">
      <c r="A20" s="200" t="s">
        <v>60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1"/>
      <c r="AA20" s="181"/>
    </row>
    <row r="21" spans="1:54" ht="14.25" customHeight="1" x14ac:dyDescent="0.25">
      <c r="A21" s="198" t="s">
        <v>61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80"/>
      <c r="AA21" s="180"/>
    </row>
    <row r="22" spans="1:54" ht="27" customHeight="1" x14ac:dyDescent="0.25">
      <c r="A22" s="54" t="s">
        <v>62</v>
      </c>
      <c r="B22" s="54" t="s">
        <v>63</v>
      </c>
      <c r="C22" s="31">
        <v>4301070899</v>
      </c>
      <c r="D22" s="196">
        <v>4607111035752</v>
      </c>
      <c r="E22" s="195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1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4"/>
      <c r="Q22" s="194"/>
      <c r="R22" s="194"/>
      <c r="S22" s="195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08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09"/>
      <c r="O23" s="218" t="s">
        <v>67</v>
      </c>
      <c r="P23" s="219"/>
      <c r="Q23" s="219"/>
      <c r="R23" s="219"/>
      <c r="S23" s="219"/>
      <c r="T23" s="219"/>
      <c r="U23" s="220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09"/>
      <c r="O24" s="218" t="s">
        <v>67</v>
      </c>
      <c r="P24" s="219"/>
      <c r="Q24" s="219"/>
      <c r="R24" s="219"/>
      <c r="S24" s="219"/>
      <c r="T24" s="219"/>
      <c r="U24" s="220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customHeight="1" x14ac:dyDescent="0.2">
      <c r="A25" s="216" t="s">
        <v>69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48"/>
      <c r="AA25" s="48"/>
    </row>
    <row r="26" spans="1:54" ht="16.5" customHeight="1" x14ac:dyDescent="0.25">
      <c r="A26" s="200" t="s">
        <v>70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1"/>
      <c r="AA26" s="181"/>
    </row>
    <row r="27" spans="1:54" ht="14.25" customHeight="1" x14ac:dyDescent="0.25">
      <c r="A27" s="198" t="s">
        <v>71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80"/>
      <c r="AA27" s="180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196">
        <v>4607111036520</v>
      </c>
      <c r="E28" s="195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19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4"/>
      <c r="Q28" s="194"/>
      <c r="R28" s="194"/>
      <c r="S28" s="195"/>
      <c r="T28" s="34"/>
      <c r="U28" s="34"/>
      <c r="V28" s="35" t="s">
        <v>66</v>
      </c>
      <c r="W28" s="187">
        <v>25</v>
      </c>
      <c r="X28" s="188">
        <f>IFERROR(IF(W28="","",W28),"")</f>
        <v>25</v>
      </c>
      <c r="Y28" s="36">
        <f>IFERROR(IF(W28="","",W28*0.00936),"")</f>
        <v>0.23400000000000001</v>
      </c>
      <c r="Z28" s="56"/>
      <c r="AA28" s="57"/>
      <c r="AE28" s="61"/>
      <c r="BB28" s="69" t="s">
        <v>75</v>
      </c>
    </row>
    <row r="29" spans="1:54" ht="27" customHeight="1" x14ac:dyDescent="0.25">
      <c r="A29" s="54" t="s">
        <v>76</v>
      </c>
      <c r="B29" s="54" t="s">
        <v>77</v>
      </c>
      <c r="C29" s="31">
        <v>4301132063</v>
      </c>
      <c r="D29" s="196">
        <v>4607111036605</v>
      </c>
      <c r="E29" s="195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0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4"/>
      <c r="Q29" s="194"/>
      <c r="R29" s="194"/>
      <c r="S29" s="195"/>
      <c r="T29" s="34"/>
      <c r="U29" s="34"/>
      <c r="V29" s="35" t="s">
        <v>66</v>
      </c>
      <c r="W29" s="187">
        <v>40</v>
      </c>
      <c r="X29" s="188">
        <f>IFERROR(IF(W29="","",W29),"")</f>
        <v>40</v>
      </c>
      <c r="Y29" s="36">
        <f>IFERROR(IF(W29="","",W29*0.00936),"")</f>
        <v>0.37440000000000001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196">
        <v>4607111036537</v>
      </c>
      <c r="E30" s="195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0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4"/>
      <c r="Q30" s="194"/>
      <c r="R30" s="194"/>
      <c r="S30" s="195"/>
      <c r="T30" s="34"/>
      <c r="U30" s="34"/>
      <c r="V30" s="35" t="s">
        <v>66</v>
      </c>
      <c r="W30" s="187">
        <v>58</v>
      </c>
      <c r="X30" s="188">
        <f>IFERROR(IF(W30="","",W30),"")</f>
        <v>58</v>
      </c>
      <c r="Y30" s="36">
        <f>IFERROR(IF(W30="","",W30*0.00936),"")</f>
        <v>0.54288000000000003</v>
      </c>
      <c r="Z30" s="56"/>
      <c r="AA30" s="57"/>
      <c r="AE30" s="61"/>
      <c r="BB30" s="71" t="s">
        <v>75</v>
      </c>
    </row>
    <row r="31" spans="1:54" ht="27" customHeight="1" x14ac:dyDescent="0.25">
      <c r="A31" s="54" t="s">
        <v>80</v>
      </c>
      <c r="B31" s="54" t="s">
        <v>81</v>
      </c>
      <c r="C31" s="31">
        <v>4301132065</v>
      </c>
      <c r="D31" s="196">
        <v>4607111036599</v>
      </c>
      <c r="E31" s="195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1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4"/>
      <c r="Q31" s="194"/>
      <c r="R31" s="194"/>
      <c r="S31" s="195"/>
      <c r="T31" s="34"/>
      <c r="U31" s="34"/>
      <c r="V31" s="35" t="s">
        <v>66</v>
      </c>
      <c r="W31" s="187">
        <v>29</v>
      </c>
      <c r="X31" s="188">
        <f>IFERROR(IF(W31="","",W31),"")</f>
        <v>29</v>
      </c>
      <c r="Y31" s="36">
        <f>IFERROR(IF(W31="","",W31*0.00936),"")</f>
        <v>0.27144000000000001</v>
      </c>
      <c r="Z31" s="56"/>
      <c r="AA31" s="57"/>
      <c r="AE31" s="61"/>
      <c r="BB31" s="72" t="s">
        <v>75</v>
      </c>
    </row>
    <row r="32" spans="1:54" x14ac:dyDescent="0.2">
      <c r="A32" s="208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09"/>
      <c r="O32" s="218" t="s">
        <v>67</v>
      </c>
      <c r="P32" s="219"/>
      <c r="Q32" s="219"/>
      <c r="R32" s="219"/>
      <c r="S32" s="219"/>
      <c r="T32" s="219"/>
      <c r="U32" s="220"/>
      <c r="V32" s="37" t="s">
        <v>66</v>
      </c>
      <c r="W32" s="189">
        <f>IFERROR(SUM(W28:W31),"0")</f>
        <v>152</v>
      </c>
      <c r="X32" s="189">
        <f>IFERROR(SUM(X28:X31),"0")</f>
        <v>152</v>
      </c>
      <c r="Y32" s="189">
        <f>IFERROR(IF(Y28="",0,Y28),"0")+IFERROR(IF(Y29="",0,Y29),"0")+IFERROR(IF(Y30="",0,Y30),"0")+IFERROR(IF(Y31="",0,Y31),"0")</f>
        <v>1.42272</v>
      </c>
      <c r="Z32" s="190"/>
      <c r="AA32" s="190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09"/>
      <c r="O33" s="218" t="s">
        <v>67</v>
      </c>
      <c r="P33" s="219"/>
      <c r="Q33" s="219"/>
      <c r="R33" s="219"/>
      <c r="S33" s="219"/>
      <c r="T33" s="219"/>
      <c r="U33" s="220"/>
      <c r="V33" s="37" t="s">
        <v>68</v>
      </c>
      <c r="W33" s="189">
        <f>IFERROR(SUMPRODUCT(W28:W31*H28:H31),"0")</f>
        <v>228</v>
      </c>
      <c r="X33" s="189">
        <f>IFERROR(SUMPRODUCT(X28:X31*H28:H31),"0")</f>
        <v>228</v>
      </c>
      <c r="Y33" s="37"/>
      <c r="Z33" s="190"/>
      <c r="AA33" s="190"/>
    </row>
    <row r="34" spans="1:54" ht="16.5" customHeight="1" x14ac:dyDescent="0.25">
      <c r="A34" s="200" t="s">
        <v>82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1"/>
      <c r="AA34" s="181"/>
    </row>
    <row r="35" spans="1:54" ht="14.25" customHeight="1" x14ac:dyDescent="0.25">
      <c r="A35" s="198" t="s">
        <v>61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80"/>
      <c r="AA35" s="180"/>
    </row>
    <row r="36" spans="1:54" ht="27" customHeight="1" x14ac:dyDescent="0.25">
      <c r="A36" s="54" t="s">
        <v>83</v>
      </c>
      <c r="B36" s="54" t="s">
        <v>84</v>
      </c>
      <c r="C36" s="31">
        <v>4301070865</v>
      </c>
      <c r="D36" s="196">
        <v>4607111036285</v>
      </c>
      <c r="E36" s="195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4"/>
      <c r="Q36" s="194"/>
      <c r="R36" s="194"/>
      <c r="S36" s="195"/>
      <c r="T36" s="34"/>
      <c r="U36" s="34"/>
      <c r="V36" s="35" t="s">
        <v>66</v>
      </c>
      <c r="W36" s="187">
        <v>0</v>
      </c>
      <c r="X36" s="188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85</v>
      </c>
      <c r="B37" s="54" t="s">
        <v>86</v>
      </c>
      <c r="C37" s="31">
        <v>4301070861</v>
      </c>
      <c r="D37" s="196">
        <v>4607111036308</v>
      </c>
      <c r="E37" s="195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02" t="s">
        <v>87</v>
      </c>
      <c r="P37" s="194"/>
      <c r="Q37" s="194"/>
      <c r="R37" s="194"/>
      <c r="S37" s="195"/>
      <c r="T37" s="34"/>
      <c r="U37" s="34"/>
      <c r="V37" s="35" t="s">
        <v>66</v>
      </c>
      <c r="W37" s="187">
        <v>0</v>
      </c>
      <c r="X37" s="188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88</v>
      </c>
      <c r="B38" s="54" t="s">
        <v>89</v>
      </c>
      <c r="C38" s="31">
        <v>4301070884</v>
      </c>
      <c r="D38" s="196">
        <v>4607111036315</v>
      </c>
      <c r="E38" s="195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7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4"/>
      <c r="Q38" s="194"/>
      <c r="R38" s="194"/>
      <c r="S38" s="195"/>
      <c r="T38" s="34"/>
      <c r="U38" s="34"/>
      <c r="V38" s="35" t="s">
        <v>66</v>
      </c>
      <c r="W38" s="187">
        <v>0</v>
      </c>
      <c r="X38" s="188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90</v>
      </c>
      <c r="B39" s="54" t="s">
        <v>91</v>
      </c>
      <c r="C39" s="31">
        <v>4301070864</v>
      </c>
      <c r="D39" s="196">
        <v>4607111036292</v>
      </c>
      <c r="E39" s="195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8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4"/>
      <c r="Q39" s="194"/>
      <c r="R39" s="194"/>
      <c r="S39" s="195"/>
      <c r="T39" s="34"/>
      <c r="U39" s="34"/>
      <c r="V39" s="35" t="s">
        <v>66</v>
      </c>
      <c r="W39" s="187">
        <v>0</v>
      </c>
      <c r="X39" s="188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x14ac:dyDescent="0.2">
      <c r="A40" s="208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09"/>
      <c r="O40" s="218" t="s">
        <v>67</v>
      </c>
      <c r="P40" s="219"/>
      <c r="Q40" s="219"/>
      <c r="R40" s="219"/>
      <c r="S40" s="219"/>
      <c r="T40" s="219"/>
      <c r="U40" s="220"/>
      <c r="V40" s="37" t="s">
        <v>66</v>
      </c>
      <c r="W40" s="189">
        <f>IFERROR(SUM(W36:W39),"0")</f>
        <v>0</v>
      </c>
      <c r="X40" s="189">
        <f>IFERROR(SUM(X36:X39),"0")</f>
        <v>0</v>
      </c>
      <c r="Y40" s="189">
        <f>IFERROR(IF(Y36="",0,Y36),"0")+IFERROR(IF(Y37="",0,Y37),"0")+IFERROR(IF(Y38="",0,Y38),"0")+IFERROR(IF(Y39="",0,Y39),"0")</f>
        <v>0</v>
      </c>
      <c r="Z40" s="190"/>
      <c r="AA40" s="190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09"/>
      <c r="O41" s="218" t="s">
        <v>67</v>
      </c>
      <c r="P41" s="219"/>
      <c r="Q41" s="219"/>
      <c r="R41" s="219"/>
      <c r="S41" s="219"/>
      <c r="T41" s="219"/>
      <c r="U41" s="220"/>
      <c r="V41" s="37" t="s">
        <v>68</v>
      </c>
      <c r="W41" s="189">
        <f>IFERROR(SUMPRODUCT(W36:W39*H36:H39),"0")</f>
        <v>0</v>
      </c>
      <c r="X41" s="189">
        <f>IFERROR(SUMPRODUCT(X36:X39*H36:H39),"0")</f>
        <v>0</v>
      </c>
      <c r="Y41" s="37"/>
      <c r="Z41" s="190"/>
      <c r="AA41" s="190"/>
    </row>
    <row r="42" spans="1:54" ht="16.5" customHeight="1" x14ac:dyDescent="0.25">
      <c r="A42" s="200" t="s">
        <v>92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1"/>
      <c r="AA42" s="181"/>
    </row>
    <row r="43" spans="1:54" ht="14.25" customHeight="1" x14ac:dyDescent="0.25">
      <c r="A43" s="198" t="s">
        <v>93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80"/>
      <c r="AA43" s="180"/>
    </row>
    <row r="44" spans="1:54" ht="16.5" customHeight="1" x14ac:dyDescent="0.25">
      <c r="A44" s="54" t="s">
        <v>94</v>
      </c>
      <c r="B44" s="54" t="s">
        <v>95</v>
      </c>
      <c r="C44" s="31">
        <v>4301190046</v>
      </c>
      <c r="D44" s="196">
        <v>4607111038951</v>
      </c>
      <c r="E44" s="195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1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4"/>
      <c r="Q44" s="194"/>
      <c r="R44" s="194"/>
      <c r="S44" s="195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customHeight="1" x14ac:dyDescent="0.25">
      <c r="A45" s="54" t="s">
        <v>97</v>
      </c>
      <c r="B45" s="54" t="s">
        <v>98</v>
      </c>
      <c r="C45" s="31">
        <v>4301190022</v>
      </c>
      <c r="D45" s="196">
        <v>4607111037053</v>
      </c>
      <c r="E45" s="195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1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194"/>
      <c r="Q45" s="194"/>
      <c r="R45" s="194"/>
      <c r="S45" s="195"/>
      <c r="T45" s="34"/>
      <c r="U45" s="34"/>
      <c r="V45" s="35" t="s">
        <v>66</v>
      </c>
      <c r="W45" s="187">
        <v>0</v>
      </c>
      <c r="X45" s="188">
        <f>IFERROR(IF(W45="","",W45),"")</f>
        <v>0</v>
      </c>
      <c r="Y45" s="36">
        <f>IFERROR(IF(W45="","",W45*0.0095),"")</f>
        <v>0</v>
      </c>
      <c r="Z45" s="56"/>
      <c r="AA45" s="57"/>
      <c r="AE45" s="61"/>
      <c r="BB45" s="78" t="s">
        <v>75</v>
      </c>
    </row>
    <row r="46" spans="1:54" ht="27" customHeight="1" x14ac:dyDescent="0.25">
      <c r="A46" s="54" t="s">
        <v>99</v>
      </c>
      <c r="B46" s="54" t="s">
        <v>100</v>
      </c>
      <c r="C46" s="31">
        <v>4301190023</v>
      </c>
      <c r="D46" s="196">
        <v>4607111037060</v>
      </c>
      <c r="E46" s="195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3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194"/>
      <c r="Q46" s="194"/>
      <c r="R46" s="194"/>
      <c r="S46" s="195"/>
      <c r="T46" s="34"/>
      <c r="U46" s="34"/>
      <c r="V46" s="35" t="s">
        <v>66</v>
      </c>
      <c r="W46" s="187">
        <v>0</v>
      </c>
      <c r="X46" s="188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75</v>
      </c>
    </row>
    <row r="47" spans="1:54" x14ac:dyDescent="0.2">
      <c r="A47" s="208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209"/>
      <c r="O47" s="218" t="s">
        <v>67</v>
      </c>
      <c r="P47" s="219"/>
      <c r="Q47" s="219"/>
      <c r="R47" s="219"/>
      <c r="S47" s="219"/>
      <c r="T47" s="219"/>
      <c r="U47" s="220"/>
      <c r="V47" s="37" t="s">
        <v>66</v>
      </c>
      <c r="W47" s="189">
        <f>IFERROR(SUM(W44:W46),"0")</f>
        <v>0</v>
      </c>
      <c r="X47" s="189">
        <f>IFERROR(SUM(X44:X46),"0")</f>
        <v>0</v>
      </c>
      <c r="Y47" s="189">
        <f>IFERROR(IF(Y44="",0,Y44),"0")+IFERROR(IF(Y45="",0,Y45),"0")+IFERROR(IF(Y46="",0,Y46),"0")</f>
        <v>0</v>
      </c>
      <c r="Z47" s="190"/>
      <c r="AA47" s="190"/>
    </row>
    <row r="48" spans="1:54" x14ac:dyDescent="0.2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209"/>
      <c r="O48" s="218" t="s">
        <v>67</v>
      </c>
      <c r="P48" s="219"/>
      <c r="Q48" s="219"/>
      <c r="R48" s="219"/>
      <c r="S48" s="219"/>
      <c r="T48" s="219"/>
      <c r="U48" s="220"/>
      <c r="V48" s="37" t="s">
        <v>68</v>
      </c>
      <c r="W48" s="189">
        <f>IFERROR(SUMPRODUCT(W44:W46*H44:H46),"0")</f>
        <v>0</v>
      </c>
      <c r="X48" s="189">
        <f>IFERROR(SUMPRODUCT(X44:X46*H44:H46),"0")</f>
        <v>0</v>
      </c>
      <c r="Y48" s="37"/>
      <c r="Z48" s="190"/>
      <c r="AA48" s="190"/>
    </row>
    <row r="49" spans="1:54" ht="16.5" customHeight="1" x14ac:dyDescent="0.25">
      <c r="A49" s="200" t="s">
        <v>101</v>
      </c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81"/>
      <c r="AA49" s="181"/>
    </row>
    <row r="50" spans="1:54" ht="14.25" customHeight="1" x14ac:dyDescent="0.25">
      <c r="A50" s="198" t="s">
        <v>61</v>
      </c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80"/>
      <c r="AA50" s="180"/>
    </row>
    <row r="51" spans="1:54" ht="27" customHeight="1" x14ac:dyDescent="0.25">
      <c r="A51" s="54" t="s">
        <v>102</v>
      </c>
      <c r="B51" s="54" t="s">
        <v>103</v>
      </c>
      <c r="C51" s="31">
        <v>4301070989</v>
      </c>
      <c r="D51" s="196">
        <v>4607111037190</v>
      </c>
      <c r="E51" s="195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194"/>
      <c r="Q51" s="194"/>
      <c r="R51" s="194"/>
      <c r="S51" s="195"/>
      <c r="T51" s="34"/>
      <c r="U51" s="34"/>
      <c r="V51" s="35" t="s">
        <v>66</v>
      </c>
      <c r="W51" s="187">
        <v>0</v>
      </c>
      <c r="X51" s="188">
        <f t="shared" ref="X51:X56" si="0">IFERROR(IF(W51="","",W51),"")</f>
        <v>0</v>
      </c>
      <c r="Y51" s="36">
        <f t="shared" ref="Y51:Y56" si="1">IFERROR(IF(W51="","",W51*0.0155),"")</f>
        <v>0</v>
      </c>
      <c r="Z51" s="56"/>
      <c r="AA51" s="57"/>
      <c r="AE51" s="61"/>
      <c r="BB51" s="80" t="s">
        <v>1</v>
      </c>
    </row>
    <row r="52" spans="1:54" ht="27" customHeight="1" x14ac:dyDescent="0.25">
      <c r="A52" s="54" t="s">
        <v>104</v>
      </c>
      <c r="B52" s="54" t="s">
        <v>105</v>
      </c>
      <c r="C52" s="31">
        <v>4301070972</v>
      </c>
      <c r="D52" s="196">
        <v>4607111037183</v>
      </c>
      <c r="E52" s="195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23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194"/>
      <c r="Q52" s="194"/>
      <c r="R52" s="194"/>
      <c r="S52" s="195"/>
      <c r="T52" s="34"/>
      <c r="U52" s="34"/>
      <c r="V52" s="35" t="s">
        <v>66</v>
      </c>
      <c r="W52" s="187">
        <v>0</v>
      </c>
      <c r="X52" s="188">
        <f t="shared" si="0"/>
        <v>0</v>
      </c>
      <c r="Y52" s="36">
        <f t="shared" si="1"/>
        <v>0</v>
      </c>
      <c r="Z52" s="56"/>
      <c r="AA52" s="57"/>
      <c r="AE52" s="61"/>
      <c r="BB52" s="81" t="s">
        <v>1</v>
      </c>
    </row>
    <row r="53" spans="1:54" ht="27" customHeight="1" x14ac:dyDescent="0.25">
      <c r="A53" s="54" t="s">
        <v>106</v>
      </c>
      <c r="B53" s="54" t="s">
        <v>107</v>
      </c>
      <c r="C53" s="31">
        <v>4301070970</v>
      </c>
      <c r="D53" s="196">
        <v>4607111037091</v>
      </c>
      <c r="E53" s="195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194"/>
      <c r="Q53" s="194"/>
      <c r="R53" s="194"/>
      <c r="S53" s="195"/>
      <c r="T53" s="34"/>
      <c r="U53" s="34"/>
      <c r="V53" s="35" t="s">
        <v>66</v>
      </c>
      <c r="W53" s="187">
        <v>0</v>
      </c>
      <c r="X53" s="188">
        <f t="shared" si="0"/>
        <v>0</v>
      </c>
      <c r="Y53" s="36">
        <f t="shared" si="1"/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108</v>
      </c>
      <c r="B54" s="54" t="s">
        <v>109</v>
      </c>
      <c r="C54" s="31">
        <v>4301070971</v>
      </c>
      <c r="D54" s="196">
        <v>4607111036902</v>
      </c>
      <c r="E54" s="195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194"/>
      <c r="Q54" s="194"/>
      <c r="R54" s="194"/>
      <c r="S54" s="195"/>
      <c r="T54" s="34"/>
      <c r="U54" s="34"/>
      <c r="V54" s="35" t="s">
        <v>66</v>
      </c>
      <c r="W54" s="187">
        <v>0</v>
      </c>
      <c r="X54" s="188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110</v>
      </c>
      <c r="B55" s="54" t="s">
        <v>111</v>
      </c>
      <c r="C55" s="31">
        <v>4301070969</v>
      </c>
      <c r="D55" s="196">
        <v>4607111036858</v>
      </c>
      <c r="E55" s="195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0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194"/>
      <c r="Q55" s="194"/>
      <c r="R55" s="194"/>
      <c r="S55" s="195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112</v>
      </c>
      <c r="B56" s="54" t="s">
        <v>113</v>
      </c>
      <c r="C56" s="31">
        <v>4301070968</v>
      </c>
      <c r="D56" s="196">
        <v>4607111036889</v>
      </c>
      <c r="E56" s="195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194"/>
      <c r="Q56" s="194"/>
      <c r="R56" s="194"/>
      <c r="S56" s="195"/>
      <c r="T56" s="34"/>
      <c r="U56" s="34"/>
      <c r="V56" s="35" t="s">
        <v>66</v>
      </c>
      <c r="W56" s="187">
        <v>16</v>
      </c>
      <c r="X56" s="188">
        <f t="shared" si="0"/>
        <v>16</v>
      </c>
      <c r="Y56" s="36">
        <f t="shared" si="1"/>
        <v>0.248</v>
      </c>
      <c r="Z56" s="56"/>
      <c r="AA56" s="57"/>
      <c r="AE56" s="61"/>
      <c r="BB56" s="85" t="s">
        <v>1</v>
      </c>
    </row>
    <row r="57" spans="1:54" x14ac:dyDescent="0.2">
      <c r="A57" s="208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209"/>
      <c r="O57" s="218" t="s">
        <v>67</v>
      </c>
      <c r="P57" s="219"/>
      <c r="Q57" s="219"/>
      <c r="R57" s="219"/>
      <c r="S57" s="219"/>
      <c r="T57" s="219"/>
      <c r="U57" s="220"/>
      <c r="V57" s="37" t="s">
        <v>66</v>
      </c>
      <c r="W57" s="189">
        <f>IFERROR(SUM(W51:W56),"0")</f>
        <v>16</v>
      </c>
      <c r="X57" s="189">
        <f>IFERROR(SUM(X51:X56),"0")</f>
        <v>16</v>
      </c>
      <c r="Y57" s="189">
        <f>IFERROR(IF(Y51="",0,Y51),"0")+IFERROR(IF(Y52="",0,Y52),"0")+IFERROR(IF(Y53="",0,Y53),"0")+IFERROR(IF(Y54="",0,Y54),"0")+IFERROR(IF(Y55="",0,Y55),"0")+IFERROR(IF(Y56="",0,Y56),"0")</f>
        <v>0.248</v>
      </c>
      <c r="Z57" s="190"/>
      <c r="AA57" s="190"/>
    </row>
    <row r="58" spans="1:54" x14ac:dyDescent="0.2">
      <c r="A58" s="199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209"/>
      <c r="O58" s="218" t="s">
        <v>67</v>
      </c>
      <c r="P58" s="219"/>
      <c r="Q58" s="219"/>
      <c r="R58" s="219"/>
      <c r="S58" s="219"/>
      <c r="T58" s="219"/>
      <c r="U58" s="220"/>
      <c r="V58" s="37" t="s">
        <v>68</v>
      </c>
      <c r="W58" s="189">
        <f>IFERROR(SUMPRODUCT(W51:W56*H51:H56),"0")</f>
        <v>115.2</v>
      </c>
      <c r="X58" s="189">
        <f>IFERROR(SUMPRODUCT(X51:X56*H51:H56),"0")</f>
        <v>115.2</v>
      </c>
      <c r="Y58" s="37"/>
      <c r="Z58" s="190"/>
      <c r="AA58" s="190"/>
    </row>
    <row r="59" spans="1:54" ht="16.5" customHeight="1" x14ac:dyDescent="0.25">
      <c r="A59" s="200" t="s">
        <v>114</v>
      </c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81"/>
      <c r="AA59" s="181"/>
    </row>
    <row r="60" spans="1:54" ht="14.25" customHeight="1" x14ac:dyDescent="0.25">
      <c r="A60" s="198" t="s">
        <v>61</v>
      </c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80"/>
      <c r="AA60" s="180"/>
    </row>
    <row r="61" spans="1:54" ht="27" customHeight="1" x14ac:dyDescent="0.25">
      <c r="A61" s="54" t="s">
        <v>115</v>
      </c>
      <c r="B61" s="54" t="s">
        <v>116</v>
      </c>
      <c r="C61" s="31">
        <v>4301070977</v>
      </c>
      <c r="D61" s="196">
        <v>4607111037411</v>
      </c>
      <c r="E61" s="195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33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194"/>
      <c r="Q61" s="194"/>
      <c r="R61" s="194"/>
      <c r="S61" s="195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118</v>
      </c>
      <c r="B62" s="54" t="s">
        <v>119</v>
      </c>
      <c r="C62" s="31">
        <v>4301070981</v>
      </c>
      <c r="D62" s="196">
        <v>4607111036728</v>
      </c>
      <c r="E62" s="195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2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194"/>
      <c r="Q62" s="194"/>
      <c r="R62" s="194"/>
      <c r="S62" s="195"/>
      <c r="T62" s="34"/>
      <c r="U62" s="34"/>
      <c r="V62" s="35" t="s">
        <v>66</v>
      </c>
      <c r="W62" s="187">
        <v>129</v>
      </c>
      <c r="X62" s="188">
        <f>IFERROR(IF(W62="","",W62),"")</f>
        <v>129</v>
      </c>
      <c r="Y62" s="36">
        <f>IFERROR(IF(W62="","",W62*0.00866),"")</f>
        <v>1.1171399999999998</v>
      </c>
      <c r="Z62" s="56"/>
      <c r="AA62" s="57"/>
      <c r="AE62" s="61"/>
      <c r="BB62" s="87" t="s">
        <v>1</v>
      </c>
    </row>
    <row r="63" spans="1:54" x14ac:dyDescent="0.2">
      <c r="A63" s="208"/>
      <c r="B63" s="199"/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209"/>
      <c r="O63" s="218" t="s">
        <v>67</v>
      </c>
      <c r="P63" s="219"/>
      <c r="Q63" s="219"/>
      <c r="R63" s="219"/>
      <c r="S63" s="219"/>
      <c r="T63" s="219"/>
      <c r="U63" s="220"/>
      <c r="V63" s="37" t="s">
        <v>66</v>
      </c>
      <c r="W63" s="189">
        <f>IFERROR(SUM(W61:W62),"0")</f>
        <v>129</v>
      </c>
      <c r="X63" s="189">
        <f>IFERROR(SUM(X61:X62),"0")</f>
        <v>129</v>
      </c>
      <c r="Y63" s="189">
        <f>IFERROR(IF(Y61="",0,Y61),"0")+IFERROR(IF(Y62="",0,Y62),"0")</f>
        <v>1.1171399999999998</v>
      </c>
      <c r="Z63" s="190"/>
      <c r="AA63" s="190"/>
    </row>
    <row r="64" spans="1:54" x14ac:dyDescent="0.2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9"/>
      <c r="N64" s="209"/>
      <c r="O64" s="218" t="s">
        <v>67</v>
      </c>
      <c r="P64" s="219"/>
      <c r="Q64" s="219"/>
      <c r="R64" s="219"/>
      <c r="S64" s="219"/>
      <c r="T64" s="219"/>
      <c r="U64" s="220"/>
      <c r="V64" s="37" t="s">
        <v>68</v>
      </c>
      <c r="W64" s="189">
        <f>IFERROR(SUMPRODUCT(W61:W62*H61:H62),"0")</f>
        <v>645</v>
      </c>
      <c r="X64" s="189">
        <f>IFERROR(SUMPRODUCT(X61:X62*H61:H62),"0")</f>
        <v>645</v>
      </c>
      <c r="Y64" s="37"/>
      <c r="Z64" s="190"/>
      <c r="AA64" s="190"/>
    </row>
    <row r="65" spans="1:54" ht="16.5" customHeight="1" x14ac:dyDescent="0.25">
      <c r="A65" s="200" t="s">
        <v>120</v>
      </c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81"/>
      <c r="AA65" s="181"/>
    </row>
    <row r="66" spans="1:54" ht="14.25" customHeight="1" x14ac:dyDescent="0.25">
      <c r="A66" s="198" t="s">
        <v>121</v>
      </c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80"/>
      <c r="AA66" s="180"/>
    </row>
    <row r="67" spans="1:54" ht="27" customHeight="1" x14ac:dyDescent="0.25">
      <c r="A67" s="54" t="s">
        <v>122</v>
      </c>
      <c r="B67" s="54" t="s">
        <v>123</v>
      </c>
      <c r="C67" s="31">
        <v>4301135113</v>
      </c>
      <c r="D67" s="196">
        <v>4607111033659</v>
      </c>
      <c r="E67" s="195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3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194"/>
      <c r="Q67" s="194"/>
      <c r="R67" s="194"/>
      <c r="S67" s="195"/>
      <c r="T67" s="34"/>
      <c r="U67" s="34"/>
      <c r="V67" s="35" t="s">
        <v>66</v>
      </c>
      <c r="W67" s="187">
        <v>2</v>
      </c>
      <c r="X67" s="188">
        <f>IFERROR(IF(W67="","",W67),"")</f>
        <v>2</v>
      </c>
      <c r="Y67" s="36">
        <f>IFERROR(IF(W67="","",W67*0.01788),"")</f>
        <v>3.576E-2</v>
      </c>
      <c r="Z67" s="56"/>
      <c r="AA67" s="57"/>
      <c r="AE67" s="61"/>
      <c r="BB67" s="88" t="s">
        <v>75</v>
      </c>
    </row>
    <row r="68" spans="1:54" x14ac:dyDescent="0.2">
      <c r="A68" s="208"/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209"/>
      <c r="O68" s="218" t="s">
        <v>67</v>
      </c>
      <c r="P68" s="219"/>
      <c r="Q68" s="219"/>
      <c r="R68" s="219"/>
      <c r="S68" s="219"/>
      <c r="T68" s="219"/>
      <c r="U68" s="220"/>
      <c r="V68" s="37" t="s">
        <v>66</v>
      </c>
      <c r="W68" s="189">
        <f>IFERROR(SUM(W67:W67),"0")</f>
        <v>2</v>
      </c>
      <c r="X68" s="189">
        <f>IFERROR(SUM(X67:X67),"0")</f>
        <v>2</v>
      </c>
      <c r="Y68" s="189">
        <f>IFERROR(IF(Y67="",0,Y67),"0")</f>
        <v>3.576E-2</v>
      </c>
      <c r="Z68" s="190"/>
      <c r="AA68" s="190"/>
    </row>
    <row r="69" spans="1:54" x14ac:dyDescent="0.2">
      <c r="A69" s="199"/>
      <c r="B69" s="199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209"/>
      <c r="O69" s="218" t="s">
        <v>67</v>
      </c>
      <c r="P69" s="219"/>
      <c r="Q69" s="219"/>
      <c r="R69" s="219"/>
      <c r="S69" s="219"/>
      <c r="T69" s="219"/>
      <c r="U69" s="220"/>
      <c r="V69" s="37" t="s">
        <v>68</v>
      </c>
      <c r="W69" s="189">
        <f>IFERROR(SUMPRODUCT(W67:W67*H67:H67),"0")</f>
        <v>7.2</v>
      </c>
      <c r="X69" s="189">
        <f>IFERROR(SUMPRODUCT(X67:X67*H67:H67),"0")</f>
        <v>7.2</v>
      </c>
      <c r="Y69" s="37"/>
      <c r="Z69" s="190"/>
      <c r="AA69" s="190"/>
    </row>
    <row r="70" spans="1:54" ht="16.5" customHeight="1" x14ac:dyDescent="0.25">
      <c r="A70" s="200" t="s">
        <v>124</v>
      </c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81"/>
      <c r="AA70" s="181"/>
    </row>
    <row r="71" spans="1:54" ht="14.25" customHeight="1" x14ac:dyDescent="0.25">
      <c r="A71" s="198" t="s">
        <v>125</v>
      </c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80"/>
      <c r="AA71" s="180"/>
    </row>
    <row r="72" spans="1:54" ht="27" customHeight="1" x14ac:dyDescent="0.25">
      <c r="A72" s="54" t="s">
        <v>126</v>
      </c>
      <c r="B72" s="54" t="s">
        <v>127</v>
      </c>
      <c r="C72" s="31">
        <v>4301131012</v>
      </c>
      <c r="D72" s="196">
        <v>4607111034137</v>
      </c>
      <c r="E72" s="195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38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194"/>
      <c r="Q72" s="194"/>
      <c r="R72" s="194"/>
      <c r="S72" s="195"/>
      <c r="T72" s="34"/>
      <c r="U72" s="34"/>
      <c r="V72" s="35" t="s">
        <v>66</v>
      </c>
      <c r="W72" s="187">
        <v>16</v>
      </c>
      <c r="X72" s="188">
        <f>IFERROR(IF(W72="","",W72),"")</f>
        <v>16</v>
      </c>
      <c r="Y72" s="36">
        <f>IFERROR(IF(W72="","",W72*0.01788),"")</f>
        <v>0.28608</v>
      </c>
      <c r="Z72" s="56"/>
      <c r="AA72" s="57"/>
      <c r="AE72" s="61"/>
      <c r="BB72" s="89" t="s">
        <v>75</v>
      </c>
    </row>
    <row r="73" spans="1:54" ht="27" customHeight="1" x14ac:dyDescent="0.25">
      <c r="A73" s="54" t="s">
        <v>128</v>
      </c>
      <c r="B73" s="54" t="s">
        <v>129</v>
      </c>
      <c r="C73" s="31">
        <v>4301131011</v>
      </c>
      <c r="D73" s="196">
        <v>4607111034120</v>
      </c>
      <c r="E73" s="195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27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194"/>
      <c r="Q73" s="194"/>
      <c r="R73" s="194"/>
      <c r="S73" s="195"/>
      <c r="T73" s="34"/>
      <c r="U73" s="34"/>
      <c r="V73" s="35" t="s">
        <v>66</v>
      </c>
      <c r="W73" s="187">
        <v>6</v>
      </c>
      <c r="X73" s="188">
        <f>IFERROR(IF(W73="","",W73),"")</f>
        <v>6</v>
      </c>
      <c r="Y73" s="36">
        <f>IFERROR(IF(W73="","",W73*0.01788),"")</f>
        <v>0.10728</v>
      </c>
      <c r="Z73" s="56"/>
      <c r="AA73" s="57"/>
      <c r="AE73" s="61"/>
      <c r="BB73" s="90" t="s">
        <v>75</v>
      </c>
    </row>
    <row r="74" spans="1:54" x14ac:dyDescent="0.2">
      <c r="A74" s="208"/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209"/>
      <c r="O74" s="218" t="s">
        <v>67</v>
      </c>
      <c r="P74" s="219"/>
      <c r="Q74" s="219"/>
      <c r="R74" s="219"/>
      <c r="S74" s="219"/>
      <c r="T74" s="219"/>
      <c r="U74" s="220"/>
      <c r="V74" s="37" t="s">
        <v>66</v>
      </c>
      <c r="W74" s="189">
        <f>IFERROR(SUM(W72:W73),"0")</f>
        <v>22</v>
      </c>
      <c r="X74" s="189">
        <f>IFERROR(SUM(X72:X73),"0")</f>
        <v>22</v>
      </c>
      <c r="Y74" s="189">
        <f>IFERROR(IF(Y72="",0,Y72),"0")+IFERROR(IF(Y73="",0,Y73),"0")</f>
        <v>0.39335999999999999</v>
      </c>
      <c r="Z74" s="190"/>
      <c r="AA74" s="190"/>
    </row>
    <row r="75" spans="1:54" x14ac:dyDescent="0.2">
      <c r="A75" s="199"/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209"/>
      <c r="O75" s="218" t="s">
        <v>67</v>
      </c>
      <c r="P75" s="219"/>
      <c r="Q75" s="219"/>
      <c r="R75" s="219"/>
      <c r="S75" s="219"/>
      <c r="T75" s="219"/>
      <c r="U75" s="220"/>
      <c r="V75" s="37" t="s">
        <v>68</v>
      </c>
      <c r="W75" s="189">
        <f>IFERROR(SUMPRODUCT(W72:W73*H72:H73),"0")</f>
        <v>79.2</v>
      </c>
      <c r="X75" s="189">
        <f>IFERROR(SUMPRODUCT(X72:X73*H72:H73),"0")</f>
        <v>79.2</v>
      </c>
      <c r="Y75" s="37"/>
      <c r="Z75" s="190"/>
      <c r="AA75" s="190"/>
    </row>
    <row r="76" spans="1:54" ht="16.5" customHeight="1" x14ac:dyDescent="0.25">
      <c r="A76" s="200" t="s">
        <v>130</v>
      </c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81"/>
      <c r="AA76" s="181"/>
    </row>
    <row r="77" spans="1:54" ht="14.25" customHeight="1" x14ac:dyDescent="0.25">
      <c r="A77" s="198" t="s">
        <v>121</v>
      </c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80"/>
      <c r="AA77" s="180"/>
    </row>
    <row r="78" spans="1:54" ht="27" customHeight="1" x14ac:dyDescent="0.25">
      <c r="A78" s="54" t="s">
        <v>131</v>
      </c>
      <c r="B78" s="54" t="s">
        <v>132</v>
      </c>
      <c r="C78" s="31">
        <v>4301135053</v>
      </c>
      <c r="D78" s="196">
        <v>4607111036407</v>
      </c>
      <c r="E78" s="195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194"/>
      <c r="Q78" s="194"/>
      <c r="R78" s="194"/>
      <c r="S78" s="195"/>
      <c r="T78" s="34"/>
      <c r="U78" s="34"/>
      <c r="V78" s="35" t="s">
        <v>66</v>
      </c>
      <c r="W78" s="187">
        <v>0</v>
      </c>
      <c r="X78" s="188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75</v>
      </c>
    </row>
    <row r="79" spans="1:54" ht="16.5" customHeight="1" x14ac:dyDescent="0.25">
      <c r="A79" s="54" t="s">
        <v>133</v>
      </c>
      <c r="B79" s="54" t="s">
        <v>134</v>
      </c>
      <c r="C79" s="31">
        <v>4301135122</v>
      </c>
      <c r="D79" s="196">
        <v>4607111033628</v>
      </c>
      <c r="E79" s="195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23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194"/>
      <c r="Q79" s="194"/>
      <c r="R79" s="194"/>
      <c r="S79" s="195"/>
      <c r="T79" s="34"/>
      <c r="U79" s="34"/>
      <c r="V79" s="35" t="s">
        <v>66</v>
      </c>
      <c r="W79" s="187">
        <v>40</v>
      </c>
      <c r="X79" s="188">
        <f t="shared" si="2"/>
        <v>40</v>
      </c>
      <c r="Y79" s="36">
        <f t="shared" si="3"/>
        <v>0.71520000000000006</v>
      </c>
      <c r="Z79" s="56"/>
      <c r="AA79" s="57"/>
      <c r="AE79" s="61"/>
      <c r="BB79" s="92" t="s">
        <v>75</v>
      </c>
    </row>
    <row r="80" spans="1:54" ht="27" customHeight="1" x14ac:dyDescent="0.25">
      <c r="A80" s="54" t="s">
        <v>135</v>
      </c>
      <c r="B80" s="54" t="s">
        <v>136</v>
      </c>
      <c r="C80" s="31">
        <v>4301130400</v>
      </c>
      <c r="D80" s="196">
        <v>4607111033451</v>
      </c>
      <c r="E80" s="195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3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194"/>
      <c r="Q80" s="194"/>
      <c r="R80" s="194"/>
      <c r="S80" s="195"/>
      <c r="T80" s="34"/>
      <c r="U80" s="34"/>
      <c r="V80" s="35" t="s">
        <v>66</v>
      </c>
      <c r="W80" s="187">
        <v>26</v>
      </c>
      <c r="X80" s="188">
        <f t="shared" si="2"/>
        <v>26</v>
      </c>
      <c r="Y80" s="36">
        <f t="shared" si="3"/>
        <v>0.46488000000000002</v>
      </c>
      <c r="Z80" s="56"/>
      <c r="AA80" s="57"/>
      <c r="AE80" s="61"/>
      <c r="BB80" s="93" t="s">
        <v>75</v>
      </c>
    </row>
    <row r="81" spans="1:54" ht="27" customHeight="1" x14ac:dyDescent="0.25">
      <c r="A81" s="54" t="s">
        <v>137</v>
      </c>
      <c r="B81" s="54" t="s">
        <v>138</v>
      </c>
      <c r="C81" s="31">
        <v>4301135120</v>
      </c>
      <c r="D81" s="196">
        <v>4607111035141</v>
      </c>
      <c r="E81" s="195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3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194"/>
      <c r="Q81" s="194"/>
      <c r="R81" s="194"/>
      <c r="S81" s="195"/>
      <c r="T81" s="34"/>
      <c r="U81" s="34"/>
      <c r="V81" s="35" t="s">
        <v>66</v>
      </c>
      <c r="W81" s="187">
        <v>20</v>
      </c>
      <c r="X81" s="188">
        <f t="shared" si="2"/>
        <v>20</v>
      </c>
      <c r="Y81" s="36">
        <f t="shared" si="3"/>
        <v>0.35760000000000003</v>
      </c>
      <c r="Z81" s="56"/>
      <c r="AA81" s="57"/>
      <c r="AE81" s="61"/>
      <c r="BB81" s="94" t="s">
        <v>75</v>
      </c>
    </row>
    <row r="82" spans="1:54" ht="27" customHeight="1" x14ac:dyDescent="0.25">
      <c r="A82" s="54" t="s">
        <v>139</v>
      </c>
      <c r="B82" s="54" t="s">
        <v>140</v>
      </c>
      <c r="C82" s="31">
        <v>4301135111</v>
      </c>
      <c r="D82" s="196">
        <v>4607111035028</v>
      </c>
      <c r="E82" s="195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5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194"/>
      <c r="Q82" s="194"/>
      <c r="R82" s="194"/>
      <c r="S82" s="195"/>
      <c r="T82" s="34"/>
      <c r="U82" s="34"/>
      <c r="V82" s="35" t="s">
        <v>66</v>
      </c>
      <c r="W82" s="187">
        <v>0</v>
      </c>
      <c r="X82" s="188">
        <f t="shared" si="2"/>
        <v>0</v>
      </c>
      <c r="Y82" s="36">
        <f t="shared" si="3"/>
        <v>0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6">
        <v>4607111033444</v>
      </c>
      <c r="E83" s="195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6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194"/>
      <c r="Q83" s="194"/>
      <c r="R83" s="194"/>
      <c r="S83" s="195"/>
      <c r="T83" s="34"/>
      <c r="U83" s="34"/>
      <c r="V83" s="35" t="s">
        <v>66</v>
      </c>
      <c r="W83" s="187">
        <v>53</v>
      </c>
      <c r="X83" s="188">
        <f t="shared" si="2"/>
        <v>53</v>
      </c>
      <c r="Y83" s="36">
        <f t="shared" si="3"/>
        <v>0.94764000000000004</v>
      </c>
      <c r="Z83" s="56"/>
      <c r="AA83" s="57"/>
      <c r="AE83" s="61"/>
      <c r="BB83" s="96" t="s">
        <v>75</v>
      </c>
    </row>
    <row r="84" spans="1:54" x14ac:dyDescent="0.2">
      <c r="A84" s="208"/>
      <c r="B84" s="199"/>
      <c r="C84" s="199"/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209"/>
      <c r="O84" s="218" t="s">
        <v>67</v>
      </c>
      <c r="P84" s="219"/>
      <c r="Q84" s="219"/>
      <c r="R84" s="219"/>
      <c r="S84" s="219"/>
      <c r="T84" s="219"/>
      <c r="U84" s="220"/>
      <c r="V84" s="37" t="s">
        <v>66</v>
      </c>
      <c r="W84" s="189">
        <f>IFERROR(SUM(W78:W83),"0")</f>
        <v>139</v>
      </c>
      <c r="X84" s="189">
        <f>IFERROR(SUM(X78:X83),"0")</f>
        <v>139</v>
      </c>
      <c r="Y84" s="189">
        <f>IFERROR(IF(Y78="",0,Y78),"0")+IFERROR(IF(Y79="",0,Y79),"0")+IFERROR(IF(Y80="",0,Y80),"0")+IFERROR(IF(Y81="",0,Y81),"0")+IFERROR(IF(Y82="",0,Y82),"0")+IFERROR(IF(Y83="",0,Y83),"0")</f>
        <v>2.4853199999999998</v>
      </c>
      <c r="Z84" s="190"/>
      <c r="AA84" s="190"/>
    </row>
    <row r="85" spans="1:54" x14ac:dyDescent="0.2">
      <c r="A85" s="199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209"/>
      <c r="O85" s="218" t="s">
        <v>67</v>
      </c>
      <c r="P85" s="219"/>
      <c r="Q85" s="219"/>
      <c r="R85" s="219"/>
      <c r="S85" s="219"/>
      <c r="T85" s="219"/>
      <c r="U85" s="220"/>
      <c r="V85" s="37" t="s">
        <v>68</v>
      </c>
      <c r="W85" s="189">
        <f>IFERROR(SUMPRODUCT(W78:W83*H78:H83),"0")</f>
        <v>500.40000000000003</v>
      </c>
      <c r="X85" s="189">
        <f>IFERROR(SUMPRODUCT(X78:X83*H78:H83),"0")</f>
        <v>500.40000000000003</v>
      </c>
      <c r="Y85" s="37"/>
      <c r="Z85" s="190"/>
      <c r="AA85" s="190"/>
    </row>
    <row r="86" spans="1:54" ht="16.5" customHeight="1" x14ac:dyDescent="0.25">
      <c r="A86" s="200" t="s">
        <v>143</v>
      </c>
      <c r="B86" s="199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81"/>
      <c r="AA86" s="181"/>
    </row>
    <row r="87" spans="1:54" ht="14.25" customHeight="1" x14ac:dyDescent="0.25">
      <c r="A87" s="198" t="s">
        <v>143</v>
      </c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80"/>
      <c r="AA87" s="180"/>
    </row>
    <row r="88" spans="1:54" ht="27" customHeight="1" x14ac:dyDescent="0.25">
      <c r="A88" s="54" t="s">
        <v>144</v>
      </c>
      <c r="B88" s="54" t="s">
        <v>145</v>
      </c>
      <c r="C88" s="31">
        <v>4301136013</v>
      </c>
      <c r="D88" s="196">
        <v>4607025784012</v>
      </c>
      <c r="E88" s="195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30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194"/>
      <c r="Q88" s="194"/>
      <c r="R88" s="194"/>
      <c r="S88" s="195"/>
      <c r="T88" s="34"/>
      <c r="U88" s="34"/>
      <c r="V88" s="35" t="s">
        <v>66</v>
      </c>
      <c r="W88" s="187">
        <v>0</v>
      </c>
      <c r="X88" s="188">
        <f>IFERROR(IF(W88="","",W88),"")</f>
        <v>0</v>
      </c>
      <c r="Y88" s="36">
        <f>IFERROR(IF(W88="","",W88*0.00936),"")</f>
        <v>0</v>
      </c>
      <c r="Z88" s="56"/>
      <c r="AA88" s="57"/>
      <c r="AE88" s="61"/>
      <c r="BB88" s="97" t="s">
        <v>75</v>
      </c>
    </row>
    <row r="89" spans="1:54" ht="27" customHeight="1" x14ac:dyDescent="0.25">
      <c r="A89" s="54" t="s">
        <v>146</v>
      </c>
      <c r="B89" s="54" t="s">
        <v>147</v>
      </c>
      <c r="C89" s="31">
        <v>4301136012</v>
      </c>
      <c r="D89" s="196">
        <v>4607025784319</v>
      </c>
      <c r="E89" s="195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3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194"/>
      <c r="Q89" s="194"/>
      <c r="R89" s="194"/>
      <c r="S89" s="195"/>
      <c r="T89" s="34"/>
      <c r="U89" s="34"/>
      <c r="V89" s="35" t="s">
        <v>66</v>
      </c>
      <c r="W89" s="187">
        <v>0</v>
      </c>
      <c r="X89" s="188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75</v>
      </c>
    </row>
    <row r="90" spans="1:54" ht="16.5" customHeight="1" x14ac:dyDescent="0.25">
      <c r="A90" s="54" t="s">
        <v>148</v>
      </c>
      <c r="B90" s="54" t="s">
        <v>149</v>
      </c>
      <c r="C90" s="31">
        <v>4301136014</v>
      </c>
      <c r="D90" s="196">
        <v>4607111035370</v>
      </c>
      <c r="E90" s="195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34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194"/>
      <c r="Q90" s="194"/>
      <c r="R90" s="194"/>
      <c r="S90" s="195"/>
      <c r="T90" s="34"/>
      <c r="U90" s="34"/>
      <c r="V90" s="35" t="s">
        <v>66</v>
      </c>
      <c r="W90" s="187">
        <v>0</v>
      </c>
      <c r="X90" s="188">
        <f>IFERROR(IF(W90="","",W90),"")</f>
        <v>0</v>
      </c>
      <c r="Y90" s="36">
        <f>IFERROR(IF(W90="","",W90*0.0155),"")</f>
        <v>0</v>
      </c>
      <c r="Z90" s="56"/>
      <c r="AA90" s="57"/>
      <c r="AE90" s="61"/>
      <c r="BB90" s="99" t="s">
        <v>75</v>
      </c>
    </row>
    <row r="91" spans="1:54" x14ac:dyDescent="0.2">
      <c r="A91" s="208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209"/>
      <c r="O91" s="218" t="s">
        <v>67</v>
      </c>
      <c r="P91" s="219"/>
      <c r="Q91" s="219"/>
      <c r="R91" s="219"/>
      <c r="S91" s="219"/>
      <c r="T91" s="219"/>
      <c r="U91" s="220"/>
      <c r="V91" s="37" t="s">
        <v>66</v>
      </c>
      <c r="W91" s="189">
        <f>IFERROR(SUM(W88:W90),"0")</f>
        <v>0</v>
      </c>
      <c r="X91" s="189">
        <f>IFERROR(SUM(X88:X90),"0")</f>
        <v>0</v>
      </c>
      <c r="Y91" s="189">
        <f>IFERROR(IF(Y88="",0,Y88),"0")+IFERROR(IF(Y89="",0,Y89),"0")+IFERROR(IF(Y90="",0,Y90),"0")</f>
        <v>0</v>
      </c>
      <c r="Z91" s="190"/>
      <c r="AA91" s="190"/>
    </row>
    <row r="92" spans="1:54" x14ac:dyDescent="0.2">
      <c r="A92" s="199"/>
      <c r="B92" s="199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209"/>
      <c r="O92" s="218" t="s">
        <v>67</v>
      </c>
      <c r="P92" s="219"/>
      <c r="Q92" s="219"/>
      <c r="R92" s="219"/>
      <c r="S92" s="219"/>
      <c r="T92" s="219"/>
      <c r="U92" s="220"/>
      <c r="V92" s="37" t="s">
        <v>68</v>
      </c>
      <c r="W92" s="189">
        <f>IFERROR(SUMPRODUCT(W88:W90*H88:H90),"0")</f>
        <v>0</v>
      </c>
      <c r="X92" s="189">
        <f>IFERROR(SUMPRODUCT(X88:X90*H88:H90),"0")</f>
        <v>0</v>
      </c>
      <c r="Y92" s="37"/>
      <c r="Z92" s="190"/>
      <c r="AA92" s="190"/>
    </row>
    <row r="93" spans="1:54" ht="16.5" customHeight="1" x14ac:dyDescent="0.25">
      <c r="A93" s="200" t="s">
        <v>150</v>
      </c>
      <c r="B93" s="199"/>
      <c r="C93" s="199"/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81"/>
      <c r="AA93" s="181"/>
    </row>
    <row r="94" spans="1:54" ht="14.25" customHeight="1" x14ac:dyDescent="0.25">
      <c r="A94" s="198" t="s">
        <v>61</v>
      </c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80"/>
      <c r="AA94" s="180"/>
    </row>
    <row r="95" spans="1:54" ht="27" customHeight="1" x14ac:dyDescent="0.25">
      <c r="A95" s="54" t="s">
        <v>151</v>
      </c>
      <c r="B95" s="54" t="s">
        <v>152</v>
      </c>
      <c r="C95" s="31">
        <v>4301070975</v>
      </c>
      <c r="D95" s="196">
        <v>4607111033970</v>
      </c>
      <c r="E95" s="195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3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194"/>
      <c r="Q95" s="194"/>
      <c r="R95" s="194"/>
      <c r="S95" s="195"/>
      <c r="T95" s="34"/>
      <c r="U95" s="34"/>
      <c r="V95" s="35" t="s">
        <v>66</v>
      </c>
      <c r="W95" s="187">
        <v>6</v>
      </c>
      <c r="X95" s="188">
        <f>IFERROR(IF(W95="","",W95),"")</f>
        <v>6</v>
      </c>
      <c r="Y95" s="36">
        <f>IFERROR(IF(W95="","",W95*0.0155),"")</f>
        <v>9.2999999999999999E-2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153</v>
      </c>
      <c r="B96" s="54" t="s">
        <v>154</v>
      </c>
      <c r="C96" s="31">
        <v>4301070976</v>
      </c>
      <c r="D96" s="196">
        <v>4607111034144</v>
      </c>
      <c r="E96" s="195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3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194"/>
      <c r="Q96" s="194"/>
      <c r="R96" s="194"/>
      <c r="S96" s="195"/>
      <c r="T96" s="34"/>
      <c r="U96" s="34"/>
      <c r="V96" s="35" t="s">
        <v>66</v>
      </c>
      <c r="W96" s="187">
        <v>121</v>
      </c>
      <c r="X96" s="188">
        <f>IFERROR(IF(W96="","",W96),"")</f>
        <v>121</v>
      </c>
      <c r="Y96" s="36">
        <f>IFERROR(IF(W96="","",W96*0.0155),"")</f>
        <v>1.8754999999999999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155</v>
      </c>
      <c r="B97" s="54" t="s">
        <v>156</v>
      </c>
      <c r="C97" s="31">
        <v>4301070973</v>
      </c>
      <c r="D97" s="196">
        <v>4607111033987</v>
      </c>
      <c r="E97" s="195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194"/>
      <c r="Q97" s="194"/>
      <c r="R97" s="194"/>
      <c r="S97" s="195"/>
      <c r="T97" s="34"/>
      <c r="U97" s="34"/>
      <c r="V97" s="35" t="s">
        <v>66</v>
      </c>
      <c r="W97" s="187">
        <v>0</v>
      </c>
      <c r="X97" s="188">
        <f>IFERROR(IF(W97="","",W97),"")</f>
        <v>0</v>
      </c>
      <c r="Y97" s="36">
        <f>IFERROR(IF(W97="","",W97*0.0155),"")</f>
        <v>0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157</v>
      </c>
      <c r="B98" s="54" t="s">
        <v>158</v>
      </c>
      <c r="C98" s="31">
        <v>4301070974</v>
      </c>
      <c r="D98" s="196">
        <v>4607111034151</v>
      </c>
      <c r="E98" s="195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4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194"/>
      <c r="Q98" s="194"/>
      <c r="R98" s="194"/>
      <c r="S98" s="195"/>
      <c r="T98" s="34"/>
      <c r="U98" s="34"/>
      <c r="V98" s="35" t="s">
        <v>66</v>
      </c>
      <c r="W98" s="187">
        <v>187</v>
      </c>
      <c r="X98" s="188">
        <f>IFERROR(IF(W98="","",W98),"")</f>
        <v>187</v>
      </c>
      <c r="Y98" s="36">
        <f>IFERROR(IF(W98="","",W98*0.0155),"")</f>
        <v>2.8984999999999999</v>
      </c>
      <c r="Z98" s="56"/>
      <c r="AA98" s="57"/>
      <c r="AE98" s="61"/>
      <c r="BB98" s="103" t="s">
        <v>1</v>
      </c>
    </row>
    <row r="99" spans="1:54" x14ac:dyDescent="0.2">
      <c r="A99" s="208"/>
      <c r="B99" s="199"/>
      <c r="C99" s="199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209"/>
      <c r="O99" s="218" t="s">
        <v>67</v>
      </c>
      <c r="P99" s="219"/>
      <c r="Q99" s="219"/>
      <c r="R99" s="219"/>
      <c r="S99" s="219"/>
      <c r="T99" s="219"/>
      <c r="U99" s="220"/>
      <c r="V99" s="37" t="s">
        <v>66</v>
      </c>
      <c r="W99" s="189">
        <f>IFERROR(SUM(W95:W98),"0")</f>
        <v>314</v>
      </c>
      <c r="X99" s="189">
        <f>IFERROR(SUM(X95:X98),"0")</f>
        <v>314</v>
      </c>
      <c r="Y99" s="189">
        <f>IFERROR(IF(Y95="",0,Y95),"0")+IFERROR(IF(Y96="",0,Y96),"0")+IFERROR(IF(Y97="",0,Y97),"0")+IFERROR(IF(Y98="",0,Y98),"0")</f>
        <v>4.867</v>
      </c>
      <c r="Z99" s="190"/>
      <c r="AA99" s="190"/>
    </row>
    <row r="100" spans="1:54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209"/>
      <c r="O100" s="218" t="s">
        <v>67</v>
      </c>
      <c r="P100" s="219"/>
      <c r="Q100" s="219"/>
      <c r="R100" s="219"/>
      <c r="S100" s="219"/>
      <c r="T100" s="219"/>
      <c r="U100" s="220"/>
      <c r="V100" s="37" t="s">
        <v>68</v>
      </c>
      <c r="W100" s="189">
        <f>IFERROR(SUMPRODUCT(W95:W98*H95:H98),"0")</f>
        <v>2258.88</v>
      </c>
      <c r="X100" s="189">
        <f>IFERROR(SUMPRODUCT(X95:X98*H95:H98),"0")</f>
        <v>2258.88</v>
      </c>
      <c r="Y100" s="37"/>
      <c r="Z100" s="190"/>
      <c r="AA100" s="190"/>
    </row>
    <row r="101" spans="1:54" ht="16.5" customHeight="1" x14ac:dyDescent="0.25">
      <c r="A101" s="200" t="s">
        <v>159</v>
      </c>
      <c r="B101" s="199"/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81"/>
      <c r="AA101" s="181"/>
    </row>
    <row r="102" spans="1:54" ht="14.25" customHeight="1" x14ac:dyDescent="0.25">
      <c r="A102" s="198" t="s">
        <v>121</v>
      </c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80"/>
      <c r="AA102" s="180"/>
    </row>
    <row r="103" spans="1:54" ht="27" customHeight="1" x14ac:dyDescent="0.25">
      <c r="A103" s="54" t="s">
        <v>160</v>
      </c>
      <c r="B103" s="54" t="s">
        <v>161</v>
      </c>
      <c r="C103" s="31">
        <v>4301135162</v>
      </c>
      <c r="D103" s="196">
        <v>4607111034014</v>
      </c>
      <c r="E103" s="195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28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194"/>
      <c r="Q103" s="194"/>
      <c r="R103" s="194"/>
      <c r="S103" s="195"/>
      <c r="T103" s="34"/>
      <c r="U103" s="34"/>
      <c r="V103" s="35" t="s">
        <v>66</v>
      </c>
      <c r="W103" s="187">
        <v>56</v>
      </c>
      <c r="X103" s="188">
        <f>IFERROR(IF(W103="","",W103),"")</f>
        <v>56</v>
      </c>
      <c r="Y103" s="36">
        <f>IFERROR(IF(W103="","",W103*0.01788),"")</f>
        <v>1.0012799999999999</v>
      </c>
      <c r="Z103" s="56"/>
      <c r="AA103" s="57"/>
      <c r="AE103" s="61"/>
      <c r="BB103" s="104" t="s">
        <v>75</v>
      </c>
    </row>
    <row r="104" spans="1:54" ht="27" customHeight="1" x14ac:dyDescent="0.25">
      <c r="A104" s="54" t="s">
        <v>162</v>
      </c>
      <c r="B104" s="54" t="s">
        <v>163</v>
      </c>
      <c r="C104" s="31">
        <v>4301135117</v>
      </c>
      <c r="D104" s="196">
        <v>4607111033994</v>
      </c>
      <c r="E104" s="195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2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194"/>
      <c r="Q104" s="194"/>
      <c r="R104" s="194"/>
      <c r="S104" s="195"/>
      <c r="T104" s="34"/>
      <c r="U104" s="34"/>
      <c r="V104" s="35" t="s">
        <v>66</v>
      </c>
      <c r="W104" s="187">
        <v>25</v>
      </c>
      <c r="X104" s="188">
        <f>IFERROR(IF(W104="","",W104),"")</f>
        <v>25</v>
      </c>
      <c r="Y104" s="36">
        <f>IFERROR(IF(W104="","",W104*0.01788),"")</f>
        <v>0.44700000000000001</v>
      </c>
      <c r="Z104" s="56"/>
      <c r="AA104" s="57"/>
      <c r="AE104" s="61"/>
      <c r="BB104" s="105" t="s">
        <v>75</v>
      </c>
    </row>
    <row r="105" spans="1:54" x14ac:dyDescent="0.2">
      <c r="A105" s="20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209"/>
      <c r="O105" s="218" t="s">
        <v>67</v>
      </c>
      <c r="P105" s="219"/>
      <c r="Q105" s="219"/>
      <c r="R105" s="219"/>
      <c r="S105" s="219"/>
      <c r="T105" s="219"/>
      <c r="U105" s="220"/>
      <c r="V105" s="37" t="s">
        <v>66</v>
      </c>
      <c r="W105" s="189">
        <f>IFERROR(SUM(W103:W104),"0")</f>
        <v>81</v>
      </c>
      <c r="X105" s="189">
        <f>IFERROR(SUM(X103:X104),"0")</f>
        <v>81</v>
      </c>
      <c r="Y105" s="189">
        <f>IFERROR(IF(Y103="",0,Y103),"0")+IFERROR(IF(Y104="",0,Y104),"0")</f>
        <v>1.44828</v>
      </c>
      <c r="Z105" s="190"/>
      <c r="AA105" s="190"/>
    </row>
    <row r="106" spans="1:54" x14ac:dyDescent="0.2">
      <c r="A106" s="199"/>
      <c r="B106" s="199"/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209"/>
      <c r="O106" s="218" t="s">
        <v>67</v>
      </c>
      <c r="P106" s="219"/>
      <c r="Q106" s="219"/>
      <c r="R106" s="219"/>
      <c r="S106" s="219"/>
      <c r="T106" s="219"/>
      <c r="U106" s="220"/>
      <c r="V106" s="37" t="s">
        <v>68</v>
      </c>
      <c r="W106" s="189">
        <f>IFERROR(SUMPRODUCT(W103:W104*H103:H104),"0")</f>
        <v>243</v>
      </c>
      <c r="X106" s="189">
        <f>IFERROR(SUMPRODUCT(X103:X104*H103:H104),"0")</f>
        <v>243</v>
      </c>
      <c r="Y106" s="37"/>
      <c r="Z106" s="190"/>
      <c r="AA106" s="190"/>
    </row>
    <row r="107" spans="1:54" ht="16.5" customHeight="1" x14ac:dyDescent="0.25">
      <c r="A107" s="200" t="s">
        <v>164</v>
      </c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81"/>
      <c r="AA107" s="181"/>
    </row>
    <row r="108" spans="1:54" ht="14.25" customHeight="1" x14ac:dyDescent="0.25">
      <c r="A108" s="198" t="s">
        <v>121</v>
      </c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80"/>
      <c r="AA108" s="180"/>
    </row>
    <row r="109" spans="1:54" ht="16.5" customHeight="1" x14ac:dyDescent="0.25">
      <c r="A109" s="54" t="s">
        <v>165</v>
      </c>
      <c r="B109" s="54" t="s">
        <v>166</v>
      </c>
      <c r="C109" s="31">
        <v>4301135112</v>
      </c>
      <c r="D109" s="196">
        <v>4607111034199</v>
      </c>
      <c r="E109" s="195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194"/>
      <c r="Q109" s="194"/>
      <c r="R109" s="194"/>
      <c r="S109" s="195"/>
      <c r="T109" s="34"/>
      <c r="U109" s="34"/>
      <c r="V109" s="35" t="s">
        <v>66</v>
      </c>
      <c r="W109" s="187">
        <v>34</v>
      </c>
      <c r="X109" s="188">
        <f>IFERROR(IF(W109="","",W109),"")</f>
        <v>34</v>
      </c>
      <c r="Y109" s="36">
        <f>IFERROR(IF(W109="","",W109*0.01788),"")</f>
        <v>0.60792000000000002</v>
      </c>
      <c r="Z109" s="56"/>
      <c r="AA109" s="57"/>
      <c r="AE109" s="61"/>
      <c r="BB109" s="106" t="s">
        <v>75</v>
      </c>
    </row>
    <row r="110" spans="1:54" x14ac:dyDescent="0.2">
      <c r="A110" s="208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09"/>
      <c r="O110" s="218" t="s">
        <v>67</v>
      </c>
      <c r="P110" s="219"/>
      <c r="Q110" s="219"/>
      <c r="R110" s="219"/>
      <c r="S110" s="219"/>
      <c r="T110" s="219"/>
      <c r="U110" s="220"/>
      <c r="V110" s="37" t="s">
        <v>66</v>
      </c>
      <c r="W110" s="189">
        <f>IFERROR(SUM(W109:W109),"0")</f>
        <v>34</v>
      </c>
      <c r="X110" s="189">
        <f>IFERROR(SUM(X109:X109),"0")</f>
        <v>34</v>
      </c>
      <c r="Y110" s="189">
        <f>IFERROR(IF(Y109="",0,Y109),"0")</f>
        <v>0.60792000000000002</v>
      </c>
      <c r="Z110" s="190"/>
      <c r="AA110" s="190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09"/>
      <c r="O111" s="218" t="s">
        <v>67</v>
      </c>
      <c r="P111" s="219"/>
      <c r="Q111" s="219"/>
      <c r="R111" s="219"/>
      <c r="S111" s="219"/>
      <c r="T111" s="219"/>
      <c r="U111" s="220"/>
      <c r="V111" s="37" t="s">
        <v>68</v>
      </c>
      <c r="W111" s="189">
        <f>IFERROR(SUMPRODUCT(W109:W109*H109:H109),"0")</f>
        <v>102</v>
      </c>
      <c r="X111" s="189">
        <f>IFERROR(SUMPRODUCT(X109:X109*H109:H109),"0")</f>
        <v>102</v>
      </c>
      <c r="Y111" s="37"/>
      <c r="Z111" s="190"/>
      <c r="AA111" s="190"/>
    </row>
    <row r="112" spans="1:54" ht="16.5" customHeight="1" x14ac:dyDescent="0.25">
      <c r="A112" s="200" t="s">
        <v>167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1"/>
      <c r="AA112" s="181"/>
    </row>
    <row r="113" spans="1:54" ht="14.25" customHeight="1" x14ac:dyDescent="0.25">
      <c r="A113" s="198" t="s">
        <v>121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80"/>
      <c r="AA113" s="180"/>
    </row>
    <row r="114" spans="1:54" ht="27" customHeight="1" x14ac:dyDescent="0.25">
      <c r="A114" s="54" t="s">
        <v>168</v>
      </c>
      <c r="B114" s="54" t="s">
        <v>169</v>
      </c>
      <c r="C114" s="31">
        <v>4301130006</v>
      </c>
      <c r="D114" s="196">
        <v>4607111034670</v>
      </c>
      <c r="E114" s="195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36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194"/>
      <c r="Q114" s="194"/>
      <c r="R114" s="194"/>
      <c r="S114" s="195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customHeight="1" x14ac:dyDescent="0.25">
      <c r="A115" s="54" t="s">
        <v>171</v>
      </c>
      <c r="B115" s="54" t="s">
        <v>172</v>
      </c>
      <c r="C115" s="31">
        <v>4301130003</v>
      </c>
      <c r="D115" s="196">
        <v>4607111034687</v>
      </c>
      <c r="E115" s="195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7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194"/>
      <c r="Q115" s="194"/>
      <c r="R115" s="194"/>
      <c r="S115" s="195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customHeight="1" x14ac:dyDescent="0.25">
      <c r="A116" s="54" t="s">
        <v>173</v>
      </c>
      <c r="B116" s="54" t="s">
        <v>174</v>
      </c>
      <c r="C116" s="31">
        <v>4301135181</v>
      </c>
      <c r="D116" s="196">
        <v>4607111034380</v>
      </c>
      <c r="E116" s="195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29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194"/>
      <c r="Q116" s="194"/>
      <c r="R116" s="194"/>
      <c r="S116" s="195"/>
      <c r="T116" s="34"/>
      <c r="U116" s="34"/>
      <c r="V116" s="35" t="s">
        <v>66</v>
      </c>
      <c r="W116" s="187">
        <v>0</v>
      </c>
      <c r="X116" s="188">
        <f>IFERROR(IF(W116="","",W116),"")</f>
        <v>0</v>
      </c>
      <c r="Y116" s="36">
        <f>IFERROR(IF(W116="","",W116*0.01788),"")</f>
        <v>0</v>
      </c>
      <c r="Z116" s="56"/>
      <c r="AA116" s="57"/>
      <c r="AE116" s="61"/>
      <c r="BB116" s="109" t="s">
        <v>75</v>
      </c>
    </row>
    <row r="117" spans="1:54" ht="27" customHeight="1" x14ac:dyDescent="0.25">
      <c r="A117" s="54" t="s">
        <v>175</v>
      </c>
      <c r="B117" s="54" t="s">
        <v>176</v>
      </c>
      <c r="C117" s="31">
        <v>4301135180</v>
      </c>
      <c r="D117" s="196">
        <v>4607111034397</v>
      </c>
      <c r="E117" s="195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6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194"/>
      <c r="Q117" s="194"/>
      <c r="R117" s="194"/>
      <c r="S117" s="195"/>
      <c r="T117" s="34"/>
      <c r="U117" s="34"/>
      <c r="V117" s="35" t="s">
        <v>66</v>
      </c>
      <c r="W117" s="187">
        <v>0</v>
      </c>
      <c r="X117" s="188">
        <f>IFERROR(IF(W117="","",W117),"")</f>
        <v>0</v>
      </c>
      <c r="Y117" s="36">
        <f>IFERROR(IF(W117="","",W117*0.01788),"")</f>
        <v>0</v>
      </c>
      <c r="Z117" s="56"/>
      <c r="AA117" s="57"/>
      <c r="AE117" s="61"/>
      <c r="BB117" s="110" t="s">
        <v>75</v>
      </c>
    </row>
    <row r="118" spans="1:54" x14ac:dyDescent="0.2">
      <c r="A118" s="208"/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209"/>
      <c r="O118" s="218" t="s">
        <v>67</v>
      </c>
      <c r="P118" s="219"/>
      <c r="Q118" s="219"/>
      <c r="R118" s="219"/>
      <c r="S118" s="219"/>
      <c r="T118" s="219"/>
      <c r="U118" s="220"/>
      <c r="V118" s="37" t="s">
        <v>66</v>
      </c>
      <c r="W118" s="189">
        <f>IFERROR(SUM(W114:W117),"0")</f>
        <v>0</v>
      </c>
      <c r="X118" s="189">
        <f>IFERROR(SUM(X114:X117),"0")</f>
        <v>0</v>
      </c>
      <c r="Y118" s="189">
        <f>IFERROR(IF(Y114="",0,Y114),"0")+IFERROR(IF(Y115="",0,Y115),"0")+IFERROR(IF(Y116="",0,Y116),"0")+IFERROR(IF(Y117="",0,Y117),"0")</f>
        <v>0</v>
      </c>
      <c r="Z118" s="190"/>
      <c r="AA118" s="190"/>
    </row>
    <row r="119" spans="1:54" x14ac:dyDescent="0.2">
      <c r="A119" s="199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209"/>
      <c r="O119" s="218" t="s">
        <v>67</v>
      </c>
      <c r="P119" s="219"/>
      <c r="Q119" s="219"/>
      <c r="R119" s="219"/>
      <c r="S119" s="219"/>
      <c r="T119" s="219"/>
      <c r="U119" s="220"/>
      <c r="V119" s="37" t="s">
        <v>68</v>
      </c>
      <c r="W119" s="189">
        <f>IFERROR(SUMPRODUCT(W114:W117*H114:H117),"0")</f>
        <v>0</v>
      </c>
      <c r="X119" s="189">
        <f>IFERROR(SUMPRODUCT(X114:X117*H114:H117),"0")</f>
        <v>0</v>
      </c>
      <c r="Y119" s="37"/>
      <c r="Z119" s="190"/>
      <c r="AA119" s="190"/>
    </row>
    <row r="120" spans="1:54" ht="16.5" customHeight="1" x14ac:dyDescent="0.25">
      <c r="A120" s="200" t="s">
        <v>177</v>
      </c>
      <c r="B120" s="199"/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81"/>
      <c r="AA120" s="181"/>
    </row>
    <row r="121" spans="1:54" ht="14.25" customHeight="1" x14ac:dyDescent="0.25">
      <c r="A121" s="198" t="s">
        <v>121</v>
      </c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80"/>
      <c r="AA121" s="180"/>
    </row>
    <row r="122" spans="1:54" ht="27" customHeight="1" x14ac:dyDescent="0.25">
      <c r="A122" s="54" t="s">
        <v>178</v>
      </c>
      <c r="B122" s="54" t="s">
        <v>179</v>
      </c>
      <c r="C122" s="31">
        <v>4301135134</v>
      </c>
      <c r="D122" s="196">
        <v>4607111035806</v>
      </c>
      <c r="E122" s="195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8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194"/>
      <c r="Q122" s="194"/>
      <c r="R122" s="194"/>
      <c r="S122" s="195"/>
      <c r="T122" s="34"/>
      <c r="U122" s="34"/>
      <c r="V122" s="35" t="s">
        <v>66</v>
      </c>
      <c r="W122" s="187">
        <v>0</v>
      </c>
      <c r="X122" s="188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1" t="s">
        <v>75</v>
      </c>
    </row>
    <row r="123" spans="1:54" x14ac:dyDescent="0.2">
      <c r="A123" s="208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09"/>
      <c r="O123" s="218" t="s">
        <v>67</v>
      </c>
      <c r="P123" s="219"/>
      <c r="Q123" s="219"/>
      <c r="R123" s="219"/>
      <c r="S123" s="219"/>
      <c r="T123" s="219"/>
      <c r="U123" s="220"/>
      <c r="V123" s="37" t="s">
        <v>66</v>
      </c>
      <c r="W123" s="189">
        <f>IFERROR(SUM(W122:W122),"0")</f>
        <v>0</v>
      </c>
      <c r="X123" s="189">
        <f>IFERROR(SUM(X122:X122),"0")</f>
        <v>0</v>
      </c>
      <c r="Y123" s="189">
        <f>IFERROR(IF(Y122="",0,Y122),"0")</f>
        <v>0</v>
      </c>
      <c r="Z123" s="190"/>
      <c r="AA123" s="190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09"/>
      <c r="O124" s="218" t="s">
        <v>67</v>
      </c>
      <c r="P124" s="219"/>
      <c r="Q124" s="219"/>
      <c r="R124" s="219"/>
      <c r="S124" s="219"/>
      <c r="T124" s="219"/>
      <c r="U124" s="220"/>
      <c r="V124" s="37" t="s">
        <v>68</v>
      </c>
      <c r="W124" s="189">
        <f>IFERROR(SUMPRODUCT(W122:W122*H122:H122),"0")</f>
        <v>0</v>
      </c>
      <c r="X124" s="189">
        <f>IFERROR(SUMPRODUCT(X122:X122*H122:H122),"0")</f>
        <v>0</v>
      </c>
      <c r="Y124" s="37"/>
      <c r="Z124" s="190"/>
      <c r="AA124" s="190"/>
    </row>
    <row r="125" spans="1:54" ht="16.5" customHeight="1" x14ac:dyDescent="0.25">
      <c r="A125" s="200" t="s">
        <v>180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1"/>
      <c r="AA125" s="181"/>
    </row>
    <row r="126" spans="1:54" ht="14.25" customHeight="1" x14ac:dyDescent="0.25">
      <c r="A126" s="198" t="s">
        <v>181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80"/>
      <c r="AA126" s="180"/>
    </row>
    <row r="127" spans="1:54" ht="27" customHeight="1" x14ac:dyDescent="0.25">
      <c r="A127" s="54" t="s">
        <v>182</v>
      </c>
      <c r="B127" s="54" t="s">
        <v>183</v>
      </c>
      <c r="C127" s="31">
        <v>4301070768</v>
      </c>
      <c r="D127" s="196">
        <v>4607111035639</v>
      </c>
      <c r="E127" s="195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36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194"/>
      <c r="Q127" s="194"/>
      <c r="R127" s="194"/>
      <c r="S127" s="195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customHeight="1" x14ac:dyDescent="0.25">
      <c r="A128" s="54" t="s">
        <v>185</v>
      </c>
      <c r="B128" s="54" t="s">
        <v>186</v>
      </c>
      <c r="C128" s="31">
        <v>4301070797</v>
      </c>
      <c r="D128" s="196">
        <v>4607111035646</v>
      </c>
      <c r="E128" s="195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27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194"/>
      <c r="Q128" s="194"/>
      <c r="R128" s="194"/>
      <c r="S128" s="195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x14ac:dyDescent="0.2">
      <c r="A129" s="208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09"/>
      <c r="O129" s="218" t="s">
        <v>67</v>
      </c>
      <c r="P129" s="219"/>
      <c r="Q129" s="219"/>
      <c r="R129" s="219"/>
      <c r="S129" s="219"/>
      <c r="T129" s="219"/>
      <c r="U129" s="220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209"/>
      <c r="O130" s="218" t="s">
        <v>67</v>
      </c>
      <c r="P130" s="219"/>
      <c r="Q130" s="219"/>
      <c r="R130" s="219"/>
      <c r="S130" s="219"/>
      <c r="T130" s="219"/>
      <c r="U130" s="220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customHeight="1" x14ac:dyDescent="0.25">
      <c r="A131" s="200" t="s">
        <v>188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81"/>
      <c r="AA131" s="181"/>
    </row>
    <row r="132" spans="1:54" ht="14.25" customHeight="1" x14ac:dyDescent="0.25">
      <c r="A132" s="198" t="s">
        <v>121</v>
      </c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80"/>
      <c r="AA132" s="180"/>
    </row>
    <row r="133" spans="1:54" ht="27" customHeight="1" x14ac:dyDescent="0.25">
      <c r="A133" s="54" t="s">
        <v>189</v>
      </c>
      <c r="B133" s="54" t="s">
        <v>190</v>
      </c>
      <c r="C133" s="31">
        <v>4301135133</v>
      </c>
      <c r="D133" s="196">
        <v>4607111036568</v>
      </c>
      <c r="E133" s="195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37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194"/>
      <c r="Q133" s="194"/>
      <c r="R133" s="194"/>
      <c r="S133" s="195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x14ac:dyDescent="0.2">
      <c r="A134" s="208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09"/>
      <c r="O134" s="218" t="s">
        <v>67</v>
      </c>
      <c r="P134" s="219"/>
      <c r="Q134" s="219"/>
      <c r="R134" s="219"/>
      <c r="S134" s="219"/>
      <c r="T134" s="219"/>
      <c r="U134" s="220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09"/>
      <c r="O135" s="218" t="s">
        <v>67</v>
      </c>
      <c r="P135" s="219"/>
      <c r="Q135" s="219"/>
      <c r="R135" s="219"/>
      <c r="S135" s="219"/>
      <c r="T135" s="219"/>
      <c r="U135" s="220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customHeight="1" x14ac:dyDescent="0.2">
      <c r="A136" s="216" t="s">
        <v>191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48"/>
      <c r="AA136" s="48"/>
    </row>
    <row r="137" spans="1:54" ht="16.5" customHeight="1" x14ac:dyDescent="0.25">
      <c r="A137" s="200" t="s">
        <v>192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81"/>
      <c r="AA137" s="181"/>
    </row>
    <row r="138" spans="1:54" ht="14.25" customHeight="1" x14ac:dyDescent="0.25">
      <c r="A138" s="198" t="s">
        <v>121</v>
      </c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80"/>
      <c r="AA138" s="180"/>
    </row>
    <row r="139" spans="1:54" ht="16.5" customHeight="1" x14ac:dyDescent="0.25">
      <c r="A139" s="54" t="s">
        <v>193</v>
      </c>
      <c r="B139" s="54" t="s">
        <v>194</v>
      </c>
      <c r="C139" s="31">
        <v>4301135317</v>
      </c>
      <c r="D139" s="196">
        <v>4607111039057</v>
      </c>
      <c r="E139" s="195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05" t="s">
        <v>195</v>
      </c>
      <c r="P139" s="194"/>
      <c r="Q139" s="194"/>
      <c r="R139" s="194"/>
      <c r="S139" s="195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x14ac:dyDescent="0.2">
      <c r="A140" s="208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09"/>
      <c r="O140" s="218" t="s">
        <v>67</v>
      </c>
      <c r="P140" s="219"/>
      <c r="Q140" s="219"/>
      <c r="R140" s="219"/>
      <c r="S140" s="219"/>
      <c r="T140" s="219"/>
      <c r="U140" s="220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x14ac:dyDescent="0.2">
      <c r="A141" s="199"/>
      <c r="B141" s="199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209"/>
      <c r="O141" s="218" t="s">
        <v>67</v>
      </c>
      <c r="P141" s="219"/>
      <c r="Q141" s="219"/>
      <c r="R141" s="219"/>
      <c r="S141" s="219"/>
      <c r="T141" s="219"/>
      <c r="U141" s="220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customHeight="1" x14ac:dyDescent="0.25">
      <c r="A142" s="200" t="s">
        <v>196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1"/>
      <c r="AA142" s="181"/>
    </row>
    <row r="143" spans="1:54" ht="14.25" customHeight="1" x14ac:dyDescent="0.25">
      <c r="A143" s="198" t="s">
        <v>181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80"/>
      <c r="AA143" s="180"/>
    </row>
    <row r="144" spans="1:54" ht="16.5" customHeight="1" x14ac:dyDescent="0.25">
      <c r="A144" s="54" t="s">
        <v>197</v>
      </c>
      <c r="B144" s="54" t="s">
        <v>198</v>
      </c>
      <c r="C144" s="31">
        <v>4301071010</v>
      </c>
      <c r="D144" s="196">
        <v>4607111037701</v>
      </c>
      <c r="E144" s="195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23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194"/>
      <c r="Q144" s="194"/>
      <c r="R144" s="194"/>
      <c r="S144" s="195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x14ac:dyDescent="0.2">
      <c r="A145" s="208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09"/>
      <c r="O145" s="218" t="s">
        <v>67</v>
      </c>
      <c r="P145" s="219"/>
      <c r="Q145" s="219"/>
      <c r="R145" s="219"/>
      <c r="S145" s="219"/>
      <c r="T145" s="219"/>
      <c r="U145" s="220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09"/>
      <c r="O146" s="218" t="s">
        <v>67</v>
      </c>
      <c r="P146" s="219"/>
      <c r="Q146" s="219"/>
      <c r="R146" s="219"/>
      <c r="S146" s="219"/>
      <c r="T146" s="219"/>
      <c r="U146" s="220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customHeight="1" x14ac:dyDescent="0.25">
      <c r="A147" s="200" t="s">
        <v>199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81"/>
      <c r="AA147" s="181"/>
    </row>
    <row r="148" spans="1:54" ht="14.25" customHeight="1" x14ac:dyDescent="0.25">
      <c r="A148" s="198" t="s">
        <v>61</v>
      </c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80"/>
      <c r="AA148" s="180"/>
    </row>
    <row r="149" spans="1:54" ht="16.5" customHeight="1" x14ac:dyDescent="0.25">
      <c r="A149" s="54" t="s">
        <v>200</v>
      </c>
      <c r="B149" s="54" t="s">
        <v>201</v>
      </c>
      <c r="C149" s="31">
        <v>4301071026</v>
      </c>
      <c r="D149" s="196">
        <v>4607111036384</v>
      </c>
      <c r="E149" s="195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24" t="s">
        <v>202</v>
      </c>
      <c r="P149" s="194"/>
      <c r="Q149" s="194"/>
      <c r="R149" s="194"/>
      <c r="S149" s="195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customHeight="1" x14ac:dyDescent="0.25">
      <c r="A150" s="54" t="s">
        <v>203</v>
      </c>
      <c r="B150" s="54" t="s">
        <v>204</v>
      </c>
      <c r="C150" s="31">
        <v>4301070956</v>
      </c>
      <c r="D150" s="196">
        <v>4640242180250</v>
      </c>
      <c r="E150" s="195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308" t="s">
        <v>205</v>
      </c>
      <c r="P150" s="194"/>
      <c r="Q150" s="194"/>
      <c r="R150" s="194"/>
      <c r="S150" s="195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customHeight="1" x14ac:dyDescent="0.25">
      <c r="A151" s="54" t="s">
        <v>206</v>
      </c>
      <c r="B151" s="54" t="s">
        <v>207</v>
      </c>
      <c r="C151" s="31">
        <v>4301071028</v>
      </c>
      <c r="D151" s="196">
        <v>4607111036216</v>
      </c>
      <c r="E151" s="195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22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194"/>
      <c r="Q151" s="194"/>
      <c r="R151" s="194"/>
      <c r="S151" s="195"/>
      <c r="T151" s="34"/>
      <c r="U151" s="34"/>
      <c r="V151" s="35" t="s">
        <v>66</v>
      </c>
      <c r="W151" s="187">
        <v>322</v>
      </c>
      <c r="X151" s="188">
        <f>IFERROR(IF(W151="","",W151),"")</f>
        <v>322</v>
      </c>
      <c r="Y151" s="36">
        <f>IFERROR(IF(W151="","",W151*0.00866),"")</f>
        <v>2.7885199999999997</v>
      </c>
      <c r="Z151" s="56"/>
      <c r="AA151" s="57"/>
      <c r="AE151" s="61"/>
      <c r="BB151" s="119" t="s">
        <v>1</v>
      </c>
    </row>
    <row r="152" spans="1:54" ht="27" customHeight="1" x14ac:dyDescent="0.25">
      <c r="A152" s="54" t="s">
        <v>208</v>
      </c>
      <c r="B152" s="54" t="s">
        <v>209</v>
      </c>
      <c r="C152" s="31">
        <v>4301071027</v>
      </c>
      <c r="D152" s="196">
        <v>4607111036278</v>
      </c>
      <c r="E152" s="195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309" t="s">
        <v>210</v>
      </c>
      <c r="P152" s="194"/>
      <c r="Q152" s="194"/>
      <c r="R152" s="194"/>
      <c r="S152" s="195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x14ac:dyDescent="0.2">
      <c r="A153" s="208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209"/>
      <c r="O153" s="218" t="s">
        <v>67</v>
      </c>
      <c r="P153" s="219"/>
      <c r="Q153" s="219"/>
      <c r="R153" s="219"/>
      <c r="S153" s="219"/>
      <c r="T153" s="219"/>
      <c r="U153" s="220"/>
      <c r="V153" s="37" t="s">
        <v>66</v>
      </c>
      <c r="W153" s="189">
        <f>IFERROR(SUM(W149:W152),"0")</f>
        <v>322</v>
      </c>
      <c r="X153" s="189">
        <f>IFERROR(SUM(X149:X152),"0")</f>
        <v>322</v>
      </c>
      <c r="Y153" s="189">
        <f>IFERROR(IF(Y149="",0,Y149),"0")+IFERROR(IF(Y150="",0,Y150),"0")+IFERROR(IF(Y151="",0,Y151),"0")+IFERROR(IF(Y152="",0,Y152),"0")</f>
        <v>2.7885199999999997</v>
      </c>
      <c r="Z153" s="190"/>
      <c r="AA153" s="190"/>
    </row>
    <row r="154" spans="1:54" x14ac:dyDescent="0.2">
      <c r="A154" s="199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09"/>
      <c r="O154" s="218" t="s">
        <v>67</v>
      </c>
      <c r="P154" s="219"/>
      <c r="Q154" s="219"/>
      <c r="R154" s="219"/>
      <c r="S154" s="219"/>
      <c r="T154" s="219"/>
      <c r="U154" s="220"/>
      <c r="V154" s="37" t="s">
        <v>68</v>
      </c>
      <c r="W154" s="189">
        <f>IFERROR(SUMPRODUCT(W149:W152*H149:H152),"0")</f>
        <v>1610</v>
      </c>
      <c r="X154" s="189">
        <f>IFERROR(SUMPRODUCT(X149:X152*H149:H152),"0")</f>
        <v>1610</v>
      </c>
      <c r="Y154" s="37"/>
      <c r="Z154" s="190"/>
      <c r="AA154" s="190"/>
    </row>
    <row r="155" spans="1:54" ht="14.25" customHeight="1" x14ac:dyDescent="0.25">
      <c r="A155" s="198" t="s">
        <v>211</v>
      </c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80"/>
      <c r="AA155" s="180"/>
    </row>
    <row r="156" spans="1:54" ht="27" customHeight="1" x14ac:dyDescent="0.25">
      <c r="A156" s="54" t="s">
        <v>212</v>
      </c>
      <c r="B156" s="54" t="s">
        <v>213</v>
      </c>
      <c r="C156" s="31">
        <v>4301080153</v>
      </c>
      <c r="D156" s="196">
        <v>4607111036827</v>
      </c>
      <c r="E156" s="195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194"/>
      <c r="Q156" s="194"/>
      <c r="R156" s="194"/>
      <c r="S156" s="195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customHeight="1" x14ac:dyDescent="0.25">
      <c r="A157" s="54" t="s">
        <v>214</v>
      </c>
      <c r="B157" s="54" t="s">
        <v>215</v>
      </c>
      <c r="C157" s="31">
        <v>4301080154</v>
      </c>
      <c r="D157" s="196">
        <v>4607111036834</v>
      </c>
      <c r="E157" s="195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2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194"/>
      <c r="Q157" s="194"/>
      <c r="R157" s="194"/>
      <c r="S157" s="195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x14ac:dyDescent="0.2">
      <c r="A158" s="208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209"/>
      <c r="O158" s="218" t="s">
        <v>67</v>
      </c>
      <c r="P158" s="219"/>
      <c r="Q158" s="219"/>
      <c r="R158" s="219"/>
      <c r="S158" s="219"/>
      <c r="T158" s="219"/>
      <c r="U158" s="220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x14ac:dyDescent="0.2">
      <c r="A159" s="199"/>
      <c r="B159" s="199"/>
      <c r="C159" s="199"/>
      <c r="D159" s="199"/>
      <c r="E159" s="199"/>
      <c r="F159" s="199"/>
      <c r="G159" s="199"/>
      <c r="H159" s="199"/>
      <c r="I159" s="199"/>
      <c r="J159" s="199"/>
      <c r="K159" s="199"/>
      <c r="L159" s="199"/>
      <c r="M159" s="199"/>
      <c r="N159" s="209"/>
      <c r="O159" s="218" t="s">
        <v>67</v>
      </c>
      <c r="P159" s="219"/>
      <c r="Q159" s="219"/>
      <c r="R159" s="219"/>
      <c r="S159" s="219"/>
      <c r="T159" s="219"/>
      <c r="U159" s="220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customHeight="1" x14ac:dyDescent="0.2">
      <c r="A160" s="216" t="s">
        <v>216</v>
      </c>
      <c r="B160" s="217"/>
      <c r="C160" s="217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48"/>
      <c r="AA160" s="48"/>
    </row>
    <row r="161" spans="1:54" ht="16.5" customHeight="1" x14ac:dyDescent="0.25">
      <c r="A161" s="200" t="s">
        <v>217</v>
      </c>
      <c r="B161" s="199"/>
      <c r="C161" s="199"/>
      <c r="D161" s="199"/>
      <c r="E161" s="199"/>
      <c r="F161" s="199"/>
      <c r="G161" s="199"/>
      <c r="H161" s="199"/>
      <c r="I161" s="199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81"/>
      <c r="AA161" s="181"/>
    </row>
    <row r="162" spans="1:54" ht="14.25" customHeight="1" x14ac:dyDescent="0.25">
      <c r="A162" s="198" t="s">
        <v>71</v>
      </c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80"/>
      <c r="AA162" s="180"/>
    </row>
    <row r="163" spans="1:54" ht="16.5" customHeight="1" x14ac:dyDescent="0.25">
      <c r="A163" s="54" t="s">
        <v>218</v>
      </c>
      <c r="B163" s="54" t="s">
        <v>219</v>
      </c>
      <c r="C163" s="31">
        <v>4301132048</v>
      </c>
      <c r="D163" s="196">
        <v>4607111035721</v>
      </c>
      <c r="E163" s="195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2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194"/>
      <c r="Q163" s="194"/>
      <c r="R163" s="194"/>
      <c r="S163" s="195"/>
      <c r="T163" s="34"/>
      <c r="U163" s="34"/>
      <c r="V163" s="35" t="s">
        <v>66</v>
      </c>
      <c r="W163" s="187">
        <v>17</v>
      </c>
      <c r="X163" s="188">
        <f>IFERROR(IF(W163="","",W163),"")</f>
        <v>17</v>
      </c>
      <c r="Y163" s="36">
        <f>IFERROR(IF(W163="","",W163*0.01788),"")</f>
        <v>0.30396000000000001</v>
      </c>
      <c r="Z163" s="56"/>
      <c r="AA163" s="57"/>
      <c r="AE163" s="61"/>
      <c r="BB163" s="123" t="s">
        <v>75</v>
      </c>
    </row>
    <row r="164" spans="1:54" ht="27" customHeight="1" x14ac:dyDescent="0.25">
      <c r="A164" s="54" t="s">
        <v>220</v>
      </c>
      <c r="B164" s="54" t="s">
        <v>221</v>
      </c>
      <c r="C164" s="31">
        <v>4301132100</v>
      </c>
      <c r="D164" s="196">
        <v>4607111035691</v>
      </c>
      <c r="E164" s="195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62" t="s">
        <v>222</v>
      </c>
      <c r="P164" s="194"/>
      <c r="Q164" s="194"/>
      <c r="R164" s="194"/>
      <c r="S164" s="195"/>
      <c r="T164" s="34"/>
      <c r="U164" s="34"/>
      <c r="V164" s="35" t="s">
        <v>66</v>
      </c>
      <c r="W164" s="187">
        <v>18</v>
      </c>
      <c r="X164" s="188">
        <f>IFERROR(IF(W164="","",W164),"")</f>
        <v>18</v>
      </c>
      <c r="Y164" s="36">
        <f>IFERROR(IF(W164="","",W164*0.01788),"")</f>
        <v>0.32184000000000001</v>
      </c>
      <c r="Z164" s="56"/>
      <c r="AA164" s="57"/>
      <c r="AE164" s="61"/>
      <c r="BB164" s="124" t="s">
        <v>75</v>
      </c>
    </row>
    <row r="165" spans="1:54" x14ac:dyDescent="0.2">
      <c r="A165" s="208"/>
      <c r="B165" s="199"/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209"/>
      <c r="O165" s="218" t="s">
        <v>67</v>
      </c>
      <c r="P165" s="219"/>
      <c r="Q165" s="219"/>
      <c r="R165" s="219"/>
      <c r="S165" s="219"/>
      <c r="T165" s="219"/>
      <c r="U165" s="220"/>
      <c r="V165" s="37" t="s">
        <v>66</v>
      </c>
      <c r="W165" s="189">
        <f>IFERROR(SUM(W163:W164),"0")</f>
        <v>35</v>
      </c>
      <c r="X165" s="189">
        <f>IFERROR(SUM(X163:X164),"0")</f>
        <v>35</v>
      </c>
      <c r="Y165" s="189">
        <f>IFERROR(IF(Y163="",0,Y163),"0")+IFERROR(IF(Y164="",0,Y164),"0")</f>
        <v>0.62580000000000002</v>
      </c>
      <c r="Z165" s="190"/>
      <c r="AA165" s="190"/>
    </row>
    <row r="166" spans="1:54" x14ac:dyDescent="0.2">
      <c r="A166" s="199"/>
      <c r="B166" s="199"/>
      <c r="C166" s="199"/>
      <c r="D166" s="199"/>
      <c r="E166" s="199"/>
      <c r="F166" s="199"/>
      <c r="G166" s="199"/>
      <c r="H166" s="199"/>
      <c r="I166" s="199"/>
      <c r="J166" s="199"/>
      <c r="K166" s="199"/>
      <c r="L166" s="199"/>
      <c r="M166" s="199"/>
      <c r="N166" s="209"/>
      <c r="O166" s="218" t="s">
        <v>67</v>
      </c>
      <c r="P166" s="219"/>
      <c r="Q166" s="219"/>
      <c r="R166" s="219"/>
      <c r="S166" s="219"/>
      <c r="T166" s="219"/>
      <c r="U166" s="220"/>
      <c r="V166" s="37" t="s">
        <v>68</v>
      </c>
      <c r="W166" s="189">
        <f>IFERROR(SUMPRODUCT(W163:W164*H163:H164),"0")</f>
        <v>105</v>
      </c>
      <c r="X166" s="189">
        <f>IFERROR(SUMPRODUCT(X163:X164*H163:H164),"0")</f>
        <v>105</v>
      </c>
      <c r="Y166" s="37"/>
      <c r="Z166" s="190"/>
      <c r="AA166" s="190"/>
    </row>
    <row r="167" spans="1:54" ht="16.5" customHeight="1" x14ac:dyDescent="0.25">
      <c r="A167" s="200" t="s">
        <v>223</v>
      </c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81"/>
      <c r="AA167" s="181"/>
    </row>
    <row r="168" spans="1:54" ht="14.25" customHeight="1" x14ac:dyDescent="0.25">
      <c r="A168" s="198" t="s">
        <v>223</v>
      </c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80"/>
      <c r="AA168" s="180"/>
    </row>
    <row r="169" spans="1:54" ht="27" customHeight="1" x14ac:dyDescent="0.25">
      <c r="A169" s="54" t="s">
        <v>224</v>
      </c>
      <c r="B169" s="54" t="s">
        <v>225</v>
      </c>
      <c r="C169" s="31">
        <v>4301133002</v>
      </c>
      <c r="D169" s="196">
        <v>4607111035783</v>
      </c>
      <c r="E169" s="195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0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194"/>
      <c r="Q169" s="194"/>
      <c r="R169" s="194"/>
      <c r="S169" s="195"/>
      <c r="T169" s="34"/>
      <c r="U169" s="34"/>
      <c r="V169" s="35" t="s">
        <v>66</v>
      </c>
      <c r="W169" s="187">
        <v>0</v>
      </c>
      <c r="X169" s="188">
        <f>IFERROR(IF(W169="","",W169),"")</f>
        <v>0</v>
      </c>
      <c r="Y169" s="36">
        <f>IFERROR(IF(W169="","",W169*0.01157),"")</f>
        <v>0</v>
      </c>
      <c r="Z169" s="56"/>
      <c r="AA169" s="57"/>
      <c r="AE169" s="61"/>
      <c r="BB169" s="125" t="s">
        <v>75</v>
      </c>
    </row>
    <row r="170" spans="1:54" x14ac:dyDescent="0.2">
      <c r="A170" s="208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209"/>
      <c r="O170" s="218" t="s">
        <v>67</v>
      </c>
      <c r="P170" s="219"/>
      <c r="Q170" s="219"/>
      <c r="R170" s="219"/>
      <c r="S170" s="219"/>
      <c r="T170" s="219"/>
      <c r="U170" s="220"/>
      <c r="V170" s="37" t="s">
        <v>66</v>
      </c>
      <c r="W170" s="189">
        <f>IFERROR(SUM(W169:W169),"0")</f>
        <v>0</v>
      </c>
      <c r="X170" s="189">
        <f>IFERROR(SUM(X169:X169),"0")</f>
        <v>0</v>
      </c>
      <c r="Y170" s="189">
        <f>IFERROR(IF(Y169="",0,Y169),"0")</f>
        <v>0</v>
      </c>
      <c r="Z170" s="190"/>
      <c r="AA170" s="190"/>
    </row>
    <row r="171" spans="1:54" x14ac:dyDescent="0.2">
      <c r="A171" s="199"/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209"/>
      <c r="O171" s="218" t="s">
        <v>67</v>
      </c>
      <c r="P171" s="219"/>
      <c r="Q171" s="219"/>
      <c r="R171" s="219"/>
      <c r="S171" s="219"/>
      <c r="T171" s="219"/>
      <c r="U171" s="220"/>
      <c r="V171" s="37" t="s">
        <v>68</v>
      </c>
      <c r="W171" s="189">
        <f>IFERROR(SUMPRODUCT(W169:W169*H169:H169),"0")</f>
        <v>0</v>
      </c>
      <c r="X171" s="189">
        <f>IFERROR(SUMPRODUCT(X169:X169*H169:H169),"0")</f>
        <v>0</v>
      </c>
      <c r="Y171" s="37"/>
      <c r="Z171" s="190"/>
      <c r="AA171" s="190"/>
    </row>
    <row r="172" spans="1:54" ht="16.5" customHeight="1" x14ac:dyDescent="0.25">
      <c r="A172" s="200" t="s">
        <v>216</v>
      </c>
      <c r="B172" s="199"/>
      <c r="C172" s="199"/>
      <c r="D172" s="199"/>
      <c r="E172" s="199"/>
      <c r="F172" s="199"/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81"/>
      <c r="AA172" s="181"/>
    </row>
    <row r="173" spans="1:54" ht="14.25" customHeight="1" x14ac:dyDescent="0.25">
      <c r="A173" s="198" t="s">
        <v>226</v>
      </c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80"/>
      <c r="AA173" s="180"/>
    </row>
    <row r="174" spans="1:54" ht="27" customHeight="1" x14ac:dyDescent="0.25">
      <c r="A174" s="54" t="s">
        <v>227</v>
      </c>
      <c r="B174" s="54" t="s">
        <v>228</v>
      </c>
      <c r="C174" s="31">
        <v>4301051319</v>
      </c>
      <c r="D174" s="196">
        <v>4680115881204</v>
      </c>
      <c r="E174" s="195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5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194"/>
      <c r="Q174" s="194"/>
      <c r="R174" s="194"/>
      <c r="S174" s="195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x14ac:dyDescent="0.2">
      <c r="A175" s="208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09"/>
      <c r="O175" s="218" t="s">
        <v>67</v>
      </c>
      <c r="P175" s="219"/>
      <c r="Q175" s="219"/>
      <c r="R175" s="219"/>
      <c r="S175" s="219"/>
      <c r="T175" s="219"/>
      <c r="U175" s="220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x14ac:dyDescent="0.2">
      <c r="A176" s="199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209"/>
      <c r="O176" s="218" t="s">
        <v>67</v>
      </c>
      <c r="P176" s="219"/>
      <c r="Q176" s="219"/>
      <c r="R176" s="219"/>
      <c r="S176" s="219"/>
      <c r="T176" s="219"/>
      <c r="U176" s="220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customHeight="1" x14ac:dyDescent="0.25">
      <c r="A177" s="200" t="s">
        <v>231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81"/>
      <c r="AA177" s="181"/>
    </row>
    <row r="178" spans="1:54" ht="14.25" customHeight="1" x14ac:dyDescent="0.25">
      <c r="A178" s="198" t="s">
        <v>71</v>
      </c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80"/>
      <c r="AA178" s="180"/>
    </row>
    <row r="179" spans="1:54" ht="27" customHeight="1" x14ac:dyDescent="0.25">
      <c r="A179" s="54" t="s">
        <v>232</v>
      </c>
      <c r="B179" s="54" t="s">
        <v>233</v>
      </c>
      <c r="C179" s="31">
        <v>4301132079</v>
      </c>
      <c r="D179" s="196">
        <v>4607111038487</v>
      </c>
      <c r="E179" s="195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34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194"/>
      <c r="Q179" s="194"/>
      <c r="R179" s="194"/>
      <c r="S179" s="195"/>
      <c r="T179" s="34"/>
      <c r="U179" s="34"/>
      <c r="V179" s="35" t="s">
        <v>66</v>
      </c>
      <c r="W179" s="187">
        <v>0</v>
      </c>
      <c r="X179" s="188">
        <f>IFERROR(IF(W179="","",W179),"")</f>
        <v>0</v>
      </c>
      <c r="Y179" s="36">
        <f>IFERROR(IF(W179="","",W179*0.01788),"")</f>
        <v>0</v>
      </c>
      <c r="Z179" s="56"/>
      <c r="AA179" s="57"/>
      <c r="AE179" s="61"/>
      <c r="BB179" s="127" t="s">
        <v>75</v>
      </c>
    </row>
    <row r="180" spans="1:54" x14ac:dyDescent="0.2">
      <c r="A180" s="208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09"/>
      <c r="O180" s="218" t="s">
        <v>67</v>
      </c>
      <c r="P180" s="219"/>
      <c r="Q180" s="219"/>
      <c r="R180" s="219"/>
      <c r="S180" s="219"/>
      <c r="T180" s="219"/>
      <c r="U180" s="220"/>
      <c r="V180" s="37" t="s">
        <v>66</v>
      </c>
      <c r="W180" s="189">
        <f>IFERROR(SUM(W179:W179),"0")</f>
        <v>0</v>
      </c>
      <c r="X180" s="189">
        <f>IFERROR(SUM(X179:X179),"0")</f>
        <v>0</v>
      </c>
      <c r="Y180" s="189">
        <f>IFERROR(IF(Y179="",0,Y179),"0")</f>
        <v>0</v>
      </c>
      <c r="Z180" s="190"/>
      <c r="AA180" s="190"/>
    </row>
    <row r="181" spans="1:54" x14ac:dyDescent="0.2">
      <c r="A181" s="199"/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209"/>
      <c r="O181" s="218" t="s">
        <v>67</v>
      </c>
      <c r="P181" s="219"/>
      <c r="Q181" s="219"/>
      <c r="R181" s="219"/>
      <c r="S181" s="219"/>
      <c r="T181" s="219"/>
      <c r="U181" s="220"/>
      <c r="V181" s="37" t="s">
        <v>68</v>
      </c>
      <c r="W181" s="189">
        <f>IFERROR(SUMPRODUCT(W179:W179*H179:H179),"0")</f>
        <v>0</v>
      </c>
      <c r="X181" s="189">
        <f>IFERROR(SUMPRODUCT(X179:X179*H179:H179),"0")</f>
        <v>0</v>
      </c>
      <c r="Y181" s="37"/>
      <c r="Z181" s="190"/>
      <c r="AA181" s="190"/>
    </row>
    <row r="182" spans="1:54" ht="27.75" customHeight="1" x14ac:dyDescent="0.2">
      <c r="A182" s="216" t="s">
        <v>234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48"/>
      <c r="AA182" s="48"/>
    </row>
    <row r="183" spans="1:54" ht="16.5" customHeight="1" x14ac:dyDescent="0.25">
      <c r="A183" s="200" t="s">
        <v>235</v>
      </c>
      <c r="B183" s="199"/>
      <c r="C183" s="199"/>
      <c r="D183" s="199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81"/>
      <c r="AA183" s="181"/>
    </row>
    <row r="184" spans="1:54" ht="14.25" customHeight="1" x14ac:dyDescent="0.25">
      <c r="A184" s="198" t="s">
        <v>61</v>
      </c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80"/>
      <c r="AA184" s="180"/>
    </row>
    <row r="185" spans="1:54" ht="16.5" customHeight="1" x14ac:dyDescent="0.25">
      <c r="A185" s="54" t="s">
        <v>236</v>
      </c>
      <c r="B185" s="54" t="s">
        <v>237</v>
      </c>
      <c r="C185" s="31">
        <v>4301070913</v>
      </c>
      <c r="D185" s="196">
        <v>4607111036957</v>
      </c>
      <c r="E185" s="195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37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194"/>
      <c r="Q185" s="194"/>
      <c r="R185" s="194"/>
      <c r="S185" s="195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customHeight="1" x14ac:dyDescent="0.25">
      <c r="A186" s="54" t="s">
        <v>238</v>
      </c>
      <c r="B186" s="54" t="s">
        <v>239</v>
      </c>
      <c r="C186" s="31">
        <v>4301070912</v>
      </c>
      <c r="D186" s="196">
        <v>4607111037213</v>
      </c>
      <c r="E186" s="195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37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194"/>
      <c r="Q186" s="194"/>
      <c r="R186" s="194"/>
      <c r="S186" s="195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x14ac:dyDescent="0.2">
      <c r="A187" s="208"/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209"/>
      <c r="O187" s="218" t="s">
        <v>67</v>
      </c>
      <c r="P187" s="219"/>
      <c r="Q187" s="219"/>
      <c r="R187" s="219"/>
      <c r="S187" s="219"/>
      <c r="T187" s="219"/>
      <c r="U187" s="220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209"/>
      <c r="O188" s="218" t="s">
        <v>67</v>
      </c>
      <c r="P188" s="219"/>
      <c r="Q188" s="219"/>
      <c r="R188" s="219"/>
      <c r="S188" s="219"/>
      <c r="T188" s="219"/>
      <c r="U188" s="220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customHeight="1" x14ac:dyDescent="0.25">
      <c r="A189" s="200" t="s">
        <v>240</v>
      </c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81"/>
      <c r="AA189" s="181"/>
    </row>
    <row r="190" spans="1:54" ht="14.25" customHeight="1" x14ac:dyDescent="0.25">
      <c r="A190" s="198" t="s">
        <v>61</v>
      </c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80"/>
      <c r="AA190" s="180"/>
    </row>
    <row r="191" spans="1:54" ht="16.5" customHeight="1" x14ac:dyDescent="0.25">
      <c r="A191" s="54" t="s">
        <v>241</v>
      </c>
      <c r="B191" s="54" t="s">
        <v>242</v>
      </c>
      <c r="C191" s="31">
        <v>4301070948</v>
      </c>
      <c r="D191" s="196">
        <v>4607111037022</v>
      </c>
      <c r="E191" s="195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2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194"/>
      <c r="Q191" s="194"/>
      <c r="R191" s="194"/>
      <c r="S191" s="195"/>
      <c r="T191" s="34"/>
      <c r="U191" s="34"/>
      <c r="V191" s="35" t="s">
        <v>66</v>
      </c>
      <c r="W191" s="187">
        <v>44</v>
      </c>
      <c r="X191" s="188">
        <f>IFERROR(IF(W191="","",W191),"")</f>
        <v>44</v>
      </c>
      <c r="Y191" s="36">
        <f>IFERROR(IF(W191="","",W191*0.0155),"")</f>
        <v>0.68199999999999994</v>
      </c>
      <c r="Z191" s="56"/>
      <c r="AA191" s="57"/>
      <c r="AE191" s="61"/>
      <c r="BB191" s="130" t="s">
        <v>1</v>
      </c>
    </row>
    <row r="192" spans="1:54" ht="27" customHeight="1" x14ac:dyDescent="0.25">
      <c r="A192" s="54" t="s">
        <v>243</v>
      </c>
      <c r="B192" s="54" t="s">
        <v>244</v>
      </c>
      <c r="C192" s="31">
        <v>4301070990</v>
      </c>
      <c r="D192" s="196">
        <v>4607111038494</v>
      </c>
      <c r="E192" s="195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27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194"/>
      <c r="Q192" s="194"/>
      <c r="R192" s="194"/>
      <c r="S192" s="195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customHeight="1" x14ac:dyDescent="0.25">
      <c r="A193" s="54" t="s">
        <v>245</v>
      </c>
      <c r="B193" s="54" t="s">
        <v>246</v>
      </c>
      <c r="C193" s="31">
        <v>4301070966</v>
      </c>
      <c r="D193" s="196">
        <v>4607111038135</v>
      </c>
      <c r="E193" s="195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31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194"/>
      <c r="Q193" s="194"/>
      <c r="R193" s="194"/>
      <c r="S193" s="195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x14ac:dyDescent="0.2">
      <c r="A194" s="208"/>
      <c r="B194" s="199"/>
      <c r="C194" s="199"/>
      <c r="D194" s="199"/>
      <c r="E194" s="199"/>
      <c r="F194" s="199"/>
      <c r="G194" s="199"/>
      <c r="H194" s="199"/>
      <c r="I194" s="199"/>
      <c r="J194" s="199"/>
      <c r="K194" s="199"/>
      <c r="L194" s="199"/>
      <c r="M194" s="199"/>
      <c r="N194" s="209"/>
      <c r="O194" s="218" t="s">
        <v>67</v>
      </c>
      <c r="P194" s="219"/>
      <c r="Q194" s="219"/>
      <c r="R194" s="219"/>
      <c r="S194" s="219"/>
      <c r="T194" s="219"/>
      <c r="U194" s="220"/>
      <c r="V194" s="37" t="s">
        <v>66</v>
      </c>
      <c r="W194" s="189">
        <f>IFERROR(SUM(W191:W193),"0")</f>
        <v>44</v>
      </c>
      <c r="X194" s="189">
        <f>IFERROR(SUM(X191:X193),"0")</f>
        <v>44</v>
      </c>
      <c r="Y194" s="189">
        <f>IFERROR(IF(Y191="",0,Y191),"0")+IFERROR(IF(Y192="",0,Y192),"0")+IFERROR(IF(Y193="",0,Y193),"0")</f>
        <v>0.68199999999999994</v>
      </c>
      <c r="Z194" s="190"/>
      <c r="AA194" s="190"/>
    </row>
    <row r="195" spans="1:54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209"/>
      <c r="O195" s="218" t="s">
        <v>67</v>
      </c>
      <c r="P195" s="219"/>
      <c r="Q195" s="219"/>
      <c r="R195" s="219"/>
      <c r="S195" s="219"/>
      <c r="T195" s="219"/>
      <c r="U195" s="220"/>
      <c r="V195" s="37" t="s">
        <v>68</v>
      </c>
      <c r="W195" s="189">
        <f>IFERROR(SUMPRODUCT(W191:W193*H191:H193),"0")</f>
        <v>246.39999999999998</v>
      </c>
      <c r="X195" s="189">
        <f>IFERROR(SUMPRODUCT(X191:X193*H191:H193),"0")</f>
        <v>246.39999999999998</v>
      </c>
      <c r="Y195" s="37"/>
      <c r="Z195" s="190"/>
      <c r="AA195" s="190"/>
    </row>
    <row r="196" spans="1:54" ht="16.5" customHeight="1" x14ac:dyDescent="0.25">
      <c r="A196" s="200" t="s">
        <v>247</v>
      </c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81"/>
      <c r="AA196" s="181"/>
    </row>
    <row r="197" spans="1:54" ht="14.25" customHeight="1" x14ac:dyDescent="0.25">
      <c r="A197" s="198" t="s">
        <v>61</v>
      </c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  <c r="T197" s="199"/>
      <c r="U197" s="199"/>
      <c r="V197" s="199"/>
      <c r="W197" s="199"/>
      <c r="X197" s="199"/>
      <c r="Y197" s="199"/>
      <c r="Z197" s="180"/>
      <c r="AA197" s="180"/>
    </row>
    <row r="198" spans="1:54" ht="27" customHeight="1" x14ac:dyDescent="0.25">
      <c r="A198" s="54" t="s">
        <v>248</v>
      </c>
      <c r="B198" s="54" t="s">
        <v>249</v>
      </c>
      <c r="C198" s="31">
        <v>4301070996</v>
      </c>
      <c r="D198" s="196">
        <v>4607111038654</v>
      </c>
      <c r="E198" s="195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3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194"/>
      <c r="Q198" s="194"/>
      <c r="R198" s="194"/>
      <c r="S198" s="195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customHeight="1" x14ac:dyDescent="0.25">
      <c r="A199" s="54" t="s">
        <v>250</v>
      </c>
      <c r="B199" s="54" t="s">
        <v>251</v>
      </c>
      <c r="C199" s="31">
        <v>4301070997</v>
      </c>
      <c r="D199" s="196">
        <v>4607111038586</v>
      </c>
      <c r="E199" s="195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3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194"/>
      <c r="Q199" s="194"/>
      <c r="R199" s="194"/>
      <c r="S199" s="195"/>
      <c r="T199" s="34"/>
      <c r="U199" s="34"/>
      <c r="V199" s="35" t="s">
        <v>66</v>
      </c>
      <c r="W199" s="187">
        <v>0</v>
      </c>
      <c r="X199" s="188">
        <f t="shared" si="4"/>
        <v>0</v>
      </c>
      <c r="Y199" s="36">
        <f t="shared" si="5"/>
        <v>0</v>
      </c>
      <c r="Z199" s="56"/>
      <c r="AA199" s="57"/>
      <c r="AE199" s="61"/>
      <c r="BB199" s="134" t="s">
        <v>1</v>
      </c>
    </row>
    <row r="200" spans="1:54" ht="27" customHeight="1" x14ac:dyDescent="0.25">
      <c r="A200" s="54" t="s">
        <v>252</v>
      </c>
      <c r="B200" s="54" t="s">
        <v>253</v>
      </c>
      <c r="C200" s="31">
        <v>4301070962</v>
      </c>
      <c r="D200" s="196">
        <v>4607111038609</v>
      </c>
      <c r="E200" s="195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194"/>
      <c r="Q200" s="194"/>
      <c r="R200" s="194"/>
      <c r="S200" s="195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customHeight="1" x14ac:dyDescent="0.25">
      <c r="A201" s="54" t="s">
        <v>254</v>
      </c>
      <c r="B201" s="54" t="s">
        <v>255</v>
      </c>
      <c r="C201" s="31">
        <v>4301070963</v>
      </c>
      <c r="D201" s="196">
        <v>4607111038630</v>
      </c>
      <c r="E201" s="195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0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194"/>
      <c r="Q201" s="194"/>
      <c r="R201" s="194"/>
      <c r="S201" s="195"/>
      <c r="T201" s="34"/>
      <c r="U201" s="34"/>
      <c r="V201" s="35" t="s">
        <v>66</v>
      </c>
      <c r="W201" s="187">
        <v>0</v>
      </c>
      <c r="X201" s="188">
        <f t="shared" si="4"/>
        <v>0</v>
      </c>
      <c r="Y201" s="36">
        <f t="shared" si="5"/>
        <v>0</v>
      </c>
      <c r="Z201" s="56"/>
      <c r="AA201" s="57"/>
      <c r="AE201" s="61"/>
      <c r="BB201" s="136" t="s">
        <v>1</v>
      </c>
    </row>
    <row r="202" spans="1:54" ht="27" customHeight="1" x14ac:dyDescent="0.25">
      <c r="A202" s="54" t="s">
        <v>256</v>
      </c>
      <c r="B202" s="54" t="s">
        <v>257</v>
      </c>
      <c r="C202" s="31">
        <v>4301070959</v>
      </c>
      <c r="D202" s="196">
        <v>4607111038616</v>
      </c>
      <c r="E202" s="195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1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194"/>
      <c r="Q202" s="194"/>
      <c r="R202" s="194"/>
      <c r="S202" s="195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258</v>
      </c>
      <c r="B203" s="54" t="s">
        <v>259</v>
      </c>
      <c r="C203" s="31">
        <v>4301070960</v>
      </c>
      <c r="D203" s="196">
        <v>4607111038623</v>
      </c>
      <c r="E203" s="195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2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194"/>
      <c r="Q203" s="194"/>
      <c r="R203" s="194"/>
      <c r="S203" s="195"/>
      <c r="T203" s="34"/>
      <c r="U203" s="34"/>
      <c r="V203" s="35" t="s">
        <v>66</v>
      </c>
      <c r="W203" s="187">
        <v>0</v>
      </c>
      <c r="X203" s="188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x14ac:dyDescent="0.2">
      <c r="A204" s="208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09"/>
      <c r="O204" s="218" t="s">
        <v>67</v>
      </c>
      <c r="P204" s="219"/>
      <c r="Q204" s="219"/>
      <c r="R204" s="219"/>
      <c r="S204" s="219"/>
      <c r="T204" s="219"/>
      <c r="U204" s="220"/>
      <c r="V204" s="37" t="s">
        <v>66</v>
      </c>
      <c r="W204" s="189">
        <f>IFERROR(SUM(W198:W203),"0")</f>
        <v>0</v>
      </c>
      <c r="X204" s="189">
        <f>IFERROR(SUM(X198:X203),"0")</f>
        <v>0</v>
      </c>
      <c r="Y204" s="189">
        <f>IFERROR(IF(Y198="",0,Y198),"0")+IFERROR(IF(Y199="",0,Y199),"0")+IFERROR(IF(Y200="",0,Y200),"0")+IFERROR(IF(Y201="",0,Y201),"0")+IFERROR(IF(Y202="",0,Y202),"0")+IFERROR(IF(Y203="",0,Y203),"0")</f>
        <v>0</v>
      </c>
      <c r="Z204" s="190"/>
      <c r="AA204" s="190"/>
    </row>
    <row r="205" spans="1:54" x14ac:dyDescent="0.2">
      <c r="A205" s="199"/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209"/>
      <c r="O205" s="218" t="s">
        <v>67</v>
      </c>
      <c r="P205" s="219"/>
      <c r="Q205" s="219"/>
      <c r="R205" s="219"/>
      <c r="S205" s="219"/>
      <c r="T205" s="219"/>
      <c r="U205" s="220"/>
      <c r="V205" s="37" t="s">
        <v>68</v>
      </c>
      <c r="W205" s="189">
        <f>IFERROR(SUMPRODUCT(W198:W203*H198:H203),"0")</f>
        <v>0</v>
      </c>
      <c r="X205" s="189">
        <f>IFERROR(SUMPRODUCT(X198:X203*H198:H203),"0")</f>
        <v>0</v>
      </c>
      <c r="Y205" s="37"/>
      <c r="Z205" s="190"/>
      <c r="AA205" s="190"/>
    </row>
    <row r="206" spans="1:54" ht="16.5" customHeight="1" x14ac:dyDescent="0.25">
      <c r="A206" s="200" t="s">
        <v>260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81"/>
      <c r="AA206" s="181"/>
    </row>
    <row r="207" spans="1:54" ht="14.25" customHeight="1" x14ac:dyDescent="0.25">
      <c r="A207" s="198" t="s">
        <v>61</v>
      </c>
      <c r="B207" s="199"/>
      <c r="C207" s="199"/>
      <c r="D207" s="199"/>
      <c r="E207" s="199"/>
      <c r="F207" s="199"/>
      <c r="G207" s="199"/>
      <c r="H207" s="199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180"/>
      <c r="AA207" s="180"/>
    </row>
    <row r="208" spans="1:54" ht="27" customHeight="1" x14ac:dyDescent="0.25">
      <c r="A208" s="54" t="s">
        <v>261</v>
      </c>
      <c r="B208" s="54" t="s">
        <v>262</v>
      </c>
      <c r="C208" s="31">
        <v>4301070915</v>
      </c>
      <c r="D208" s="196">
        <v>4607111035882</v>
      </c>
      <c r="E208" s="195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4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194"/>
      <c r="Q208" s="194"/>
      <c r="R208" s="194"/>
      <c r="S208" s="195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customHeight="1" x14ac:dyDescent="0.25">
      <c r="A209" s="54" t="s">
        <v>263</v>
      </c>
      <c r="B209" s="54" t="s">
        <v>264</v>
      </c>
      <c r="C209" s="31">
        <v>4301070921</v>
      </c>
      <c r="D209" s="196">
        <v>4607111035905</v>
      </c>
      <c r="E209" s="195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194"/>
      <c r="Q209" s="194"/>
      <c r="R209" s="194"/>
      <c r="S209" s="195"/>
      <c r="T209" s="34"/>
      <c r="U209" s="34"/>
      <c r="V209" s="35" t="s">
        <v>66</v>
      </c>
      <c r="W209" s="187">
        <v>0</v>
      </c>
      <c r="X209" s="188">
        <f>IFERROR(IF(W209="","",W209),"")</f>
        <v>0</v>
      </c>
      <c r="Y209" s="36">
        <f>IFERROR(IF(W209="","",W209*0.0155),"")</f>
        <v>0</v>
      </c>
      <c r="Z209" s="56"/>
      <c r="AA209" s="57"/>
      <c r="AE209" s="61"/>
      <c r="BB209" s="140" t="s">
        <v>1</v>
      </c>
    </row>
    <row r="210" spans="1:54" ht="27" customHeight="1" x14ac:dyDescent="0.25">
      <c r="A210" s="54" t="s">
        <v>265</v>
      </c>
      <c r="B210" s="54" t="s">
        <v>266</v>
      </c>
      <c r="C210" s="31">
        <v>4301070917</v>
      </c>
      <c r="D210" s="196">
        <v>4607111035912</v>
      </c>
      <c r="E210" s="195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194"/>
      <c r="Q210" s="194"/>
      <c r="R210" s="194"/>
      <c r="S210" s="195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customHeight="1" x14ac:dyDescent="0.25">
      <c r="A211" s="54" t="s">
        <v>267</v>
      </c>
      <c r="B211" s="54" t="s">
        <v>268</v>
      </c>
      <c r="C211" s="31">
        <v>4301070920</v>
      </c>
      <c r="D211" s="196">
        <v>4607111035929</v>
      </c>
      <c r="E211" s="195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194"/>
      <c r="Q211" s="194"/>
      <c r="R211" s="194"/>
      <c r="S211" s="195"/>
      <c r="T211" s="34"/>
      <c r="U211" s="34"/>
      <c r="V211" s="35" t="s">
        <v>66</v>
      </c>
      <c r="W211" s="187">
        <v>0</v>
      </c>
      <c r="X211" s="188">
        <f>IFERROR(IF(W211="","",W211),"")</f>
        <v>0</v>
      </c>
      <c r="Y211" s="36">
        <f>IFERROR(IF(W211="","",W211*0.0155),"")</f>
        <v>0</v>
      </c>
      <c r="Z211" s="56"/>
      <c r="AA211" s="57"/>
      <c r="AE211" s="61"/>
      <c r="BB211" s="142" t="s">
        <v>1</v>
      </c>
    </row>
    <row r="212" spans="1:54" x14ac:dyDescent="0.2">
      <c r="A212" s="208"/>
      <c r="B212" s="199"/>
      <c r="C212" s="199"/>
      <c r="D212" s="199"/>
      <c r="E212" s="199"/>
      <c r="F212" s="199"/>
      <c r="G212" s="199"/>
      <c r="H212" s="199"/>
      <c r="I212" s="199"/>
      <c r="J212" s="199"/>
      <c r="K212" s="199"/>
      <c r="L212" s="199"/>
      <c r="M212" s="199"/>
      <c r="N212" s="209"/>
      <c r="O212" s="218" t="s">
        <v>67</v>
      </c>
      <c r="P212" s="219"/>
      <c r="Q212" s="219"/>
      <c r="R212" s="219"/>
      <c r="S212" s="219"/>
      <c r="T212" s="219"/>
      <c r="U212" s="220"/>
      <c r="V212" s="37" t="s">
        <v>66</v>
      </c>
      <c r="W212" s="189">
        <f>IFERROR(SUM(W208:W211),"0")</f>
        <v>0</v>
      </c>
      <c r="X212" s="189">
        <f>IFERROR(SUM(X208:X211),"0")</f>
        <v>0</v>
      </c>
      <c r="Y212" s="189">
        <f>IFERROR(IF(Y208="",0,Y208),"0")+IFERROR(IF(Y209="",0,Y209),"0")+IFERROR(IF(Y210="",0,Y210),"0")+IFERROR(IF(Y211="",0,Y211),"0")</f>
        <v>0</v>
      </c>
      <c r="Z212" s="190"/>
      <c r="AA212" s="190"/>
    </row>
    <row r="213" spans="1:54" x14ac:dyDescent="0.2">
      <c r="A213" s="199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09"/>
      <c r="O213" s="218" t="s">
        <v>67</v>
      </c>
      <c r="P213" s="219"/>
      <c r="Q213" s="219"/>
      <c r="R213" s="219"/>
      <c r="S213" s="219"/>
      <c r="T213" s="219"/>
      <c r="U213" s="220"/>
      <c r="V213" s="37" t="s">
        <v>68</v>
      </c>
      <c r="W213" s="189">
        <f>IFERROR(SUMPRODUCT(W208:W211*H208:H211),"0")</f>
        <v>0</v>
      </c>
      <c r="X213" s="189">
        <f>IFERROR(SUMPRODUCT(X208:X211*H208:H211),"0")</f>
        <v>0</v>
      </c>
      <c r="Y213" s="37"/>
      <c r="Z213" s="190"/>
      <c r="AA213" s="190"/>
    </row>
    <row r="214" spans="1:54" ht="16.5" customHeight="1" x14ac:dyDescent="0.25">
      <c r="A214" s="200" t="s">
        <v>269</v>
      </c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181"/>
      <c r="AA214" s="181"/>
    </row>
    <row r="215" spans="1:54" ht="14.25" customHeight="1" x14ac:dyDescent="0.25">
      <c r="A215" s="198" t="s">
        <v>226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0"/>
      <c r="AA215" s="180"/>
    </row>
    <row r="216" spans="1:54" ht="27" customHeight="1" x14ac:dyDescent="0.25">
      <c r="A216" s="54" t="s">
        <v>270</v>
      </c>
      <c r="B216" s="54" t="s">
        <v>271</v>
      </c>
      <c r="C216" s="31">
        <v>4301051320</v>
      </c>
      <c r="D216" s="196">
        <v>4680115881334</v>
      </c>
      <c r="E216" s="195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194"/>
      <c r="Q216" s="194"/>
      <c r="R216" s="194"/>
      <c r="S216" s="195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x14ac:dyDescent="0.2">
      <c r="A217" s="208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209"/>
      <c r="O217" s="218" t="s">
        <v>67</v>
      </c>
      <c r="P217" s="219"/>
      <c r="Q217" s="219"/>
      <c r="R217" s="219"/>
      <c r="S217" s="219"/>
      <c r="T217" s="219"/>
      <c r="U217" s="220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x14ac:dyDescent="0.2">
      <c r="A218" s="199"/>
      <c r="B218" s="199"/>
      <c r="C218" s="199"/>
      <c r="D218" s="199"/>
      <c r="E218" s="199"/>
      <c r="F218" s="199"/>
      <c r="G218" s="199"/>
      <c r="H218" s="199"/>
      <c r="I218" s="199"/>
      <c r="J218" s="199"/>
      <c r="K218" s="199"/>
      <c r="L218" s="199"/>
      <c r="M218" s="199"/>
      <c r="N218" s="209"/>
      <c r="O218" s="218" t="s">
        <v>67</v>
      </c>
      <c r="P218" s="219"/>
      <c r="Q218" s="219"/>
      <c r="R218" s="219"/>
      <c r="S218" s="219"/>
      <c r="T218" s="219"/>
      <c r="U218" s="220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customHeight="1" x14ac:dyDescent="0.25">
      <c r="A219" s="200" t="s">
        <v>272</v>
      </c>
      <c r="B219" s="199"/>
      <c r="C219" s="199"/>
      <c r="D219" s="199"/>
      <c r="E219" s="199"/>
      <c r="F219" s="199"/>
      <c r="G219" s="199"/>
      <c r="H219" s="199"/>
      <c r="I219" s="199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  <c r="T219" s="199"/>
      <c r="U219" s="199"/>
      <c r="V219" s="199"/>
      <c r="W219" s="199"/>
      <c r="X219" s="199"/>
      <c r="Y219" s="199"/>
      <c r="Z219" s="181"/>
      <c r="AA219" s="181"/>
    </row>
    <row r="220" spans="1:54" ht="14.25" customHeight="1" x14ac:dyDescent="0.25">
      <c r="A220" s="198" t="s">
        <v>61</v>
      </c>
      <c r="B220" s="199"/>
      <c r="C220" s="199"/>
      <c r="D220" s="199"/>
      <c r="E220" s="199"/>
      <c r="F220" s="199"/>
      <c r="G220" s="199"/>
      <c r="H220" s="199"/>
      <c r="I220" s="199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  <c r="T220" s="199"/>
      <c r="U220" s="199"/>
      <c r="V220" s="199"/>
      <c r="W220" s="199"/>
      <c r="X220" s="199"/>
      <c r="Y220" s="199"/>
      <c r="Z220" s="180"/>
      <c r="AA220" s="180"/>
    </row>
    <row r="221" spans="1:54" ht="16.5" customHeight="1" x14ac:dyDescent="0.25">
      <c r="A221" s="54" t="s">
        <v>273</v>
      </c>
      <c r="B221" s="54" t="s">
        <v>274</v>
      </c>
      <c r="C221" s="31">
        <v>4301070874</v>
      </c>
      <c r="D221" s="196">
        <v>4607111035332</v>
      </c>
      <c r="E221" s="195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5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194"/>
      <c r="Q221" s="194"/>
      <c r="R221" s="194"/>
      <c r="S221" s="195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customHeight="1" x14ac:dyDescent="0.25">
      <c r="A222" s="54" t="s">
        <v>275</v>
      </c>
      <c r="B222" s="54" t="s">
        <v>276</v>
      </c>
      <c r="C222" s="31">
        <v>4301071000</v>
      </c>
      <c r="D222" s="196">
        <v>4607111038708</v>
      </c>
      <c r="E222" s="195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5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194"/>
      <c r="Q222" s="194"/>
      <c r="R222" s="194"/>
      <c r="S222" s="195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x14ac:dyDescent="0.2">
      <c r="A223" s="208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209"/>
      <c r="O223" s="218" t="s">
        <v>67</v>
      </c>
      <c r="P223" s="219"/>
      <c r="Q223" s="219"/>
      <c r="R223" s="219"/>
      <c r="S223" s="219"/>
      <c r="T223" s="219"/>
      <c r="U223" s="220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x14ac:dyDescent="0.2">
      <c r="A224" s="199"/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209"/>
      <c r="O224" s="218" t="s">
        <v>67</v>
      </c>
      <c r="P224" s="219"/>
      <c r="Q224" s="219"/>
      <c r="R224" s="219"/>
      <c r="S224" s="219"/>
      <c r="T224" s="219"/>
      <c r="U224" s="220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customHeight="1" x14ac:dyDescent="0.2">
      <c r="A225" s="216" t="s">
        <v>277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48"/>
      <c r="AA225" s="48"/>
    </row>
    <row r="226" spans="1:54" ht="16.5" customHeight="1" x14ac:dyDescent="0.25">
      <c r="A226" s="200" t="s">
        <v>278</v>
      </c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199"/>
      <c r="Z226" s="181"/>
      <c r="AA226" s="181"/>
    </row>
    <row r="227" spans="1:54" ht="14.25" customHeight="1" x14ac:dyDescent="0.25">
      <c r="A227" s="198" t="s">
        <v>61</v>
      </c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80"/>
      <c r="AA227" s="180"/>
    </row>
    <row r="228" spans="1:54" ht="27" customHeight="1" x14ac:dyDescent="0.25">
      <c r="A228" s="54" t="s">
        <v>279</v>
      </c>
      <c r="B228" s="54" t="s">
        <v>280</v>
      </c>
      <c r="C228" s="31">
        <v>4301070941</v>
      </c>
      <c r="D228" s="196">
        <v>4607111036162</v>
      </c>
      <c r="E228" s="195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6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194"/>
      <c r="Q228" s="194"/>
      <c r="R228" s="194"/>
      <c r="S228" s="195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x14ac:dyDescent="0.2">
      <c r="A229" s="208"/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209"/>
      <c r="O229" s="218" t="s">
        <v>67</v>
      </c>
      <c r="P229" s="219"/>
      <c r="Q229" s="219"/>
      <c r="R229" s="219"/>
      <c r="S229" s="219"/>
      <c r="T229" s="219"/>
      <c r="U229" s="220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x14ac:dyDescent="0.2">
      <c r="A230" s="199"/>
      <c r="B230" s="199"/>
      <c r="C230" s="199"/>
      <c r="D230" s="199"/>
      <c r="E230" s="199"/>
      <c r="F230" s="199"/>
      <c r="G230" s="199"/>
      <c r="H230" s="199"/>
      <c r="I230" s="199"/>
      <c r="J230" s="199"/>
      <c r="K230" s="199"/>
      <c r="L230" s="199"/>
      <c r="M230" s="199"/>
      <c r="N230" s="209"/>
      <c r="O230" s="218" t="s">
        <v>67</v>
      </c>
      <c r="P230" s="219"/>
      <c r="Q230" s="219"/>
      <c r="R230" s="219"/>
      <c r="S230" s="219"/>
      <c r="T230" s="219"/>
      <c r="U230" s="220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customHeight="1" x14ac:dyDescent="0.2">
      <c r="A231" s="216" t="s">
        <v>281</v>
      </c>
      <c r="B231" s="217"/>
      <c r="C231" s="217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48"/>
      <c r="AA231" s="48"/>
    </row>
    <row r="232" spans="1:54" ht="16.5" customHeight="1" x14ac:dyDescent="0.25">
      <c r="A232" s="200" t="s">
        <v>282</v>
      </c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199"/>
      <c r="Z232" s="181"/>
      <c r="AA232" s="181"/>
    </row>
    <row r="233" spans="1:54" ht="14.25" customHeight="1" x14ac:dyDescent="0.25">
      <c r="A233" s="198" t="s">
        <v>61</v>
      </c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  <c r="U233" s="199"/>
      <c r="V233" s="199"/>
      <c r="W233" s="199"/>
      <c r="X233" s="199"/>
      <c r="Y233" s="199"/>
      <c r="Z233" s="180"/>
      <c r="AA233" s="180"/>
    </row>
    <row r="234" spans="1:54" ht="27" customHeight="1" x14ac:dyDescent="0.25">
      <c r="A234" s="54" t="s">
        <v>283</v>
      </c>
      <c r="B234" s="54" t="s">
        <v>284</v>
      </c>
      <c r="C234" s="31">
        <v>4301070965</v>
      </c>
      <c r="D234" s="196">
        <v>4607111035899</v>
      </c>
      <c r="E234" s="195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251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194"/>
      <c r="Q234" s="194"/>
      <c r="R234" s="194"/>
      <c r="S234" s="195"/>
      <c r="T234" s="34"/>
      <c r="U234" s="34"/>
      <c r="V234" s="35" t="s">
        <v>66</v>
      </c>
      <c r="W234" s="187">
        <v>6</v>
      </c>
      <c r="X234" s="188">
        <f>IFERROR(IF(W234="","",W234),"")</f>
        <v>6</v>
      </c>
      <c r="Y234" s="36">
        <f>IFERROR(IF(W234="","",W234*0.0155),"")</f>
        <v>9.2999999999999999E-2</v>
      </c>
      <c r="Z234" s="56"/>
      <c r="AA234" s="57"/>
      <c r="AE234" s="61"/>
      <c r="BB234" s="147" t="s">
        <v>1</v>
      </c>
    </row>
    <row r="235" spans="1:54" x14ac:dyDescent="0.2">
      <c r="A235" s="208"/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209"/>
      <c r="O235" s="218" t="s">
        <v>67</v>
      </c>
      <c r="P235" s="219"/>
      <c r="Q235" s="219"/>
      <c r="R235" s="219"/>
      <c r="S235" s="219"/>
      <c r="T235" s="219"/>
      <c r="U235" s="220"/>
      <c r="V235" s="37" t="s">
        <v>66</v>
      </c>
      <c r="W235" s="189">
        <f>IFERROR(SUM(W234:W234),"0")</f>
        <v>6</v>
      </c>
      <c r="X235" s="189">
        <f>IFERROR(SUM(X234:X234),"0")</f>
        <v>6</v>
      </c>
      <c r="Y235" s="189">
        <f>IFERROR(IF(Y234="",0,Y234),"0")</f>
        <v>9.2999999999999999E-2</v>
      </c>
      <c r="Z235" s="190"/>
      <c r="AA235" s="190"/>
    </row>
    <row r="236" spans="1:54" x14ac:dyDescent="0.2">
      <c r="A236" s="199"/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209"/>
      <c r="O236" s="218" t="s">
        <v>67</v>
      </c>
      <c r="P236" s="219"/>
      <c r="Q236" s="219"/>
      <c r="R236" s="219"/>
      <c r="S236" s="219"/>
      <c r="T236" s="219"/>
      <c r="U236" s="220"/>
      <c r="V236" s="37" t="s">
        <v>68</v>
      </c>
      <c r="W236" s="189">
        <f>IFERROR(SUMPRODUCT(W234:W234*H234:H234),"0")</f>
        <v>30</v>
      </c>
      <c r="X236" s="189">
        <f>IFERROR(SUMPRODUCT(X234:X234*H234:H234),"0")</f>
        <v>30</v>
      </c>
      <c r="Y236" s="37"/>
      <c r="Z236" s="190"/>
      <c r="AA236" s="190"/>
    </row>
    <row r="237" spans="1:54" ht="16.5" customHeight="1" x14ac:dyDescent="0.25">
      <c r="A237" s="200" t="s">
        <v>285</v>
      </c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81"/>
      <c r="AA237" s="181"/>
    </row>
    <row r="238" spans="1:54" ht="14.25" customHeight="1" x14ac:dyDescent="0.25">
      <c r="A238" s="198" t="s">
        <v>61</v>
      </c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80"/>
      <c r="AA238" s="180"/>
    </row>
    <row r="239" spans="1:54" ht="27" customHeight="1" x14ac:dyDescent="0.25">
      <c r="A239" s="54" t="s">
        <v>286</v>
      </c>
      <c r="B239" s="54" t="s">
        <v>287</v>
      </c>
      <c r="C239" s="31">
        <v>4301070870</v>
      </c>
      <c r="D239" s="196">
        <v>4607111036711</v>
      </c>
      <c r="E239" s="195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27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194"/>
      <c r="Q239" s="194"/>
      <c r="R239" s="194"/>
      <c r="S239" s="195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x14ac:dyDescent="0.2">
      <c r="A240" s="208"/>
      <c r="B240" s="199"/>
      <c r="C240" s="199"/>
      <c r="D240" s="199"/>
      <c r="E240" s="199"/>
      <c r="F240" s="199"/>
      <c r="G240" s="199"/>
      <c r="H240" s="199"/>
      <c r="I240" s="199"/>
      <c r="J240" s="199"/>
      <c r="K240" s="199"/>
      <c r="L240" s="199"/>
      <c r="M240" s="199"/>
      <c r="N240" s="209"/>
      <c r="O240" s="218" t="s">
        <v>67</v>
      </c>
      <c r="P240" s="219"/>
      <c r="Q240" s="219"/>
      <c r="R240" s="219"/>
      <c r="S240" s="219"/>
      <c r="T240" s="219"/>
      <c r="U240" s="220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x14ac:dyDescent="0.2">
      <c r="A241" s="199"/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209"/>
      <c r="O241" s="218" t="s">
        <v>67</v>
      </c>
      <c r="P241" s="219"/>
      <c r="Q241" s="219"/>
      <c r="R241" s="219"/>
      <c r="S241" s="219"/>
      <c r="T241" s="219"/>
      <c r="U241" s="220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customHeight="1" x14ac:dyDescent="0.2">
      <c r="A242" s="216" t="s">
        <v>288</v>
      </c>
      <c r="B242" s="217"/>
      <c r="C242" s="217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48"/>
      <c r="AA242" s="48"/>
    </row>
    <row r="243" spans="1:54" ht="16.5" customHeight="1" x14ac:dyDescent="0.25">
      <c r="A243" s="200" t="s">
        <v>289</v>
      </c>
      <c r="B243" s="199"/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81"/>
      <c r="AA243" s="181"/>
    </row>
    <row r="244" spans="1:54" ht="14.25" customHeight="1" x14ac:dyDescent="0.25">
      <c r="A244" s="198" t="s">
        <v>61</v>
      </c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80"/>
      <c r="AA244" s="180"/>
    </row>
    <row r="245" spans="1:54" ht="27" customHeight="1" x14ac:dyDescent="0.25">
      <c r="A245" s="54" t="s">
        <v>290</v>
      </c>
      <c r="B245" s="54" t="s">
        <v>291</v>
      </c>
      <c r="C245" s="31">
        <v>4301071014</v>
      </c>
      <c r="D245" s="196">
        <v>4640242181264</v>
      </c>
      <c r="E245" s="195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85" t="s">
        <v>292</v>
      </c>
      <c r="P245" s="194"/>
      <c r="Q245" s="194"/>
      <c r="R245" s="194"/>
      <c r="S245" s="195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customHeight="1" x14ac:dyDescent="0.25">
      <c r="A246" s="54" t="s">
        <v>293</v>
      </c>
      <c r="B246" s="54" t="s">
        <v>294</v>
      </c>
      <c r="C246" s="31">
        <v>4301071021</v>
      </c>
      <c r="D246" s="196">
        <v>4640242181325</v>
      </c>
      <c r="E246" s="195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61" t="s">
        <v>295</v>
      </c>
      <c r="P246" s="194"/>
      <c r="Q246" s="194"/>
      <c r="R246" s="194"/>
      <c r="S246" s="195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x14ac:dyDescent="0.2">
      <c r="A247" s="208"/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209"/>
      <c r="O247" s="218" t="s">
        <v>67</v>
      </c>
      <c r="P247" s="219"/>
      <c r="Q247" s="219"/>
      <c r="R247" s="219"/>
      <c r="S247" s="219"/>
      <c r="T247" s="219"/>
      <c r="U247" s="220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x14ac:dyDescent="0.2">
      <c r="A248" s="199"/>
      <c r="B248" s="199"/>
      <c r="C248" s="199"/>
      <c r="D248" s="199"/>
      <c r="E248" s="199"/>
      <c r="F248" s="199"/>
      <c r="G248" s="199"/>
      <c r="H248" s="199"/>
      <c r="I248" s="199"/>
      <c r="J248" s="199"/>
      <c r="K248" s="199"/>
      <c r="L248" s="199"/>
      <c r="M248" s="199"/>
      <c r="N248" s="209"/>
      <c r="O248" s="218" t="s">
        <v>67</v>
      </c>
      <c r="P248" s="219"/>
      <c r="Q248" s="219"/>
      <c r="R248" s="219"/>
      <c r="S248" s="219"/>
      <c r="T248" s="219"/>
      <c r="U248" s="220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customHeight="1" x14ac:dyDescent="0.25">
      <c r="A249" s="200" t="s">
        <v>296</v>
      </c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  <c r="T249" s="199"/>
      <c r="U249" s="199"/>
      <c r="V249" s="199"/>
      <c r="W249" s="199"/>
      <c r="X249" s="199"/>
      <c r="Y249" s="199"/>
      <c r="Z249" s="181"/>
      <c r="AA249" s="181"/>
    </row>
    <row r="250" spans="1:54" ht="14.25" customHeight="1" x14ac:dyDescent="0.25">
      <c r="A250" s="198" t="s">
        <v>125</v>
      </c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  <c r="T250" s="199"/>
      <c r="U250" s="199"/>
      <c r="V250" s="199"/>
      <c r="W250" s="199"/>
      <c r="X250" s="199"/>
      <c r="Y250" s="199"/>
      <c r="Z250" s="180"/>
      <c r="AA250" s="180"/>
    </row>
    <row r="251" spans="1:54" ht="27" customHeight="1" x14ac:dyDescent="0.25">
      <c r="A251" s="54" t="s">
        <v>297</v>
      </c>
      <c r="B251" s="54" t="s">
        <v>298</v>
      </c>
      <c r="C251" s="31">
        <v>4301131019</v>
      </c>
      <c r="D251" s="196">
        <v>4640242180427</v>
      </c>
      <c r="E251" s="195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51" t="s">
        <v>299</v>
      </c>
      <c r="P251" s="194"/>
      <c r="Q251" s="194"/>
      <c r="R251" s="194"/>
      <c r="S251" s="195"/>
      <c r="T251" s="34"/>
      <c r="U251" s="34"/>
      <c r="V251" s="35" t="s">
        <v>66</v>
      </c>
      <c r="W251" s="187">
        <v>0</v>
      </c>
      <c r="X251" s="188">
        <f>IFERROR(IF(W251="","",W251),"")</f>
        <v>0</v>
      </c>
      <c r="Y251" s="36">
        <f>IFERROR(IF(W251="","",W251*0.00502),"")</f>
        <v>0</v>
      </c>
      <c r="Z251" s="56"/>
      <c r="AA251" s="57"/>
      <c r="AE251" s="61"/>
      <c r="BB251" s="151" t="s">
        <v>75</v>
      </c>
    </row>
    <row r="252" spans="1:54" x14ac:dyDescent="0.2">
      <c r="A252" s="208"/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209"/>
      <c r="O252" s="218" t="s">
        <v>67</v>
      </c>
      <c r="P252" s="219"/>
      <c r="Q252" s="219"/>
      <c r="R252" s="219"/>
      <c r="S252" s="219"/>
      <c r="T252" s="219"/>
      <c r="U252" s="220"/>
      <c r="V252" s="37" t="s">
        <v>66</v>
      </c>
      <c r="W252" s="189">
        <f>IFERROR(SUM(W251:W251),"0")</f>
        <v>0</v>
      </c>
      <c r="X252" s="189">
        <f>IFERROR(SUM(X251:X251),"0")</f>
        <v>0</v>
      </c>
      <c r="Y252" s="189">
        <f>IFERROR(IF(Y251="",0,Y251),"0")</f>
        <v>0</v>
      </c>
      <c r="Z252" s="190"/>
      <c r="AA252" s="190"/>
    </row>
    <row r="253" spans="1:54" x14ac:dyDescent="0.2">
      <c r="A253" s="199"/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209"/>
      <c r="O253" s="218" t="s">
        <v>67</v>
      </c>
      <c r="P253" s="219"/>
      <c r="Q253" s="219"/>
      <c r="R253" s="219"/>
      <c r="S253" s="219"/>
      <c r="T253" s="219"/>
      <c r="U253" s="220"/>
      <c r="V253" s="37" t="s">
        <v>68</v>
      </c>
      <c r="W253" s="189">
        <f>IFERROR(SUMPRODUCT(W251:W251*H251:H251),"0")</f>
        <v>0</v>
      </c>
      <c r="X253" s="189">
        <f>IFERROR(SUMPRODUCT(X251:X251*H251:H251),"0")</f>
        <v>0</v>
      </c>
      <c r="Y253" s="37"/>
      <c r="Z253" s="190"/>
      <c r="AA253" s="190"/>
    </row>
    <row r="254" spans="1:54" ht="14.25" customHeight="1" x14ac:dyDescent="0.25">
      <c r="A254" s="198" t="s">
        <v>71</v>
      </c>
      <c r="B254" s="199"/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80"/>
      <c r="AA254" s="180"/>
    </row>
    <row r="255" spans="1:54" ht="27" customHeight="1" x14ac:dyDescent="0.25">
      <c r="A255" s="54" t="s">
        <v>300</v>
      </c>
      <c r="B255" s="54" t="s">
        <v>301</v>
      </c>
      <c r="C255" s="31">
        <v>4301132080</v>
      </c>
      <c r="D255" s="196">
        <v>4640242180397</v>
      </c>
      <c r="E255" s="195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77" t="s">
        <v>302</v>
      </c>
      <c r="P255" s="194"/>
      <c r="Q255" s="194"/>
      <c r="R255" s="194"/>
      <c r="S255" s="195"/>
      <c r="T255" s="34"/>
      <c r="U255" s="34"/>
      <c r="V255" s="35" t="s">
        <v>66</v>
      </c>
      <c r="W255" s="187">
        <v>44</v>
      </c>
      <c r="X255" s="188">
        <f>IFERROR(IF(W255="","",W255),"")</f>
        <v>44</v>
      </c>
      <c r="Y255" s="36">
        <f>IFERROR(IF(W255="","",W255*0.0155),"")</f>
        <v>0.68199999999999994</v>
      </c>
      <c r="Z255" s="56"/>
      <c r="AA255" s="57"/>
      <c r="AE255" s="61"/>
      <c r="BB255" s="152" t="s">
        <v>75</v>
      </c>
    </row>
    <row r="256" spans="1:54" ht="27" customHeight="1" x14ac:dyDescent="0.25">
      <c r="A256" s="54" t="s">
        <v>303</v>
      </c>
      <c r="B256" s="54" t="s">
        <v>304</v>
      </c>
      <c r="C256" s="31">
        <v>4301132104</v>
      </c>
      <c r="D256" s="196">
        <v>4640242181219</v>
      </c>
      <c r="E256" s="195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317" t="s">
        <v>305</v>
      </c>
      <c r="P256" s="194"/>
      <c r="Q256" s="194"/>
      <c r="R256" s="194"/>
      <c r="S256" s="195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x14ac:dyDescent="0.2">
      <c r="A257" s="208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09"/>
      <c r="O257" s="218" t="s">
        <v>67</v>
      </c>
      <c r="P257" s="219"/>
      <c r="Q257" s="219"/>
      <c r="R257" s="219"/>
      <c r="S257" s="219"/>
      <c r="T257" s="219"/>
      <c r="U257" s="220"/>
      <c r="V257" s="37" t="s">
        <v>66</v>
      </c>
      <c r="W257" s="189">
        <f>IFERROR(SUM(W255:W256),"0")</f>
        <v>44</v>
      </c>
      <c r="X257" s="189">
        <f>IFERROR(SUM(X255:X256),"0")</f>
        <v>44</v>
      </c>
      <c r="Y257" s="189">
        <f>IFERROR(IF(Y255="",0,Y255),"0")+IFERROR(IF(Y256="",0,Y256),"0")</f>
        <v>0.68199999999999994</v>
      </c>
      <c r="Z257" s="190"/>
      <c r="AA257" s="190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09"/>
      <c r="O258" s="218" t="s">
        <v>67</v>
      </c>
      <c r="P258" s="219"/>
      <c r="Q258" s="219"/>
      <c r="R258" s="219"/>
      <c r="S258" s="219"/>
      <c r="T258" s="219"/>
      <c r="U258" s="220"/>
      <c r="V258" s="37" t="s">
        <v>68</v>
      </c>
      <c r="W258" s="189">
        <f>IFERROR(SUMPRODUCT(W255:W256*H255:H256),"0")</f>
        <v>264</v>
      </c>
      <c r="X258" s="189">
        <f>IFERROR(SUMPRODUCT(X255:X256*H255:H256),"0")</f>
        <v>264</v>
      </c>
      <c r="Y258" s="37"/>
      <c r="Z258" s="190"/>
      <c r="AA258" s="190"/>
    </row>
    <row r="259" spans="1:54" ht="14.25" customHeight="1" x14ac:dyDescent="0.25">
      <c r="A259" s="198" t="s">
        <v>143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0"/>
      <c r="AA259" s="180"/>
    </row>
    <row r="260" spans="1:54" ht="27" customHeight="1" x14ac:dyDescent="0.25">
      <c r="A260" s="54" t="s">
        <v>306</v>
      </c>
      <c r="B260" s="54" t="s">
        <v>307</v>
      </c>
      <c r="C260" s="31">
        <v>4301136028</v>
      </c>
      <c r="D260" s="196">
        <v>4640242180304</v>
      </c>
      <c r="E260" s="195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297" t="s">
        <v>308</v>
      </c>
      <c r="P260" s="194"/>
      <c r="Q260" s="194"/>
      <c r="R260" s="194"/>
      <c r="S260" s="195"/>
      <c r="T260" s="34"/>
      <c r="U260" s="34"/>
      <c r="V260" s="35" t="s">
        <v>66</v>
      </c>
      <c r="W260" s="187">
        <v>0</v>
      </c>
      <c r="X260" s="188">
        <f>IFERROR(IF(W260="","",W260),"")</f>
        <v>0</v>
      </c>
      <c r="Y260" s="36">
        <f>IFERROR(IF(W260="","",W260*0.00936),"")</f>
        <v>0</v>
      </c>
      <c r="Z260" s="56"/>
      <c r="AA260" s="57"/>
      <c r="AE260" s="61"/>
      <c r="BB260" s="154" t="s">
        <v>75</v>
      </c>
    </row>
    <row r="261" spans="1:54" ht="37.5" customHeight="1" x14ac:dyDescent="0.25">
      <c r="A261" s="54" t="s">
        <v>309</v>
      </c>
      <c r="B261" s="54" t="s">
        <v>310</v>
      </c>
      <c r="C261" s="31">
        <v>4301136027</v>
      </c>
      <c r="D261" s="196">
        <v>4640242180298</v>
      </c>
      <c r="E261" s="195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0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194"/>
      <c r="Q261" s="194"/>
      <c r="R261" s="194"/>
      <c r="S261" s="195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customHeight="1" x14ac:dyDescent="0.25">
      <c r="A262" s="54" t="s">
        <v>311</v>
      </c>
      <c r="B262" s="54" t="s">
        <v>312</v>
      </c>
      <c r="C262" s="31">
        <v>4301136026</v>
      </c>
      <c r="D262" s="196">
        <v>4640242180236</v>
      </c>
      <c r="E262" s="195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80" t="s">
        <v>313</v>
      </c>
      <c r="P262" s="194"/>
      <c r="Q262" s="194"/>
      <c r="R262" s="194"/>
      <c r="S262" s="195"/>
      <c r="T262" s="34"/>
      <c r="U262" s="34"/>
      <c r="V262" s="35" t="s">
        <v>66</v>
      </c>
      <c r="W262" s="187">
        <v>36</v>
      </c>
      <c r="X262" s="188">
        <f>IFERROR(IF(W262="","",W262),"")</f>
        <v>36</v>
      </c>
      <c r="Y262" s="36">
        <f>IFERROR(IF(W262="","",W262*0.0155),"")</f>
        <v>0.55800000000000005</v>
      </c>
      <c r="Z262" s="56"/>
      <c r="AA262" s="57"/>
      <c r="AE262" s="61"/>
      <c r="BB262" s="156" t="s">
        <v>75</v>
      </c>
    </row>
    <row r="263" spans="1:54" ht="27" customHeight="1" x14ac:dyDescent="0.25">
      <c r="A263" s="54" t="s">
        <v>314</v>
      </c>
      <c r="B263" s="54" t="s">
        <v>315</v>
      </c>
      <c r="C263" s="31">
        <v>4301136029</v>
      </c>
      <c r="D263" s="196">
        <v>4640242180410</v>
      </c>
      <c r="E263" s="195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0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194"/>
      <c r="Q263" s="194"/>
      <c r="R263" s="194"/>
      <c r="S263" s="195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x14ac:dyDescent="0.2">
      <c r="A264" s="208"/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209"/>
      <c r="O264" s="218" t="s">
        <v>67</v>
      </c>
      <c r="P264" s="219"/>
      <c r="Q264" s="219"/>
      <c r="R264" s="219"/>
      <c r="S264" s="219"/>
      <c r="T264" s="219"/>
      <c r="U264" s="220"/>
      <c r="V264" s="37" t="s">
        <v>66</v>
      </c>
      <c r="W264" s="189">
        <f>IFERROR(SUM(W260:W263),"0")</f>
        <v>36</v>
      </c>
      <c r="X264" s="189">
        <f>IFERROR(SUM(X260:X263),"0")</f>
        <v>36</v>
      </c>
      <c r="Y264" s="189">
        <f>IFERROR(IF(Y260="",0,Y260),"0")+IFERROR(IF(Y261="",0,Y261),"0")+IFERROR(IF(Y262="",0,Y262),"0")+IFERROR(IF(Y263="",0,Y263),"0")</f>
        <v>0.55800000000000005</v>
      </c>
      <c r="Z264" s="190"/>
      <c r="AA264" s="190"/>
    </row>
    <row r="265" spans="1:54" x14ac:dyDescent="0.2">
      <c r="A265" s="199"/>
      <c r="B265" s="199"/>
      <c r="C265" s="199"/>
      <c r="D265" s="199"/>
      <c r="E265" s="199"/>
      <c r="F265" s="199"/>
      <c r="G265" s="199"/>
      <c r="H265" s="199"/>
      <c r="I265" s="199"/>
      <c r="J265" s="199"/>
      <c r="K265" s="199"/>
      <c r="L265" s="199"/>
      <c r="M265" s="199"/>
      <c r="N265" s="209"/>
      <c r="O265" s="218" t="s">
        <v>67</v>
      </c>
      <c r="P265" s="219"/>
      <c r="Q265" s="219"/>
      <c r="R265" s="219"/>
      <c r="S265" s="219"/>
      <c r="T265" s="219"/>
      <c r="U265" s="220"/>
      <c r="V265" s="37" t="s">
        <v>68</v>
      </c>
      <c r="W265" s="189">
        <f>IFERROR(SUMPRODUCT(W260:W263*H260:H263),"0")</f>
        <v>180</v>
      </c>
      <c r="X265" s="189">
        <f>IFERROR(SUMPRODUCT(X260:X263*H260:H263),"0")</f>
        <v>180</v>
      </c>
      <c r="Y265" s="37"/>
      <c r="Z265" s="190"/>
      <c r="AA265" s="190"/>
    </row>
    <row r="266" spans="1:54" ht="14.25" customHeight="1" x14ac:dyDescent="0.25">
      <c r="A266" s="198" t="s">
        <v>121</v>
      </c>
      <c r="B266" s="199"/>
      <c r="C266" s="199"/>
      <c r="D266" s="199"/>
      <c r="E266" s="199"/>
      <c r="F266" s="199"/>
      <c r="G266" s="199"/>
      <c r="H266" s="199"/>
      <c r="I266" s="199"/>
      <c r="J266" s="199"/>
      <c r="K266" s="199"/>
      <c r="L266" s="199"/>
      <c r="M266" s="199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80"/>
      <c r="AA266" s="180"/>
    </row>
    <row r="267" spans="1:54" ht="27" customHeight="1" x14ac:dyDescent="0.25">
      <c r="A267" s="54" t="s">
        <v>316</v>
      </c>
      <c r="B267" s="54" t="s">
        <v>317</v>
      </c>
      <c r="C267" s="31">
        <v>4301135304</v>
      </c>
      <c r="D267" s="196">
        <v>4640242181240</v>
      </c>
      <c r="E267" s="195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328" t="s">
        <v>318</v>
      </c>
      <c r="P267" s="194"/>
      <c r="Q267" s="194"/>
      <c r="R267" s="194"/>
      <c r="S267" s="195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customHeight="1" x14ac:dyDescent="0.25">
      <c r="A268" s="54" t="s">
        <v>320</v>
      </c>
      <c r="B268" s="54" t="s">
        <v>321</v>
      </c>
      <c r="C268" s="31">
        <v>4301135310</v>
      </c>
      <c r="D268" s="196">
        <v>4640242181318</v>
      </c>
      <c r="E268" s="195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242" t="s">
        <v>322</v>
      </c>
      <c r="P268" s="194"/>
      <c r="Q268" s="194"/>
      <c r="R268" s="194"/>
      <c r="S268" s="195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customHeight="1" x14ac:dyDescent="0.25">
      <c r="A269" s="54" t="s">
        <v>323</v>
      </c>
      <c r="B269" s="54" t="s">
        <v>324</v>
      </c>
      <c r="C269" s="31">
        <v>4301135309</v>
      </c>
      <c r="D269" s="196">
        <v>4640242181332</v>
      </c>
      <c r="E269" s="195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331" t="s">
        <v>325</v>
      </c>
      <c r="P269" s="194"/>
      <c r="Q269" s="194"/>
      <c r="R269" s="194"/>
      <c r="S269" s="195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customHeight="1" x14ac:dyDescent="0.25">
      <c r="A270" s="54" t="s">
        <v>326</v>
      </c>
      <c r="B270" s="54" t="s">
        <v>327</v>
      </c>
      <c r="C270" s="31">
        <v>4301135308</v>
      </c>
      <c r="D270" s="196">
        <v>4640242181349</v>
      </c>
      <c r="E270" s="195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197" t="s">
        <v>328</v>
      </c>
      <c r="P270" s="194"/>
      <c r="Q270" s="194"/>
      <c r="R270" s="194"/>
      <c r="S270" s="195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customHeight="1" x14ac:dyDescent="0.25">
      <c r="A271" s="54" t="s">
        <v>329</v>
      </c>
      <c r="B271" s="54" t="s">
        <v>330</v>
      </c>
      <c r="C271" s="31">
        <v>4301135307</v>
      </c>
      <c r="D271" s="196">
        <v>4640242181370</v>
      </c>
      <c r="E271" s="195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231" t="s">
        <v>331</v>
      </c>
      <c r="P271" s="194"/>
      <c r="Q271" s="194"/>
      <c r="R271" s="194"/>
      <c r="S271" s="195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customHeight="1" x14ac:dyDescent="0.25">
      <c r="A272" s="54" t="s">
        <v>332</v>
      </c>
      <c r="B272" s="54" t="s">
        <v>333</v>
      </c>
      <c r="C272" s="31">
        <v>4301135191</v>
      </c>
      <c r="D272" s="196">
        <v>4640242180373</v>
      </c>
      <c r="E272" s="195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70" t="s">
        <v>334</v>
      </c>
      <c r="P272" s="194"/>
      <c r="Q272" s="194"/>
      <c r="R272" s="194"/>
      <c r="S272" s="195"/>
      <c r="T272" s="34"/>
      <c r="U272" s="34"/>
      <c r="V272" s="35" t="s">
        <v>66</v>
      </c>
      <c r="W272" s="187">
        <v>0</v>
      </c>
      <c r="X272" s="188">
        <f t="shared" si="6"/>
        <v>0</v>
      </c>
      <c r="Y272" s="36">
        <f t="shared" ref="Y272:Y277" si="7">IFERROR(IF(W272="","",W272*0.00936),"")</f>
        <v>0</v>
      </c>
      <c r="Z272" s="56"/>
      <c r="AA272" s="57"/>
      <c r="AE272" s="61"/>
      <c r="BB272" s="163" t="s">
        <v>75</v>
      </c>
    </row>
    <row r="273" spans="1:54" ht="27" customHeight="1" x14ac:dyDescent="0.25">
      <c r="A273" s="54" t="s">
        <v>335</v>
      </c>
      <c r="B273" s="54" t="s">
        <v>336</v>
      </c>
      <c r="C273" s="31">
        <v>4301135195</v>
      </c>
      <c r="D273" s="196">
        <v>4640242180366</v>
      </c>
      <c r="E273" s="195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33" t="s">
        <v>337</v>
      </c>
      <c r="P273" s="194"/>
      <c r="Q273" s="194"/>
      <c r="R273" s="194"/>
      <c r="S273" s="195"/>
      <c r="T273" s="34"/>
      <c r="U273" s="34"/>
      <c r="V273" s="35" t="s">
        <v>66</v>
      </c>
      <c r="W273" s="187">
        <v>0</v>
      </c>
      <c r="X273" s="188">
        <f t="shared" si="6"/>
        <v>0</v>
      </c>
      <c r="Y273" s="36">
        <f t="shared" si="7"/>
        <v>0</v>
      </c>
      <c r="Z273" s="56"/>
      <c r="AA273" s="57"/>
      <c r="AE273" s="61"/>
      <c r="BB273" s="164" t="s">
        <v>75</v>
      </c>
    </row>
    <row r="274" spans="1:54" ht="27" customHeight="1" x14ac:dyDescent="0.25">
      <c r="A274" s="54" t="s">
        <v>338</v>
      </c>
      <c r="B274" s="54" t="s">
        <v>339</v>
      </c>
      <c r="C274" s="31">
        <v>4301135188</v>
      </c>
      <c r="D274" s="196">
        <v>4640242180335</v>
      </c>
      <c r="E274" s="195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73" t="s">
        <v>340</v>
      </c>
      <c r="P274" s="194"/>
      <c r="Q274" s="194"/>
      <c r="R274" s="194"/>
      <c r="S274" s="195"/>
      <c r="T274" s="34"/>
      <c r="U274" s="34"/>
      <c r="V274" s="35" t="s">
        <v>66</v>
      </c>
      <c r="W274" s="187">
        <v>0</v>
      </c>
      <c r="X274" s="188">
        <f t="shared" si="6"/>
        <v>0</v>
      </c>
      <c r="Y274" s="36">
        <f t="shared" si="7"/>
        <v>0</v>
      </c>
      <c r="Z274" s="56"/>
      <c r="AA274" s="57"/>
      <c r="AE274" s="61"/>
      <c r="BB274" s="165" t="s">
        <v>75</v>
      </c>
    </row>
    <row r="275" spans="1:54" ht="37.5" customHeight="1" x14ac:dyDescent="0.25">
      <c r="A275" s="54" t="s">
        <v>341</v>
      </c>
      <c r="B275" s="54" t="s">
        <v>342</v>
      </c>
      <c r="C275" s="31">
        <v>4301135189</v>
      </c>
      <c r="D275" s="196">
        <v>4640242180342</v>
      </c>
      <c r="E275" s="195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8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194"/>
      <c r="Q275" s="194"/>
      <c r="R275" s="194"/>
      <c r="S275" s="195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customHeight="1" x14ac:dyDescent="0.25">
      <c r="A276" s="54" t="s">
        <v>343</v>
      </c>
      <c r="B276" s="54" t="s">
        <v>344</v>
      </c>
      <c r="C276" s="31">
        <v>4301135190</v>
      </c>
      <c r="D276" s="196">
        <v>4640242180359</v>
      </c>
      <c r="E276" s="195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42" t="s">
        <v>345</v>
      </c>
      <c r="P276" s="194"/>
      <c r="Q276" s="194"/>
      <c r="R276" s="194"/>
      <c r="S276" s="195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customHeight="1" x14ac:dyDescent="0.25">
      <c r="A277" s="54" t="s">
        <v>346</v>
      </c>
      <c r="B277" s="54" t="s">
        <v>347</v>
      </c>
      <c r="C277" s="31">
        <v>4301135187</v>
      </c>
      <c r="D277" s="196">
        <v>4640242180328</v>
      </c>
      <c r="E277" s="195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0" t="s">
        <v>348</v>
      </c>
      <c r="P277" s="194"/>
      <c r="Q277" s="194"/>
      <c r="R277" s="194"/>
      <c r="S277" s="195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4301135186</v>
      </c>
      <c r="D278" s="196">
        <v>4640242180311</v>
      </c>
      <c r="E278" s="195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358" t="s">
        <v>351</v>
      </c>
      <c r="P278" s="194"/>
      <c r="Q278" s="194"/>
      <c r="R278" s="194"/>
      <c r="S278" s="195"/>
      <c r="T278" s="34"/>
      <c r="U278" s="34"/>
      <c r="V278" s="35" t="s">
        <v>66</v>
      </c>
      <c r="W278" s="187">
        <v>36</v>
      </c>
      <c r="X278" s="188">
        <f t="shared" si="6"/>
        <v>36</v>
      </c>
      <c r="Y278" s="36">
        <f>IFERROR(IF(W278="","",W278*0.0155),"")</f>
        <v>0.55800000000000005</v>
      </c>
      <c r="Z278" s="56"/>
      <c r="AA278" s="57"/>
      <c r="AE278" s="61"/>
      <c r="BB278" s="169" t="s">
        <v>75</v>
      </c>
    </row>
    <row r="279" spans="1:54" ht="27" customHeight="1" x14ac:dyDescent="0.25">
      <c r="A279" s="54" t="s">
        <v>352</v>
      </c>
      <c r="B279" s="54" t="s">
        <v>353</v>
      </c>
      <c r="C279" s="31">
        <v>4301135194</v>
      </c>
      <c r="D279" s="196">
        <v>4640242180380</v>
      </c>
      <c r="E279" s="195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310" t="s">
        <v>354</v>
      </c>
      <c r="P279" s="194"/>
      <c r="Q279" s="194"/>
      <c r="R279" s="194"/>
      <c r="S279" s="195"/>
      <c r="T279" s="34"/>
      <c r="U279" s="34"/>
      <c r="V279" s="35" t="s">
        <v>66</v>
      </c>
      <c r="W279" s="187">
        <v>0</v>
      </c>
      <c r="X279" s="188">
        <f t="shared" si="6"/>
        <v>0</v>
      </c>
      <c r="Y279" s="36">
        <f>IFERROR(IF(W279="","",W279*0.00502),"")</f>
        <v>0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4301135192</v>
      </c>
      <c r="D280" s="196">
        <v>4640242180380</v>
      </c>
      <c r="E280" s="195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33" t="s">
        <v>357</v>
      </c>
      <c r="P280" s="194"/>
      <c r="Q280" s="194"/>
      <c r="R280" s="194"/>
      <c r="S280" s="195"/>
      <c r="T280" s="34"/>
      <c r="U280" s="34"/>
      <c r="V280" s="35" t="s">
        <v>66</v>
      </c>
      <c r="W280" s="187">
        <v>6.0000000000000009</v>
      </c>
      <c r="X280" s="188">
        <f t="shared" si="6"/>
        <v>6.0000000000000009</v>
      </c>
      <c r="Y280" s="36">
        <f>IFERROR(IF(W280="","",W280*0.00936),"")</f>
        <v>5.6160000000000009E-2</v>
      </c>
      <c r="Z280" s="56"/>
      <c r="AA280" s="57"/>
      <c r="AE280" s="61"/>
      <c r="BB280" s="171" t="s">
        <v>75</v>
      </c>
    </row>
    <row r="281" spans="1:54" ht="27" customHeight="1" x14ac:dyDescent="0.25">
      <c r="A281" s="54" t="s">
        <v>358</v>
      </c>
      <c r="B281" s="54" t="s">
        <v>359</v>
      </c>
      <c r="C281" s="31">
        <v>4301135193</v>
      </c>
      <c r="D281" s="196">
        <v>4640242180403</v>
      </c>
      <c r="E281" s="195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16" t="s">
        <v>360</v>
      </c>
      <c r="P281" s="194"/>
      <c r="Q281" s="194"/>
      <c r="R281" s="194"/>
      <c r="S281" s="195"/>
      <c r="T281" s="34"/>
      <c r="U281" s="34"/>
      <c r="V281" s="35" t="s">
        <v>66</v>
      </c>
      <c r="W281" s="187">
        <v>0</v>
      </c>
      <c r="X281" s="188">
        <f t="shared" si="6"/>
        <v>0</v>
      </c>
      <c r="Y281" s="36">
        <f>IFERROR(IF(W281="","",W281*0.00936),"")</f>
        <v>0</v>
      </c>
      <c r="Z281" s="56"/>
      <c r="AA281" s="57"/>
      <c r="AE281" s="61"/>
      <c r="BB281" s="172" t="s">
        <v>75</v>
      </c>
    </row>
    <row r="282" spans="1:54" ht="27" customHeight="1" x14ac:dyDescent="0.25">
      <c r="A282" s="54" t="s">
        <v>361</v>
      </c>
      <c r="B282" s="54" t="s">
        <v>362</v>
      </c>
      <c r="C282" s="31">
        <v>4301135306</v>
      </c>
      <c r="D282" s="196">
        <v>4640242181578</v>
      </c>
      <c r="E282" s="195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337" t="s">
        <v>363</v>
      </c>
      <c r="P282" s="194"/>
      <c r="Q282" s="194"/>
      <c r="R282" s="194"/>
      <c r="S282" s="195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customHeight="1" x14ac:dyDescent="0.25">
      <c r="A283" s="54" t="s">
        <v>364</v>
      </c>
      <c r="B283" s="54" t="s">
        <v>365</v>
      </c>
      <c r="C283" s="31">
        <v>4301135305</v>
      </c>
      <c r="D283" s="196">
        <v>4640242181394</v>
      </c>
      <c r="E283" s="195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345" t="s">
        <v>366</v>
      </c>
      <c r="P283" s="194"/>
      <c r="Q283" s="194"/>
      <c r="R283" s="194"/>
      <c r="S283" s="195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customHeight="1" x14ac:dyDescent="0.25">
      <c r="A284" s="54" t="s">
        <v>367</v>
      </c>
      <c r="B284" s="54" t="s">
        <v>368</v>
      </c>
      <c r="C284" s="31">
        <v>4301135153</v>
      </c>
      <c r="D284" s="196">
        <v>4607111037480</v>
      </c>
      <c r="E284" s="195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194"/>
      <c r="Q284" s="194"/>
      <c r="R284" s="194"/>
      <c r="S284" s="195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customHeight="1" x14ac:dyDescent="0.25">
      <c r="A285" s="54" t="s">
        <v>369</v>
      </c>
      <c r="B285" s="54" t="s">
        <v>370</v>
      </c>
      <c r="C285" s="31">
        <v>4301135152</v>
      </c>
      <c r="D285" s="196">
        <v>4607111037473</v>
      </c>
      <c r="E285" s="195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4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194"/>
      <c r="Q285" s="194"/>
      <c r="R285" s="194"/>
      <c r="S285" s="195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customHeight="1" x14ac:dyDescent="0.25">
      <c r="A286" s="54" t="s">
        <v>371</v>
      </c>
      <c r="B286" s="54" t="s">
        <v>372</v>
      </c>
      <c r="C286" s="31">
        <v>4301135198</v>
      </c>
      <c r="D286" s="196">
        <v>4640242180663</v>
      </c>
      <c r="E286" s="195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3" t="s">
        <v>373</v>
      </c>
      <c r="P286" s="194"/>
      <c r="Q286" s="194"/>
      <c r="R286" s="194"/>
      <c r="S286" s="195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x14ac:dyDescent="0.2">
      <c r="A287" s="208"/>
      <c r="B287" s="199"/>
      <c r="C287" s="199"/>
      <c r="D287" s="199"/>
      <c r="E287" s="199"/>
      <c r="F287" s="199"/>
      <c r="G287" s="199"/>
      <c r="H287" s="199"/>
      <c r="I287" s="199"/>
      <c r="J287" s="199"/>
      <c r="K287" s="199"/>
      <c r="L287" s="199"/>
      <c r="M287" s="199"/>
      <c r="N287" s="209"/>
      <c r="O287" s="218" t="s">
        <v>67</v>
      </c>
      <c r="P287" s="219"/>
      <c r="Q287" s="219"/>
      <c r="R287" s="219"/>
      <c r="S287" s="219"/>
      <c r="T287" s="219"/>
      <c r="U287" s="220"/>
      <c r="V287" s="37" t="s">
        <v>66</v>
      </c>
      <c r="W287" s="189">
        <f>IFERROR(SUM(W267:W286),"0")</f>
        <v>42</v>
      </c>
      <c r="X287" s="189">
        <f>IFERROR(SUM(X267:X286),"0")</f>
        <v>42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0.61416000000000004</v>
      </c>
      <c r="Z287" s="190"/>
      <c r="AA287" s="190"/>
    </row>
    <row r="288" spans="1:54" x14ac:dyDescent="0.2">
      <c r="A288" s="199"/>
      <c r="B288" s="199"/>
      <c r="C288" s="199"/>
      <c r="D288" s="199"/>
      <c r="E288" s="199"/>
      <c r="F288" s="199"/>
      <c r="G288" s="199"/>
      <c r="H288" s="199"/>
      <c r="I288" s="199"/>
      <c r="J288" s="199"/>
      <c r="K288" s="199"/>
      <c r="L288" s="199"/>
      <c r="M288" s="199"/>
      <c r="N288" s="209"/>
      <c r="O288" s="218" t="s">
        <v>67</v>
      </c>
      <c r="P288" s="219"/>
      <c r="Q288" s="219"/>
      <c r="R288" s="219"/>
      <c r="S288" s="219"/>
      <c r="T288" s="219"/>
      <c r="U288" s="220"/>
      <c r="V288" s="37" t="s">
        <v>68</v>
      </c>
      <c r="W288" s="189">
        <f>IFERROR(SUMPRODUCT(W267:W286*H267:H286),"0")</f>
        <v>220.2</v>
      </c>
      <c r="X288" s="189">
        <f>IFERROR(SUMPRODUCT(X267:X286*H267:H286),"0")</f>
        <v>220.2</v>
      </c>
      <c r="Y288" s="37"/>
      <c r="Z288" s="190"/>
      <c r="AA288" s="190"/>
    </row>
    <row r="289" spans="1:37" ht="15" customHeight="1" x14ac:dyDescent="0.2">
      <c r="A289" s="268"/>
      <c r="B289" s="199"/>
      <c r="C289" s="199"/>
      <c r="D289" s="199"/>
      <c r="E289" s="199"/>
      <c r="F289" s="199"/>
      <c r="G289" s="199"/>
      <c r="H289" s="199"/>
      <c r="I289" s="199"/>
      <c r="J289" s="199"/>
      <c r="K289" s="199"/>
      <c r="L289" s="199"/>
      <c r="M289" s="199"/>
      <c r="N289" s="229"/>
      <c r="O289" s="332" t="s">
        <v>374</v>
      </c>
      <c r="P289" s="282"/>
      <c r="Q289" s="282"/>
      <c r="R289" s="282"/>
      <c r="S289" s="282"/>
      <c r="T289" s="282"/>
      <c r="U289" s="283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6834.48</v>
      </c>
      <c r="X289" s="189">
        <f>IFERROR(X24+X33+X41+X48+X58+X64+X69+X75+X85+X92+X100+X106+X111+X119+X124+X130+X135+X141+X146+X154+X159+X166+X171+X176+X181+X188+X195+X205+X213+X218+X224+X230+X236+X241+X248+X253+X258+X265+X288,"0")</f>
        <v>6834.48</v>
      </c>
      <c r="Y289" s="37"/>
      <c r="Z289" s="190"/>
      <c r="AA289" s="190"/>
    </row>
    <row r="290" spans="1:37" x14ac:dyDescent="0.2">
      <c r="A290" s="199"/>
      <c r="B290" s="199"/>
      <c r="C290" s="199"/>
      <c r="D290" s="199"/>
      <c r="E290" s="199"/>
      <c r="F290" s="199"/>
      <c r="G290" s="199"/>
      <c r="H290" s="199"/>
      <c r="I290" s="199"/>
      <c r="J290" s="199"/>
      <c r="K290" s="199"/>
      <c r="L290" s="199"/>
      <c r="M290" s="199"/>
      <c r="N290" s="229"/>
      <c r="O290" s="332" t="s">
        <v>375</v>
      </c>
      <c r="P290" s="282"/>
      <c r="Q290" s="282"/>
      <c r="R290" s="282"/>
      <c r="S290" s="282"/>
      <c r="T290" s="282"/>
      <c r="U290" s="283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7358.4748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7358.4748</v>
      </c>
      <c r="Y290" s="37"/>
      <c r="Z290" s="190"/>
      <c r="AA290" s="190"/>
    </row>
    <row r="291" spans="1:37" x14ac:dyDescent="0.2">
      <c r="A291" s="199"/>
      <c r="B291" s="199"/>
      <c r="C291" s="199"/>
      <c r="D291" s="199"/>
      <c r="E291" s="199"/>
      <c r="F291" s="199"/>
      <c r="G291" s="199"/>
      <c r="H291" s="199"/>
      <c r="I291" s="199"/>
      <c r="J291" s="199"/>
      <c r="K291" s="199"/>
      <c r="L291" s="199"/>
      <c r="M291" s="199"/>
      <c r="N291" s="229"/>
      <c r="O291" s="332" t="s">
        <v>376</v>
      </c>
      <c r="P291" s="282"/>
      <c r="Q291" s="282"/>
      <c r="R291" s="282"/>
      <c r="S291" s="282"/>
      <c r="T291" s="282"/>
      <c r="U291" s="283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15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15</v>
      </c>
      <c r="Y291" s="37"/>
      <c r="Z291" s="190"/>
      <c r="AA291" s="190"/>
    </row>
    <row r="292" spans="1:37" x14ac:dyDescent="0.2">
      <c r="A292" s="199"/>
      <c r="B292" s="199"/>
      <c r="C292" s="199"/>
      <c r="D292" s="199"/>
      <c r="E292" s="199"/>
      <c r="F292" s="199"/>
      <c r="G292" s="199"/>
      <c r="H292" s="199"/>
      <c r="I292" s="199"/>
      <c r="J292" s="199"/>
      <c r="K292" s="199"/>
      <c r="L292" s="199"/>
      <c r="M292" s="199"/>
      <c r="N292" s="229"/>
      <c r="O292" s="332" t="s">
        <v>378</v>
      </c>
      <c r="P292" s="282"/>
      <c r="Q292" s="282"/>
      <c r="R292" s="282"/>
      <c r="S292" s="282"/>
      <c r="T292" s="282"/>
      <c r="U292" s="283"/>
      <c r="V292" s="37" t="s">
        <v>68</v>
      </c>
      <c r="W292" s="189">
        <f>GrossWeightTotal+PalletQtyTotal*25</f>
        <v>7733.4748</v>
      </c>
      <c r="X292" s="189">
        <f>GrossWeightTotalR+PalletQtyTotalR*25</f>
        <v>7733.4748</v>
      </c>
      <c r="Y292" s="37"/>
      <c r="Z292" s="190"/>
      <c r="AA292" s="190"/>
    </row>
    <row r="293" spans="1:37" x14ac:dyDescent="0.2">
      <c r="A293" s="199"/>
      <c r="B293" s="199"/>
      <c r="C293" s="199"/>
      <c r="D293" s="199"/>
      <c r="E293" s="199"/>
      <c r="F293" s="199"/>
      <c r="G293" s="199"/>
      <c r="H293" s="199"/>
      <c r="I293" s="199"/>
      <c r="J293" s="199"/>
      <c r="K293" s="199"/>
      <c r="L293" s="199"/>
      <c r="M293" s="199"/>
      <c r="N293" s="229"/>
      <c r="O293" s="332" t="s">
        <v>379</v>
      </c>
      <c r="P293" s="282"/>
      <c r="Q293" s="282"/>
      <c r="R293" s="282"/>
      <c r="S293" s="282"/>
      <c r="T293" s="282"/>
      <c r="U293" s="283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1418</v>
      </c>
      <c r="X293" s="189">
        <f>IFERROR(X23+X32+X40+X47+X57+X63+X68+X74+X84+X91+X99+X105+X110+X118+X123+X129+X134+X140+X145+X153+X158+X165+X170+X175+X180+X187+X194+X204+X212+X217+X223+X229+X235+X240+X247+X252+X257+X264+X287,"0")</f>
        <v>1418</v>
      </c>
      <c r="Y293" s="37"/>
      <c r="Z293" s="190"/>
      <c r="AA293" s="190"/>
    </row>
    <row r="294" spans="1:37" ht="14.25" customHeight="1" x14ac:dyDescent="0.2">
      <c r="A294" s="199"/>
      <c r="B294" s="199"/>
      <c r="C294" s="199"/>
      <c r="D294" s="199"/>
      <c r="E294" s="199"/>
      <c r="F294" s="199"/>
      <c r="G294" s="199"/>
      <c r="H294" s="199"/>
      <c r="I294" s="199"/>
      <c r="J294" s="199"/>
      <c r="K294" s="199"/>
      <c r="L294" s="199"/>
      <c r="M294" s="199"/>
      <c r="N294" s="229"/>
      <c r="O294" s="332" t="s">
        <v>380</v>
      </c>
      <c r="P294" s="282"/>
      <c r="Q294" s="282"/>
      <c r="R294" s="282"/>
      <c r="S294" s="282"/>
      <c r="T294" s="282"/>
      <c r="U294" s="283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18.668979999999998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1" t="s">
        <v>69</v>
      </c>
      <c r="D296" s="284"/>
      <c r="E296" s="284"/>
      <c r="F296" s="284"/>
      <c r="G296" s="284"/>
      <c r="H296" s="284"/>
      <c r="I296" s="284"/>
      <c r="J296" s="284"/>
      <c r="K296" s="284"/>
      <c r="L296" s="284"/>
      <c r="M296" s="284"/>
      <c r="N296" s="284"/>
      <c r="O296" s="284"/>
      <c r="P296" s="284"/>
      <c r="Q296" s="284"/>
      <c r="R296" s="284"/>
      <c r="S296" s="264"/>
      <c r="T296" s="191" t="s">
        <v>191</v>
      </c>
      <c r="U296" s="284"/>
      <c r="V296" s="264"/>
      <c r="W296" s="191" t="s">
        <v>216</v>
      </c>
      <c r="X296" s="284"/>
      <c r="Y296" s="284"/>
      <c r="Z296" s="264"/>
      <c r="AA296" s="191" t="s">
        <v>234</v>
      </c>
      <c r="AB296" s="284"/>
      <c r="AC296" s="284"/>
      <c r="AD296" s="284"/>
      <c r="AE296" s="284"/>
      <c r="AF296" s="264"/>
      <c r="AG296" s="178" t="s">
        <v>277</v>
      </c>
      <c r="AH296" s="191" t="s">
        <v>281</v>
      </c>
      <c r="AI296" s="264"/>
      <c r="AJ296" s="191" t="s">
        <v>288</v>
      </c>
      <c r="AK296" s="264"/>
    </row>
    <row r="297" spans="1:37" ht="14.25" customHeight="1" thickTop="1" x14ac:dyDescent="0.2">
      <c r="A297" s="292" t="s">
        <v>383</v>
      </c>
      <c r="B297" s="191" t="s">
        <v>60</v>
      </c>
      <c r="C297" s="191" t="s">
        <v>70</v>
      </c>
      <c r="D297" s="191" t="s">
        <v>82</v>
      </c>
      <c r="E297" s="191" t="s">
        <v>92</v>
      </c>
      <c r="F297" s="191" t="s">
        <v>101</v>
      </c>
      <c r="G297" s="191" t="s">
        <v>114</v>
      </c>
      <c r="H297" s="191" t="s">
        <v>120</v>
      </c>
      <c r="I297" s="191" t="s">
        <v>124</v>
      </c>
      <c r="J297" s="191" t="s">
        <v>130</v>
      </c>
      <c r="K297" s="191" t="s">
        <v>143</v>
      </c>
      <c r="L297" s="191" t="s">
        <v>150</v>
      </c>
      <c r="M297" s="179"/>
      <c r="N297" s="191" t="s">
        <v>159</v>
      </c>
      <c r="O297" s="191" t="s">
        <v>164</v>
      </c>
      <c r="P297" s="191" t="s">
        <v>167</v>
      </c>
      <c r="Q297" s="191" t="s">
        <v>177</v>
      </c>
      <c r="R297" s="191" t="s">
        <v>180</v>
      </c>
      <c r="S297" s="191" t="s">
        <v>188</v>
      </c>
      <c r="T297" s="191" t="s">
        <v>192</v>
      </c>
      <c r="U297" s="191" t="s">
        <v>196</v>
      </c>
      <c r="V297" s="191" t="s">
        <v>199</v>
      </c>
      <c r="W297" s="191" t="s">
        <v>217</v>
      </c>
      <c r="X297" s="191" t="s">
        <v>223</v>
      </c>
      <c r="Y297" s="191" t="s">
        <v>216</v>
      </c>
      <c r="Z297" s="191" t="s">
        <v>231</v>
      </c>
      <c r="AA297" s="191" t="s">
        <v>235</v>
      </c>
      <c r="AB297" s="191" t="s">
        <v>240</v>
      </c>
      <c r="AC297" s="191" t="s">
        <v>247</v>
      </c>
      <c r="AD297" s="191" t="s">
        <v>260</v>
      </c>
      <c r="AE297" s="191" t="s">
        <v>269</v>
      </c>
      <c r="AF297" s="191" t="s">
        <v>272</v>
      </c>
      <c r="AG297" s="191" t="s">
        <v>278</v>
      </c>
      <c r="AH297" s="191" t="s">
        <v>282</v>
      </c>
      <c r="AI297" s="191" t="s">
        <v>285</v>
      </c>
      <c r="AJ297" s="191" t="s">
        <v>289</v>
      </c>
      <c r="AK297" s="191" t="s">
        <v>296</v>
      </c>
    </row>
    <row r="298" spans="1:37" ht="13.5" customHeight="1" thickBot="1" x14ac:dyDescent="0.25">
      <c r="A298" s="293"/>
      <c r="B298" s="192"/>
      <c r="C298" s="192"/>
      <c r="D298" s="192"/>
      <c r="E298" s="192"/>
      <c r="F298" s="192"/>
      <c r="G298" s="192"/>
      <c r="H298" s="192"/>
      <c r="I298" s="192"/>
      <c r="J298" s="192"/>
      <c r="K298" s="192"/>
      <c r="L298" s="192"/>
      <c r="M298" s="179"/>
      <c r="N298" s="192"/>
      <c r="O298" s="192"/>
      <c r="P298" s="192"/>
      <c r="Q298" s="192"/>
      <c r="R298" s="192"/>
      <c r="S298" s="192"/>
      <c r="T298" s="192"/>
      <c r="U298" s="192"/>
      <c r="V298" s="192"/>
      <c r="W298" s="192"/>
      <c r="X298" s="192"/>
      <c r="Y298" s="192"/>
      <c r="Z298" s="192"/>
      <c r="AA298" s="192"/>
      <c r="AB298" s="192"/>
      <c r="AC298" s="192"/>
      <c r="AD298" s="192"/>
      <c r="AE298" s="192"/>
      <c r="AF298" s="192"/>
      <c r="AG298" s="192"/>
      <c r="AH298" s="192"/>
      <c r="AI298" s="192"/>
      <c r="AJ298" s="192"/>
      <c r="AK298" s="192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228</v>
      </c>
      <c r="D299" s="46">
        <f>IFERROR(W36*H36,"0")+IFERROR(W37*H37,"0")+IFERROR(W38*H38,"0")+IFERROR(W39*H39,"0")</f>
        <v>0</v>
      </c>
      <c r="E299" s="46">
        <f>IFERROR(W44*H44,"0")+IFERROR(W45*H45,"0")+IFERROR(W46*H46,"0")</f>
        <v>0</v>
      </c>
      <c r="F299" s="46">
        <f>IFERROR(W51*H51,"0")+IFERROR(W52*H52,"0")+IFERROR(W53*H53,"0")+IFERROR(W54*H54,"0")+IFERROR(W55*H55,"0")+IFERROR(W56*H56,"0")</f>
        <v>115.2</v>
      </c>
      <c r="G299" s="46">
        <f>IFERROR(W61*H61,"0")+IFERROR(W62*H62,"0")</f>
        <v>645</v>
      </c>
      <c r="H299" s="46">
        <f>IFERROR(W67*H67,"0")</f>
        <v>7.2</v>
      </c>
      <c r="I299" s="46">
        <f>IFERROR(W72*H72,"0")+IFERROR(W73*H73,"0")</f>
        <v>79.2</v>
      </c>
      <c r="J299" s="46">
        <f>IFERROR(W78*H78,"0")+IFERROR(W79*H79,"0")+IFERROR(W80*H80,"0")+IFERROR(W81*H81,"0")+IFERROR(W82*H82,"0")+IFERROR(W83*H83,"0")</f>
        <v>500.40000000000003</v>
      </c>
      <c r="K299" s="46">
        <f>IFERROR(W88*H88,"0")+IFERROR(W89*H89,"0")+IFERROR(W90*H90,"0")</f>
        <v>0</v>
      </c>
      <c r="L299" s="46">
        <f>IFERROR(W95*H95,"0")+IFERROR(W96*H96,"0")+IFERROR(W97*H97,"0")+IFERROR(W98*H98,"0")</f>
        <v>2258.88</v>
      </c>
      <c r="M299" s="179"/>
      <c r="N299" s="46">
        <f>IFERROR(W103*H103,"0")+IFERROR(W104*H104,"0")</f>
        <v>243</v>
      </c>
      <c r="O299" s="46">
        <f>IFERROR(W109*H109,"0")</f>
        <v>102</v>
      </c>
      <c r="P299" s="46">
        <f>IFERROR(W114*H114,"0")+IFERROR(W115*H115,"0")+IFERROR(W116*H116,"0")+IFERROR(W117*H117,"0")</f>
        <v>0</v>
      </c>
      <c r="Q299" s="46">
        <f>IFERROR(W122*H122,"0")</f>
        <v>0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1610</v>
      </c>
      <c r="W299" s="46">
        <f>IFERROR(W163*H163,"0")+IFERROR(W164*H164,"0")</f>
        <v>105</v>
      </c>
      <c r="X299" s="46">
        <f>IFERROR(W169*H169,"0")</f>
        <v>0</v>
      </c>
      <c r="Y299" s="46">
        <f>IFERROR(W174*H174,"0")</f>
        <v>0</v>
      </c>
      <c r="Z299" s="46">
        <f>IFERROR(W179*H179,"0")</f>
        <v>0</v>
      </c>
      <c r="AA299" s="46">
        <f>IFERROR(W185*H185,"0")+IFERROR(W186*H186,"0")</f>
        <v>0</v>
      </c>
      <c r="AB299" s="46">
        <f>IFERROR(W191*H191,"0")+IFERROR(W192*H192,"0")+IFERROR(W193*H193,"0")</f>
        <v>246.39999999999998</v>
      </c>
      <c r="AC299" s="46">
        <f>IFERROR(W198*H198,"0")+IFERROR(W199*H199,"0")+IFERROR(W200*H200,"0")+IFERROR(W201*H201,"0")+IFERROR(W202*H202,"0")+IFERROR(W203*H203,"0")</f>
        <v>0</v>
      </c>
      <c r="AD299" s="46">
        <f>IFERROR(W208*H208,"0")+IFERROR(W209*H209,"0")+IFERROR(W210*H210,"0")+IFERROR(W211*H211,"0")</f>
        <v>0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30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664.2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4905.4799999999996</v>
      </c>
      <c r="B302" s="60">
        <f>SUMPRODUCT(--(BB:BB="ПГП"),--(V:V="кор"),H:H,X:X)+SUMPRODUCT(--(BB:BB="ПГП"),--(V:V="кг"),X:X)</f>
        <v>1929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4"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Q1:S1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R297:R298"/>
    <mergeCell ref="D216:E216"/>
    <mergeCell ref="O38:S38"/>
    <mergeCell ref="O274:S274"/>
    <mergeCell ref="O186:S186"/>
    <mergeCell ref="A217:N218"/>
    <mergeCell ref="A204:N205"/>
    <mergeCell ref="O129:U129"/>
    <mergeCell ref="O23:U23"/>
    <mergeCell ref="O194:U194"/>
    <mergeCell ref="D276:E276"/>
    <mergeCell ref="A43:Y43"/>
    <mergeCell ref="O181:U181"/>
    <mergeCell ref="F297:F298"/>
    <mergeCell ref="H297:H298"/>
    <mergeCell ref="O258:U258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13:L13"/>
    <mergeCell ref="P5:Q5"/>
    <mergeCell ref="J9:L9"/>
    <mergeCell ref="A254:Y254"/>
    <mergeCell ref="A129:N130"/>
    <mergeCell ref="O275:S275"/>
    <mergeCell ref="A249:Y249"/>
    <mergeCell ref="D228:E228"/>
    <mergeCell ref="D10:E10"/>
    <mergeCell ref="F10:G10"/>
    <mergeCell ref="O123:U123"/>
    <mergeCell ref="D270:E270"/>
    <mergeCell ref="O117:S117"/>
    <mergeCell ref="A12:L12"/>
    <mergeCell ref="O83:S83"/>
    <mergeCell ref="A155:Y155"/>
    <mergeCell ref="A93:Y93"/>
    <mergeCell ref="O278:S278"/>
    <mergeCell ref="A27:Y27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H1:P1"/>
    <mergeCell ref="J297:J298"/>
    <mergeCell ref="S5:T5"/>
    <mergeCell ref="O209:S209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19:Y19"/>
    <mergeCell ref="O281:S281"/>
    <mergeCell ref="O256:S256"/>
    <mergeCell ref="O224:U224"/>
    <mergeCell ref="D61:E61"/>
    <mergeCell ref="O22:S22"/>
    <mergeCell ref="O193:S193"/>
    <mergeCell ref="A142:Y142"/>
    <mergeCell ref="O51:S51"/>
    <mergeCell ref="D62:E62"/>
    <mergeCell ref="O109:S109"/>
    <mergeCell ref="P13:Q13"/>
    <mergeCell ref="D56:E56"/>
    <mergeCell ref="D127:E127"/>
    <mergeCell ref="D193:E193"/>
    <mergeCell ref="O265:U265"/>
    <mergeCell ref="D114:E114"/>
    <mergeCell ref="O163:S163"/>
    <mergeCell ref="A137:Y137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283:E283"/>
    <mergeCell ref="D285:E285"/>
    <mergeCell ref="AE297:AE298"/>
    <mergeCell ref="D80:E80"/>
    <mergeCell ref="O98:S98"/>
    <mergeCell ref="AA296:AF296"/>
    <mergeCell ref="D282:E282"/>
    <mergeCell ref="A121:Y121"/>
    <mergeCell ref="D104:E104"/>
    <mergeCell ref="D275:E275"/>
    <mergeCell ref="D185:E185"/>
    <mergeCell ref="O88:S88"/>
    <mergeCell ref="A63:N64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T296:V296"/>
    <mergeCell ref="O145:U145"/>
    <mergeCell ref="D200:E200"/>
    <mergeCell ref="A170:N171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A60:Y60"/>
    <mergeCell ref="O55:S55"/>
    <mergeCell ref="D36:E36"/>
    <mergeCell ref="T297:T298"/>
    <mergeCell ref="O247:U247"/>
    <mergeCell ref="O260:S260"/>
    <mergeCell ref="O116:S116"/>
    <mergeCell ref="D96:E96"/>
    <mergeCell ref="D52:E52"/>
    <mergeCell ref="A68:N69"/>
    <mergeCell ref="D116:E116"/>
    <mergeCell ref="O33:U33"/>
    <mergeCell ref="D156:E156"/>
    <mergeCell ref="O174:S174"/>
    <mergeCell ref="D202:E202"/>
    <mergeCell ref="A250:Y250"/>
    <mergeCell ref="O251:S251"/>
    <mergeCell ref="O171:U171"/>
    <mergeCell ref="A237:Y237"/>
    <mergeCell ref="A108:Y108"/>
    <mergeCell ref="O82:S82"/>
    <mergeCell ref="A225:Y225"/>
    <mergeCell ref="O164:S164"/>
    <mergeCell ref="A162:Y162"/>
    <mergeCell ref="A227:Y227"/>
    <mergeCell ref="O228:S228"/>
    <mergeCell ref="A177:Y177"/>
    <mergeCell ref="D164:E164"/>
    <mergeCell ref="A17:A18"/>
    <mergeCell ref="K17:K18"/>
    <mergeCell ref="C17:C18"/>
    <mergeCell ref="D103:E103"/>
    <mergeCell ref="D37:E37"/>
    <mergeCell ref="A168:Y168"/>
    <mergeCell ref="D9:E9"/>
    <mergeCell ref="F9:G9"/>
    <mergeCell ref="D38:E38"/>
    <mergeCell ref="A120:Y120"/>
    <mergeCell ref="A21:Y21"/>
    <mergeCell ref="A113:Y113"/>
    <mergeCell ref="A9:C9"/>
    <mergeCell ref="U6:V9"/>
    <mergeCell ref="D1:F1"/>
    <mergeCell ref="A212:N213"/>
    <mergeCell ref="A172:Y172"/>
    <mergeCell ref="A243:Y243"/>
    <mergeCell ref="J17:J18"/>
    <mergeCell ref="O73:S73"/>
    <mergeCell ref="D82:E82"/>
    <mergeCell ref="L17:L18"/>
    <mergeCell ref="AI297:AI298"/>
    <mergeCell ref="O187:U187"/>
    <mergeCell ref="O115:S115"/>
    <mergeCell ref="A101:Y101"/>
    <mergeCell ref="O239:S239"/>
    <mergeCell ref="O253:U253"/>
    <mergeCell ref="D31:E31"/>
    <mergeCell ref="A32:N33"/>
    <mergeCell ref="O240:U240"/>
    <mergeCell ref="A134:N135"/>
    <mergeCell ref="O97:S97"/>
    <mergeCell ref="A125:Y125"/>
    <mergeCell ref="A112:Y112"/>
    <mergeCell ref="A47:N48"/>
    <mergeCell ref="O191:S191"/>
    <mergeCell ref="O111:U111"/>
    <mergeCell ref="AE17:AE18"/>
    <mergeCell ref="O159:U159"/>
    <mergeCell ref="A57:N58"/>
    <mergeCell ref="N297:N298"/>
    <mergeCell ref="P297:P298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AK297:AK298"/>
    <mergeCell ref="A240:N241"/>
    <mergeCell ref="I17:I18"/>
    <mergeCell ref="O128:S128"/>
    <mergeCell ref="O255:S255"/>
    <mergeCell ref="D72:E72"/>
    <mergeCell ref="AB17:AD18"/>
    <mergeCell ref="A110:N111"/>
    <mergeCell ref="D117:E117"/>
    <mergeCell ref="D55:E55"/>
    <mergeCell ref="D30:E30"/>
    <mergeCell ref="O230:U230"/>
    <mergeCell ref="D67:E67"/>
    <mergeCell ref="D5:E5"/>
    <mergeCell ref="A50:Y50"/>
    <mergeCell ref="A86:Y86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AH297:AH298"/>
    <mergeCell ref="D81:E81"/>
    <mergeCell ref="O48:U48"/>
    <mergeCell ref="O153:U153"/>
    <mergeCell ref="D208:E208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O2:V3"/>
    <mergeCell ref="A165:N166"/>
    <mergeCell ref="O229:U229"/>
    <mergeCell ref="A34:Y34"/>
    <mergeCell ref="A143:Y143"/>
    <mergeCell ref="O204:U204"/>
    <mergeCell ref="D53:E53"/>
    <mergeCell ref="O271:S271"/>
    <mergeCell ref="A49:Y49"/>
    <mergeCell ref="A207:Y207"/>
    <mergeCell ref="W17:W18"/>
    <mergeCell ref="O80:S80"/>
    <mergeCell ref="O104:S104"/>
    <mergeCell ref="O52:S52"/>
    <mergeCell ref="O79:S79"/>
    <mergeCell ref="A65:Y65"/>
    <mergeCell ref="O144:S144"/>
    <mergeCell ref="O158:U158"/>
    <mergeCell ref="O218:U218"/>
    <mergeCell ref="O81:S81"/>
    <mergeCell ref="U10:V10"/>
    <mergeCell ref="O208:S208"/>
    <mergeCell ref="O268:S268"/>
    <mergeCell ref="A105:N106"/>
    <mergeCell ref="H5:L5"/>
    <mergeCell ref="O47:U47"/>
    <mergeCell ref="O149:S149"/>
    <mergeCell ref="A99:N100"/>
    <mergeCell ref="B17:B18"/>
    <mergeCell ref="O151:S151"/>
    <mergeCell ref="A131:Y131"/>
    <mergeCell ref="O165:U165"/>
    <mergeCell ref="O140:U140"/>
    <mergeCell ref="S6:T9"/>
    <mergeCell ref="D79:E79"/>
    <mergeCell ref="D144:E144"/>
    <mergeCell ref="A74:N75"/>
    <mergeCell ref="O17:S18"/>
    <mergeCell ref="D28:E28"/>
    <mergeCell ref="D115:E115"/>
    <mergeCell ref="D90:E90"/>
    <mergeCell ref="O39:S39"/>
    <mergeCell ref="P9:Q9"/>
    <mergeCell ref="A5:C5"/>
    <mergeCell ref="A102:Y102"/>
    <mergeCell ref="O103:S103"/>
    <mergeCell ref="P11:Q11"/>
    <mergeCell ref="O130:U130"/>
    <mergeCell ref="H9:I9"/>
    <mergeCell ref="O30:S30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134:U134"/>
    <mergeCell ref="O273:S273"/>
    <mergeCell ref="O257:U257"/>
    <mergeCell ref="A242:Y242"/>
    <mergeCell ref="O241:U241"/>
    <mergeCell ref="D261:E261"/>
    <mergeCell ref="E297:E298"/>
    <mergeCell ref="G297:G298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D179:E179"/>
    <mergeCell ref="A297:A298"/>
    <mergeCell ref="C297:C298"/>
    <mergeCell ref="D169:E169"/>
    <mergeCell ref="A219:Y219"/>
    <mergeCell ref="B297:B29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2024-05-03T10:51:11Z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