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861178-67CC-4A31-87B9-2AB1E8D6DA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Y61" i="1"/>
  <c r="Y85" i="1"/>
  <c r="Y102" i="1"/>
  <c r="X25" i="1"/>
  <c r="X39" i="1"/>
  <c r="X43" i="1"/>
  <c r="X47" i="1"/>
  <c r="X137" i="1"/>
  <c r="X145" i="1"/>
  <c r="X158" i="1"/>
  <c r="X163" i="1"/>
  <c r="X169" i="1"/>
  <c r="X195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X35" i="1"/>
  <c r="X53" i="1"/>
  <c r="X61" i="1"/>
  <c r="X86" i="1"/>
  <c r="X92" i="1"/>
  <c r="X102" i="1"/>
  <c r="X118" i="1"/>
  <c r="X128" i="1"/>
  <c r="X175" i="1"/>
  <c r="X203" i="1"/>
  <c r="X212" i="1"/>
  <c r="F9" i="1"/>
  <c r="J9" i="1"/>
  <c r="B543" i="1"/>
  <c r="X24" i="1"/>
  <c r="W533" i="1"/>
  <c r="Y27" i="1"/>
  <c r="Y34" i="1" s="1"/>
  <c r="Y538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6" i="1" l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<sst xmlns="http://schemas.openxmlformats.org/spreadsheetml/2006/main" count="2266" uniqueCount="739">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</sst>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17</v>
      </c>
      <c r="X51" s="367">
        <f>IFERROR(IF(W51="",0,CEILING((W51/$H51),1)*$H51),"")</f>
        <v>21.6</v>
      </c>
      <c r="Y51" s="36">
        <f>IFERROR(IF(X51=0,"",ROUNDUP(X51/H51,0)*0.02175),"")</f>
        <v>4.3499999999999997E-2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1.574074074074074</v>
      </c>
      <c r="X53" s="368">
        <f>IFERROR(X51/H51,"0")+IFERROR(X52/H52,"0")</f>
        <v>2</v>
      </c>
      <c r="Y53" s="368">
        <f>IFERROR(IF(Y51="",0,Y51),"0")+IFERROR(IF(Y52="",0,Y52),"0")</f>
        <v>4.3499999999999997E-2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17</v>
      </c>
      <c r="X54" s="368">
        <f>IFERROR(SUM(X51:X52),"0")</f>
        <v>21.6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4</v>
      </c>
      <c r="X60" s="367">
        <f>IFERROR(IF(W60="",0,CEILING((W60/$H60),1)*$H60),"")</f>
        <v>4</v>
      </c>
      <c r="Y60" s="36">
        <f>IFERROR(IF(X60=0,"",ROUNDUP(X60/H60,0)*0.00937),"")</f>
        <v>9.3699999999999999E-3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1</v>
      </c>
      <c r="X61" s="368">
        <f>IFERROR(X57/H57,"0")+IFERROR(X58/H58,"0")+IFERROR(X59/H59,"0")+IFERROR(X60/H60,"0")</f>
        <v>1</v>
      </c>
      <c r="Y61" s="368">
        <f>IFERROR(IF(Y57="",0,Y57),"0")+IFERROR(IF(Y58="",0,Y58),"0")+IFERROR(IF(Y59="",0,Y59),"0")+IFERROR(IF(Y60="",0,Y60),"0")</f>
        <v>9.3699999999999999E-3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4</v>
      </c>
      <c r="X62" s="368">
        <f>IFERROR(SUM(X57:X60),"0")</f>
        <v>4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10</v>
      </c>
      <c r="X69" s="367">
        <f t="shared" si="2"/>
        <v>10.8</v>
      </c>
      <c r="Y69" s="36">
        <f t="shared" si="3"/>
        <v>2.1749999999999999E-2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0.92592592592592582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2.1749999999999999E-2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10</v>
      </c>
      <c r="X86" s="368">
        <f>IFERROR(SUM(X65:X84),"0")</f>
        <v>10.8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28</v>
      </c>
      <c r="X88" s="367">
        <f>IFERROR(IF(W88="",0,CEILING((W88/$H88),1)*$H88),"")</f>
        <v>32.400000000000006</v>
      </c>
      <c r="Y88" s="36">
        <f>IFERROR(IF(X88=0,"",ROUNDUP(X88/H88,0)*0.02175),"")</f>
        <v>6.5250000000000002E-2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2.5925925925925926</v>
      </c>
      <c r="X92" s="368">
        <f>IFERROR(X88/H88,"0")+IFERROR(X89/H89,"0")+IFERROR(X90/H90,"0")+IFERROR(X91/H91,"0")</f>
        <v>3.0000000000000004</v>
      </c>
      <c r="Y92" s="368">
        <f>IFERROR(IF(Y88="",0,Y88),"0")+IFERROR(IF(Y89="",0,Y89),"0")+IFERROR(IF(Y90="",0,Y90),"0")+IFERROR(IF(Y91="",0,Y91),"0")</f>
        <v>6.5250000000000002E-2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28</v>
      </c>
      <c r="X93" s="368">
        <f>IFERROR(SUM(X88:X91),"0")</f>
        <v>32.400000000000006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9</v>
      </c>
      <c r="X111" s="367">
        <f t="shared" si="6"/>
        <v>10.8</v>
      </c>
      <c r="Y111" s="36">
        <f>IFERROR(IF(X111=0,"",ROUNDUP(X111/H111,0)*0.00753),"")</f>
        <v>3.0120000000000001E-2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13.333333333333332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0.10542000000000001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27</v>
      </c>
      <c r="X118" s="368">
        <f>IFERROR(SUM(X105:X116),"0")</f>
        <v>28.8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7</v>
      </c>
      <c r="X134" s="367">
        <f>IFERROR(IF(W134="",0,CEILING((W134/$H134),1)*$H134),"")</f>
        <v>8.1000000000000014</v>
      </c>
      <c r="Y134" s="36">
        <f>IFERROR(IF(X134=0,"",ROUNDUP(X134/H134,0)*0.00753),"")</f>
        <v>2.2589999999999999E-2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2.5925925925925926</v>
      </c>
      <c r="X136" s="368">
        <f>IFERROR(X131/H131,"0")+IFERROR(X132/H132,"0")+IFERROR(X133/H133,"0")+IFERROR(X134/H134,"0")+IFERROR(X135/H135,"0")</f>
        <v>3.0000000000000004</v>
      </c>
      <c r="Y136" s="368">
        <f>IFERROR(IF(Y131="",0,Y131),"0")+IFERROR(IF(Y132="",0,Y132),"0")+IFERROR(IF(Y133="",0,Y133),"0")+IFERROR(IF(Y134="",0,Y134),"0")+IFERROR(IF(Y135="",0,Y135),"0")</f>
        <v>2.2589999999999999E-2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7</v>
      </c>
      <c r="X137" s="368">
        <f>IFERROR(SUM(X131:X135),"0")</f>
        <v>8.1000000000000014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10</v>
      </c>
      <c r="X148" s="367">
        <f t="shared" ref="X148:X156" si="8">IFERROR(IF(W148="",0,CEILING((W148/$H148),1)*$H148),"")</f>
        <v>12.600000000000001</v>
      </c>
      <c r="Y148" s="36">
        <f>IFERROR(IF(X148=0,"",ROUNDUP(X148/H148,0)*0.00753),"")</f>
        <v>2.2589999999999999E-2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9</v>
      </c>
      <c r="X151" s="367">
        <f t="shared" si="8"/>
        <v>10.5</v>
      </c>
      <c r="Y151" s="36">
        <f>IFERROR(IF(X151=0,"",ROUNDUP(X151/H151,0)*0.00502),"")</f>
        <v>2.5100000000000001E-2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18</v>
      </c>
      <c r="X154" s="367">
        <f t="shared" si="8"/>
        <v>18.900000000000002</v>
      </c>
      <c r="Y154" s="36">
        <f>IFERROR(IF(X154=0,"",ROUNDUP(X154/H154,0)*0.00502),"")</f>
        <v>4.5179999999999998E-2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15.238095238095237</v>
      </c>
      <c r="X157" s="368">
        <f>IFERROR(X148/H148,"0")+IFERROR(X149/H149,"0")+IFERROR(X150/H150,"0")+IFERROR(X151/H151,"0")+IFERROR(X152/H152,"0")+IFERROR(X153/H153,"0")+IFERROR(X154/H154,"0")+IFERROR(X155/H155,"0")+IFERROR(X156/H156,"0")</f>
        <v>17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9.2869999999999994E-2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37</v>
      </c>
      <c r="X158" s="368">
        <f>IFERROR(SUM(X148:X156),"0")</f>
        <v>42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72</v>
      </c>
      <c r="X172" s="367">
        <f>IFERROR(IF(W172="",0,CEILING((W172/$H172),1)*$H172),"")</f>
        <v>75.600000000000009</v>
      </c>
      <c r="Y172" s="36">
        <f>IFERROR(IF(X172=0,"",ROUNDUP(X172/H172,0)*0.00937),"")</f>
        <v>0.13117999999999999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34</v>
      </c>
      <c r="X174" s="367">
        <f>IFERROR(IF(W174="",0,CEILING((W174/$H174),1)*$H174),"")</f>
        <v>37.800000000000004</v>
      </c>
      <c r="Y174" s="36">
        <f>IFERROR(IF(X174=0,"",ROUNDUP(X174/H174,0)*0.00937),"")</f>
        <v>6.5589999999999996E-2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19.629629629629626</v>
      </c>
      <c r="X175" s="368">
        <f>IFERROR(X171/H171,"0")+IFERROR(X172/H172,"0")+IFERROR(X173/H173,"0")+IFERROR(X174/H174,"0")</f>
        <v>21</v>
      </c>
      <c r="Y175" s="368">
        <f>IFERROR(IF(Y171="",0,Y171),"0")+IFERROR(IF(Y172="",0,Y172),"0")+IFERROR(IF(Y173="",0,Y173),"0")+IFERROR(IF(Y174="",0,Y174),"0")</f>
        <v>0.19677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106</v>
      </c>
      <c r="X176" s="368">
        <f>IFERROR(SUM(X171:X174),"0")</f>
        <v>113.4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7</v>
      </c>
      <c r="X191" s="367">
        <f t="shared" si="9"/>
        <v>7.1999999999999993</v>
      </c>
      <c r="Y191" s="36">
        <f t="shared" si="10"/>
        <v>2.2589999999999999E-2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2.916666666666667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2.2589999999999999E-2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7</v>
      </c>
      <c r="X196" s="368">
        <f>IFERROR(SUM(X178:X194),"0")</f>
        <v>7.1999999999999993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4</v>
      </c>
      <c r="X211" s="367">
        <f t="shared" si="11"/>
        <v>4</v>
      </c>
      <c r="Y211" s="36">
        <f>IFERROR(IF(X211=0,"",ROUNDUP(X211/H211,0)*0.00937),"")</f>
        <v>9.3699999999999999E-3</v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1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9.3699999999999999E-3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4</v>
      </c>
      <c r="X213" s="368">
        <f>IFERROR(SUM(X206:X211),"0")</f>
        <v>4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5</v>
      </c>
      <c r="X279" s="367">
        <f>IFERROR(IF(W279="",0,CEILING((W279/$H279),1)*$H279),"")</f>
        <v>5.0999999999999996</v>
      </c>
      <c r="Y279" s="36">
        <f>IFERROR(IF(X279=0,"",ROUNDUP(X279/H279,0)*0.00753),"")</f>
        <v>1.506E-2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1.9607843137254903</v>
      </c>
      <c r="X280" s="368">
        <f>IFERROR(X277/H277,"0")+IFERROR(X278/H278,"0")+IFERROR(X279/H279,"0")</f>
        <v>2</v>
      </c>
      <c r="Y280" s="368">
        <f>IFERROR(IF(Y277="",0,Y277),"0")+IFERROR(IF(Y278="",0,Y278),"0")+IFERROR(IF(Y279="",0,Y279),"0")</f>
        <v>1.506E-2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5</v>
      </c>
      <c r="X281" s="368">
        <f>IFERROR(SUM(X277:X279),"0")</f>
        <v>5.0999999999999996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450</v>
      </c>
      <c r="X326" s="367">
        <f t="shared" si="17"/>
        <v>450</v>
      </c>
      <c r="Y326" s="36">
        <f>IFERROR(IF(X326=0,"",ROUNDUP(X326/H326,0)*0.02175),"")</f>
        <v>0.65249999999999997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100</v>
      </c>
      <c r="X329" s="367">
        <f t="shared" si="17"/>
        <v>105</v>
      </c>
      <c r="Y329" s="36">
        <f>IFERROR(IF(X329=0,"",ROUNDUP(X329/H329,0)*0.02175),"")</f>
        <v>0.15225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70</v>
      </c>
      <c r="X333" s="368">
        <f>IFERROR(X325/H325,"0")+IFERROR(X326/H326,"0")+IFERROR(X327/H327,"0")+IFERROR(X328/H328,"0")+IFERROR(X329/H329,"0")+IFERROR(X330/H330,"0")+IFERROR(X331/H331,"0")+IFERROR(X332/H332,"0")</f>
        <v>71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1.5442499999999999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1050</v>
      </c>
      <c r="X334" s="368">
        <f>IFERROR(SUM(X325:X332),"0")</f>
        <v>1065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550</v>
      </c>
      <c r="X336" s="367">
        <f>IFERROR(IF(W336="",0,CEILING((W336/$H336),1)*$H336),"")</f>
        <v>555</v>
      </c>
      <c r="Y336" s="36">
        <f>IFERROR(IF(X336=0,"",ROUNDUP(X336/H336,0)*0.02175),"")</f>
        <v>0.80474999999999997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36.666666666666664</v>
      </c>
      <c r="X339" s="368">
        <f>IFERROR(X336/H336,"0")+IFERROR(X337/H337,"0")+IFERROR(X338/H338,"0")</f>
        <v>37</v>
      </c>
      <c r="Y339" s="368">
        <f>IFERROR(IF(Y336="",0,Y336),"0")+IFERROR(IF(Y337="",0,Y337),"0")+IFERROR(IF(Y338="",0,Y338),"0")</f>
        <v>0.80474999999999997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550</v>
      </c>
      <c r="X340" s="368">
        <f>IFERROR(SUM(X336:X338),"0")</f>
        <v>555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214</v>
      </c>
      <c r="X365" s="367">
        <f>IFERROR(IF(W365="",0,CEILING((W365/$H365),1)*$H365),"")</f>
        <v>218.4</v>
      </c>
      <c r="Y365" s="36">
        <f>IFERROR(IF(X365=0,"",ROUNDUP(X365/H365,0)*0.02175),"")</f>
        <v>0.60899999999999999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27.435897435897438</v>
      </c>
      <c r="X369" s="368">
        <f>IFERROR(X365/H365,"0")+IFERROR(X366/H366,"0")+IFERROR(X367/H367,"0")+IFERROR(X368/H368,"0")</f>
        <v>28</v>
      </c>
      <c r="Y369" s="368">
        <f>IFERROR(IF(Y365="",0,Y365),"0")+IFERROR(IF(Y366="",0,Y366),"0")+IFERROR(IF(Y367="",0,Y367),"0")+IFERROR(IF(Y368="",0,Y368),"0")</f>
        <v>0.60899999999999999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214</v>
      </c>
      <c r="X370" s="368">
        <f>IFERROR(SUM(X365:X368),"0")</f>
        <v>218.4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82</v>
      </c>
      <c r="X385" s="367">
        <f t="shared" si="18"/>
        <v>84</v>
      </c>
      <c r="Y385" s="36">
        <f>IFERROR(IF(X385=0,"",ROUNDUP(X385/H385,0)*0.00753),"")</f>
        <v>0.15060000000000001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10</v>
      </c>
      <c r="X394" s="367">
        <f t="shared" si="18"/>
        <v>10.5</v>
      </c>
      <c r="Y394" s="36">
        <f t="shared" si="19"/>
        <v>2.5100000000000001E-2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24.285714285714285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0.17570000000000002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92</v>
      </c>
      <c r="X397" s="368">
        <f>IFERROR(SUM(X383:X395),"0")</f>
        <v>94.5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77</v>
      </c>
      <c r="X421" s="367">
        <f t="shared" ref="X421:X427" si="20">IFERROR(IF(W421="",0,CEILING((W421/$H421),1)*$H421),"")</f>
        <v>79.8</v>
      </c>
      <c r="Y421" s="36">
        <f>IFERROR(IF(X421=0,"",ROUNDUP(X421/H421,0)*0.00753),"")</f>
        <v>0.14307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18.333333333333332</v>
      </c>
      <c r="X428" s="368">
        <f>IFERROR(X421/H421,"0")+IFERROR(X422/H422,"0")+IFERROR(X423/H423,"0")+IFERROR(X424/H424,"0")+IFERROR(X425/H425,"0")+IFERROR(X426/H426,"0")+IFERROR(X427/H427,"0")</f>
        <v>19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0.14307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77</v>
      </c>
      <c r="X429" s="368">
        <f>IFERROR(SUM(X421:X427),"0")</f>
        <v>79.8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80</v>
      </c>
      <c r="X454" s="367">
        <f t="shared" si="21"/>
        <v>84.48</v>
      </c>
      <c r="Y454" s="36">
        <f t="shared" si="22"/>
        <v>0.19136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19</v>
      </c>
      <c r="X455" s="367">
        <f t="shared" si="21"/>
        <v>21.12</v>
      </c>
      <c r="Y455" s="36">
        <f t="shared" si="22"/>
        <v>4.7840000000000001E-2</v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17</v>
      </c>
      <c r="X462" s="367">
        <f t="shared" si="21"/>
        <v>19.2</v>
      </c>
      <c r="Y462" s="36">
        <f>IFERROR(IF(X462=0,"",ROUNDUP(X462/H462,0)*0.00753),"")</f>
        <v>6.0240000000000002E-2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25.833333333333336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0.29943999999999998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116</v>
      </c>
      <c r="X465" s="368">
        <f>IFERROR(SUM(X453:X463),"0")</f>
        <v>124.80000000000001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6</v>
      </c>
      <c r="X468" s="367">
        <f>IFERROR(IF(W468="",0,CEILING((W468/$H468),1)*$H468),"")</f>
        <v>7.2</v>
      </c>
      <c r="Y468" s="36">
        <f>IFERROR(IF(X468=0,"",ROUNDUP(X468/H468,0)*0.00937),"")</f>
        <v>1.874E-2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1.6666666666666665</v>
      </c>
      <c r="X469" s="368">
        <f>IFERROR(X467/H467,"0")+IFERROR(X468/H468,"0")</f>
        <v>2</v>
      </c>
      <c r="Y469" s="368">
        <f>IFERROR(IF(Y467="",0,Y467),"0")+IFERROR(IF(Y468="",0,Y468),"0")</f>
        <v>1.874E-2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6</v>
      </c>
      <c r="X470" s="368">
        <f>IFERROR(SUM(X467:X468),"0")</f>
        <v>7.2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10</v>
      </c>
      <c r="X472" s="367">
        <f t="shared" ref="X472:X477" si="23">IFERROR(IF(W472="",0,CEILING((W472/$H472),1)*$H472),"")</f>
        <v>10.56</v>
      </c>
      <c r="Y472" s="36">
        <f>IFERROR(IF(X472=0,"",ROUNDUP(X472/H472,0)*0.01196),"")</f>
        <v>2.392E-2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1.8939393939393938</v>
      </c>
      <c r="X478" s="368">
        <f>IFERROR(X472/H472,"0")+IFERROR(X473/H473,"0")+IFERROR(X474/H474,"0")+IFERROR(X475/H475,"0")+IFERROR(X476/H476,"0")+IFERROR(X477/H477,"0")</f>
        <v>2</v>
      </c>
      <c r="Y478" s="368">
        <f>IFERROR(IF(Y472="",0,Y472),"0")+IFERROR(IF(Y473="",0,Y473),"0")+IFERROR(IF(Y474="",0,Y474),"0")+IFERROR(IF(Y475="",0,Y475),"0")+IFERROR(IF(Y476="",0,Y476),"0")+IFERROR(IF(Y477="",0,Y477),"0")</f>
        <v>2.392E-2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10</v>
      </c>
      <c r="X479" s="368">
        <f>IFERROR(SUM(X472:X477),"0")</f>
        <v>10.56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2367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2432.6600000000003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2466.7499811735111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2535.7620000000002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4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4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2566.7499811735111</v>
      </c>
      <c r="X536" s="368">
        <f>GrossWeightTotalR+PalletQtyTotalR*25</f>
        <v>2635.7620000000002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268.87924548218666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280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4.2234100000000003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21.6</v>
      </c>
      <c r="D543" s="46">
        <f>IFERROR(X57*1,"0")+IFERROR(X58*1,"0")+IFERROR(X59*1,"0")+IFERROR(X60*1,"0")</f>
        <v>4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72</v>
      </c>
      <c r="F543" s="46">
        <f>IFERROR(X131*1,"0")+IFERROR(X132*1,"0")+IFERROR(X133*1,"0")+IFERROR(X134*1,"0")+IFERROR(X135*1,"0")</f>
        <v>8.1000000000000014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120.60000000000001</v>
      </c>
      <c r="J543" s="46">
        <f>IFERROR(X206*1,"0")+IFERROR(X207*1,"0")+IFERROR(X208*1,"0")+IFERROR(X209*1,"0")+IFERROR(X210*1,"0")+IFERROR(X211*1,"0")+IFERROR(X215*1,"0")+IFERROR(X216*1,"0")</f>
        <v>4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5.0999999999999996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5.0999999999999996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1620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218.4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94.5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79.8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142.56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