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6DC8750-A62E-4B8F-9FD6-5A16246F08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O266" i="1"/>
  <c r="Y265" i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O210" i="1"/>
  <c r="W207" i="1"/>
  <c r="W206" i="1"/>
  <c r="X205" i="1"/>
  <c r="Y205" i="1" s="1"/>
  <c r="O205" i="1"/>
  <c r="Y204" i="1"/>
  <c r="Y206" i="1" s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O26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6" i="1" l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2" i="1" s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531" i="1" s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28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<sst xmlns="http://schemas.openxmlformats.org/spreadsheetml/2006/main" count="2266" uniqueCount="744">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</sst>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8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120</v>
      </c>
      <c r="X50" s="366">
        <f>IFERROR(IF(W50="",0,CEILING((W50/$H50),1)*$H50),"")</f>
        <v>129.60000000000002</v>
      </c>
      <c r="Y50" s="36">
        <f>IFERROR(IF(X50=0,"",ROUNDUP(X50/H50,0)*0.02175),"")</f>
        <v>0.26100000000000001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2.7</v>
      </c>
      <c r="X51" s="366">
        <f>IFERROR(IF(W51="",0,CEILING((W51/$H51),1)*$H51),"")</f>
        <v>2.7</v>
      </c>
      <c r="Y51" s="36">
        <f>IFERROR(IF(X51=0,"",ROUNDUP(X51/H51,0)*0.00753),"")</f>
        <v>7.5300000000000002E-3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12.111111111111111</v>
      </c>
      <c r="X52" s="367">
        <f>IFERROR(X50/H50,"0")+IFERROR(X51/H51,"0")</f>
        <v>13.000000000000002</v>
      </c>
      <c r="Y52" s="367">
        <f>IFERROR(IF(Y50="",0,Y50),"0")+IFERROR(IF(Y51="",0,Y51),"0")</f>
        <v>0.26852999999999999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122.7</v>
      </c>
      <c r="X53" s="367">
        <f>IFERROR(SUM(X50:X51),"0")</f>
        <v>132.30000000000001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250</v>
      </c>
      <c r="X56" s="366">
        <f>IFERROR(IF(W56="",0,CEILING((W56/$H56),1)*$H56),"")</f>
        <v>259.20000000000005</v>
      </c>
      <c r="Y56" s="36">
        <f>IFERROR(IF(X56=0,"",ROUNDUP(X56/H56,0)*0.02175),"")</f>
        <v>0.52200000000000002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13.5</v>
      </c>
      <c r="X58" s="366">
        <f>IFERROR(IF(W58="",0,CEILING((W58/$H58),1)*$H58),"")</f>
        <v>13.5</v>
      </c>
      <c r="Y58" s="36">
        <f>IFERROR(IF(X58=0,"",ROUNDUP(X58/H58,0)*0.00937),"")</f>
        <v>2.811E-2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26.148148148148145</v>
      </c>
      <c r="X60" s="367">
        <f>IFERROR(X56/H56,"0")+IFERROR(X57/H57,"0")+IFERROR(X58/H58,"0")+IFERROR(X59/H59,"0")</f>
        <v>27.000000000000004</v>
      </c>
      <c r="Y60" s="367">
        <f>IFERROR(IF(Y56="",0,Y56),"0")+IFERROR(IF(Y57="",0,Y57),"0")+IFERROR(IF(Y58="",0,Y58),"0")+IFERROR(IF(Y59="",0,Y59),"0")</f>
        <v>0.55010999999999999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263.5</v>
      </c>
      <c r="X61" s="367">
        <f>IFERROR(SUM(X56:X59),"0")</f>
        <v>272.70000000000005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15</v>
      </c>
      <c r="X110" s="366">
        <f t="shared" si="6"/>
        <v>16.8</v>
      </c>
      <c r="Y110" s="36">
        <f>IFERROR(IF(X110=0,"",ROUNDUP(X110/H110,0)*0.02175),"")</f>
        <v>4.3499999999999997E-2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10</v>
      </c>
      <c r="X112" s="366">
        <f t="shared" si="6"/>
        <v>16.8</v>
      </c>
      <c r="Y112" s="36">
        <f>IFERROR(IF(X112=0,"",ROUNDUP(X112/H112,0)*0.02175),"")</f>
        <v>4.3499999999999997E-2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2.9761904761904763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8.6999999999999994E-2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25</v>
      </c>
      <c r="X122" s="367">
        <f>IFERROR(SUM(X107:X120),"0")</f>
        <v>33.6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20</v>
      </c>
      <c r="X136" s="366">
        <f>IFERROR(IF(W136="",0,CEILING((W136/$H136),1)*$H136),"")</f>
        <v>25.200000000000003</v>
      </c>
      <c r="Y136" s="36">
        <f>IFERROR(IF(X136=0,"",ROUNDUP(X136/H136,0)*0.02175),"")</f>
        <v>6.5250000000000002E-2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2.3809523809523809</v>
      </c>
      <c r="X140" s="367">
        <f>IFERROR(X135/H135,"0")+IFERROR(X136/H136,"0")+IFERROR(X137/H137,"0")+IFERROR(X138/H138,"0")+IFERROR(X139/H139,"0")</f>
        <v>3</v>
      </c>
      <c r="Y140" s="367">
        <f>IFERROR(IF(Y135="",0,Y135),"0")+IFERROR(IF(Y136="",0,Y136),"0")+IFERROR(IF(Y137="",0,Y137),"0")+IFERROR(IF(Y138="",0,Y138),"0")+IFERROR(IF(Y139="",0,Y139),"0")</f>
        <v>6.5250000000000002E-2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20</v>
      </c>
      <c r="X141" s="367">
        <f>IFERROR(SUM(X135:X139),"0")</f>
        <v>25.200000000000003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10</v>
      </c>
      <c r="X153" s="366">
        <f t="shared" si="8"/>
        <v>12.600000000000001</v>
      </c>
      <c r="Y153" s="36">
        <f>IFERROR(IF(X153=0,"",ROUNDUP(X153/H153,0)*0.00753),"")</f>
        <v>2.2589999999999999E-2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2.3809523809523809</v>
      </c>
      <c r="X161" s="367">
        <f>IFERROR(X152/H152,"0")+IFERROR(X153/H153,"0")+IFERROR(X154/H154,"0")+IFERROR(X155/H155,"0")+IFERROR(X156/H156,"0")+IFERROR(X157/H157,"0")+IFERROR(X158/H158,"0")+IFERROR(X159/H159,"0")+IFERROR(X160/H160,"0")</f>
        <v>3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2.2589999999999999E-2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10</v>
      </c>
      <c r="X162" s="367">
        <f>IFERROR(SUM(X152:X160),"0")</f>
        <v>12.600000000000001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250</v>
      </c>
      <c r="X236" s="366">
        <f t="shared" si="13"/>
        <v>259.20000000000005</v>
      </c>
      <c r="Y236" s="36">
        <f>IFERROR(IF(X236=0,"",ROUNDUP(X236/H236,0)*0.02175),"")</f>
        <v>0.52200000000000002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20</v>
      </c>
      <c r="X241" s="366">
        <f t="shared" si="13"/>
        <v>21.6</v>
      </c>
      <c r="Y241" s="36">
        <f>IFERROR(IF(X241=0,"",ROUNDUP(X241/H241,0)*0.02175),"")</f>
        <v>4.3499999999999997E-2</v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10</v>
      </c>
      <c r="X243" s="366">
        <f t="shared" si="13"/>
        <v>10</v>
      </c>
      <c r="Y243" s="36">
        <f t="shared" ref="Y243:Y248" si="14">IFERROR(IF(X243=0,"",ROUNDUP(X243/H243,0)*0.00937),"")</f>
        <v>1.874E-2</v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26.999999999999996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28.000000000000004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0.58423999999999998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280</v>
      </c>
      <c r="X252" s="367">
        <f>IFERROR(SUM(X235:X250),"0")</f>
        <v>290.80000000000007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80</v>
      </c>
      <c r="X258" s="366">
        <f>IFERROR(IF(W258="",0,CEILING((W258/$H258),1)*$H258),"")</f>
        <v>84</v>
      </c>
      <c r="Y258" s="36">
        <f>IFERROR(IF(X258=0,"",ROUNDUP(X258/H258,0)*0.00753),"")</f>
        <v>0.15060000000000001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60</v>
      </c>
      <c r="X259" s="366">
        <f>IFERROR(IF(W259="",0,CEILING((W259/$H259),1)*$H259),"")</f>
        <v>63</v>
      </c>
      <c r="Y259" s="36">
        <f>IFERROR(IF(X259=0,"",ROUNDUP(X259/H259,0)*0.00753),"")</f>
        <v>0.11295000000000001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33.333333333333329</v>
      </c>
      <c r="X262" s="367">
        <f>IFERROR(X258/H258,"0")+IFERROR(X259/H259,"0")+IFERROR(X260/H260,"0")+IFERROR(X261/H261,"0")</f>
        <v>35</v>
      </c>
      <c r="Y262" s="367">
        <f>IFERROR(IF(Y258="",0,Y258),"0")+IFERROR(IF(Y259="",0,Y259),"0")+IFERROR(IF(Y260="",0,Y260),"0")+IFERROR(IF(Y261="",0,Y261),"0")</f>
        <v>0.26355000000000001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140</v>
      </c>
      <c r="X263" s="367">
        <f>IFERROR(SUM(X258:X261),"0")</f>
        <v>147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300</v>
      </c>
      <c r="X265" s="366">
        <f t="shared" ref="X265:X273" si="15">IFERROR(IF(W265="",0,CEILING((W265/$H265),1)*$H265),"")</f>
        <v>304.2</v>
      </c>
      <c r="Y265" s="36">
        <f>IFERROR(IF(X265=0,"",ROUNDUP(X265/H265,0)*0.02175),"")</f>
        <v>0.84824999999999995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38.46153846153846</v>
      </c>
      <c r="X274" s="367">
        <f>IFERROR(X265/H265,"0")+IFERROR(X266/H266,"0")+IFERROR(X267/H267,"0")+IFERROR(X268/H268,"0")+IFERROR(X269/H269,"0")+IFERROR(X270/H270,"0")+IFERROR(X271/H271,"0")+IFERROR(X272/H272,"0")+IFERROR(X273/H273,"0")</f>
        <v>39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0.84824999999999995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300</v>
      </c>
      <c r="X275" s="367">
        <f>IFERROR(SUM(X265:X273),"0")</f>
        <v>304.2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90</v>
      </c>
      <c r="X278" s="366">
        <f>IFERROR(IF(W278="",0,CEILING((W278/$H278),1)*$H278),"")</f>
        <v>93.6</v>
      </c>
      <c r="Y278" s="36">
        <f>IFERROR(IF(X278=0,"",ROUNDUP(X278/H278,0)*0.02175),"")</f>
        <v>0.26100000000000001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11.538461538461538</v>
      </c>
      <c r="X280" s="367">
        <f>IFERROR(X277/H277,"0")+IFERROR(X278/H278,"0")+IFERROR(X279/H279,"0")</f>
        <v>12</v>
      </c>
      <c r="Y280" s="367">
        <f>IFERROR(IF(Y277="",0,Y277),"0")+IFERROR(IF(Y278="",0,Y278),"0")+IFERROR(IF(Y279="",0,Y279),"0")</f>
        <v>0.26100000000000001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90</v>
      </c>
      <c r="X281" s="367">
        <f>IFERROR(SUM(X277:X279),"0")</f>
        <v>93.6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10</v>
      </c>
      <c r="X296" s="366">
        <f t="shared" ref="X296:X303" si="16">IFERROR(IF(W296="",0,CEILING((W296/$H296),1)*$H296),"")</f>
        <v>10.8</v>
      </c>
      <c r="Y296" s="36">
        <f>IFERROR(IF(X296=0,"",ROUNDUP(X296/H296,0)*0.02175),"")</f>
        <v>2.1749999999999999E-2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0.92592592592592582</v>
      </c>
      <c r="X304" s="367">
        <f>IFERROR(X296/H296,"0")+IFERROR(X297/H297,"0")+IFERROR(X298/H298,"0")+IFERROR(X299/H299,"0")+IFERROR(X300/H300,"0")+IFERROR(X301/H301,"0")+IFERROR(X302/H302,"0")+IFERROR(X303/H303,"0")</f>
        <v>1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2.1749999999999999E-2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10</v>
      </c>
      <c r="X305" s="367">
        <f>IFERROR(SUM(X296:X303),"0")</f>
        <v>10.8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3.7037037037037037</v>
      </c>
      <c r="X320" s="367">
        <f>IFERROR(X317/H317,"0")+IFERROR(X318/H318,"0")+IFERROR(X319/H319,"0")</f>
        <v>4</v>
      </c>
      <c r="Y320" s="367">
        <f>IFERROR(IF(Y317="",0,Y317),"0")+IFERROR(IF(Y318="",0,Y318),"0")+IFERROR(IF(Y319="",0,Y319),"0")</f>
        <v>8.6999999999999994E-2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30</v>
      </c>
      <c r="X321" s="367">
        <f>IFERROR(SUM(X317:X319),"0")</f>
        <v>32.4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200</v>
      </c>
      <c r="X334" s="366">
        <f t="shared" si="17"/>
        <v>210</v>
      </c>
      <c r="Y334" s="36">
        <f>IFERROR(IF(X334=0,"",ROUNDUP(X334/H334,0)*0.02175),"")</f>
        <v>0.30449999999999999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60</v>
      </c>
      <c r="X337" s="366">
        <f t="shared" si="17"/>
        <v>60</v>
      </c>
      <c r="Y337" s="36">
        <f>IFERROR(IF(X337=0,"",ROUNDUP(X337/H337,0)*0.02175),"")</f>
        <v>8.6999999999999994E-2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17.333333333333336</v>
      </c>
      <c r="X341" s="367">
        <f>IFERROR(X333/H333,"0")+IFERROR(X334/H334,"0")+IFERROR(X335/H335,"0")+IFERROR(X336/H336,"0")+IFERROR(X337/H337,"0")+IFERROR(X338/H338,"0")+IFERROR(X339/H339,"0")+IFERROR(X340/H340,"0")</f>
        <v>18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0.39149999999999996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260</v>
      </c>
      <c r="X342" s="367">
        <f>IFERROR(SUM(X333:X340),"0")</f>
        <v>270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120</v>
      </c>
      <c r="X344" s="366">
        <f>IFERROR(IF(W344="",0,CEILING((W344/$H344),1)*$H344),"")</f>
        <v>120</v>
      </c>
      <c r="Y344" s="36">
        <f>IFERROR(IF(X344=0,"",ROUNDUP(X344/H344,0)*0.02175),"")</f>
        <v>0.17399999999999999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8</v>
      </c>
      <c r="X347" s="367">
        <f>IFERROR(X344/H344,"0")+IFERROR(X345/H345,"0")+IFERROR(X346/H346,"0")</f>
        <v>8</v>
      </c>
      <c r="Y347" s="367">
        <f>IFERROR(IF(Y344="",0,Y344),"0")+IFERROR(IF(Y345="",0,Y345),"0")+IFERROR(IF(Y346="",0,Y346),"0")</f>
        <v>0.17399999999999999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120</v>
      </c>
      <c r="X348" s="367">
        <f>IFERROR(SUM(X344:X346),"0")</f>
        <v>120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5</v>
      </c>
      <c r="X474" s="366">
        <f t="shared" si="23"/>
        <v>5.28</v>
      </c>
      <c r="Y474" s="36">
        <f>IFERROR(IF(X474=0,"",ROUNDUP(X474/H474,0)*0.01196),"")</f>
        <v>1.196E-2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10</v>
      </c>
      <c r="X475" s="366">
        <f t="shared" si="23"/>
        <v>10.56</v>
      </c>
      <c r="Y475" s="36">
        <f>IFERROR(IF(X475=0,"",ROUNDUP(X475/H475,0)*0.01196),"")</f>
        <v>2.392E-2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2.8409090909090908</v>
      </c>
      <c r="X479" s="367">
        <f>IFERROR(X473/H473,"0")+IFERROR(X474/H474,"0")+IFERROR(X475/H475,"0")+IFERROR(X476/H476,"0")+IFERROR(X477/H477,"0")+IFERROR(X478/H478,"0")</f>
        <v>3</v>
      </c>
      <c r="Y479" s="367">
        <f>IFERROR(IF(Y473="",0,Y473),"0")+IFERROR(IF(Y474="",0,Y474),"0")+IFERROR(IF(Y475="",0,Y475),"0")+IFERROR(IF(Y476="",0,Y476),"0")+IFERROR(IF(Y477="",0,Y477),"0")+IFERROR(IF(Y478="",0,Y478),"0")</f>
        <v>3.5880000000000002E-2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15</v>
      </c>
      <c r="X480" s="367">
        <f>IFERROR(SUM(X473:X478),"0")</f>
        <v>15.84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1686.2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1761.04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1771.9625929625929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1850.7760000000001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4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1846.9625929625929</v>
      </c>
      <c r="X531" s="367">
        <f>GrossWeightTotalR+PalletQtyTotalR*25</f>
        <v>1950.7760000000001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189.13455988455988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198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3.6606500000000004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132.30000000000001</v>
      </c>
      <c r="D538" s="46">
        <f>IFERROR(X56*1,"0")+IFERROR(X57*1,"0")+IFERROR(X58*1,"0")+IFERROR(X59*1,"0")</f>
        <v>272.70000000000005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33.6</v>
      </c>
      <c r="F538" s="46">
        <f>IFERROR(X135*1,"0")+IFERROR(X136*1,"0")+IFERROR(X137*1,"0")+IFERROR(X138*1,"0")+IFERROR(X139*1,"0")</f>
        <v>25.200000000000003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12.600000000000001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835.6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835.6</v>
      </c>
      <c r="O538" s="46">
        <f>IFERROR(X296*1,"0")+IFERROR(X297*1,"0")+IFERROR(X298*1,"0")+IFERROR(X299*1,"0")+IFERROR(X300*1,"0")+IFERROR(X301*1,"0")+IFERROR(X302*1,"0")+IFERROR(X303*1,"0")+IFERROR(X307*1,"0")+IFERROR(X308*1,"0")</f>
        <v>10.8</v>
      </c>
      <c r="P538" s="46">
        <f>IFERROR(X313*1,"0")+IFERROR(X317*1,"0")+IFERROR(X318*1,"0")+IFERROR(X319*1,"0")+IFERROR(X323*1,"0")+IFERROR(X327*1,"0")</f>
        <v>32.4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390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15.84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