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B0CA746-1963-4199-A12D-4F9DA571B20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Y513" i="1" s="1"/>
  <c r="X509" i="1"/>
  <c r="Y509" i="1" s="1"/>
  <c r="O509" i="1"/>
  <c r="Y508" i="1"/>
  <c r="X508" i="1"/>
  <c r="X513" i="1" s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Y499" i="1" s="1"/>
  <c r="X494" i="1"/>
  <c r="V538" i="1" s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Y479" i="1" s="1"/>
  <c r="X473" i="1"/>
  <c r="O473" i="1"/>
  <c r="W471" i="1"/>
  <c r="X470" i="1"/>
  <c r="W470" i="1"/>
  <c r="Y469" i="1"/>
  <c r="X469" i="1"/>
  <c r="O469" i="1"/>
  <c r="X468" i="1"/>
  <c r="O468" i="1"/>
  <c r="W466" i="1"/>
  <c r="W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Y435" i="1"/>
  <c r="X435" i="1"/>
  <c r="O435" i="1"/>
  <c r="X434" i="1"/>
  <c r="Y434" i="1" s="1"/>
  <c r="O434" i="1"/>
  <c r="Y433" i="1"/>
  <c r="X433" i="1"/>
  <c r="O433" i="1"/>
  <c r="X432" i="1"/>
  <c r="Y432" i="1" s="1"/>
  <c r="O432" i="1"/>
  <c r="Y431" i="1"/>
  <c r="X431" i="1"/>
  <c r="O431" i="1"/>
  <c r="X430" i="1"/>
  <c r="Y430" i="1" s="1"/>
  <c r="O430" i="1"/>
  <c r="Y429" i="1"/>
  <c r="X429" i="1"/>
  <c r="X437" i="1" s="1"/>
  <c r="O429" i="1"/>
  <c r="W427" i="1"/>
  <c r="W426" i="1"/>
  <c r="Y425" i="1"/>
  <c r="X425" i="1"/>
  <c r="O425" i="1"/>
  <c r="X424" i="1"/>
  <c r="O424" i="1"/>
  <c r="W421" i="1"/>
  <c r="W420" i="1"/>
  <c r="X419" i="1"/>
  <c r="Y419" i="1" s="1"/>
  <c r="O419" i="1"/>
  <c r="Y418" i="1"/>
  <c r="X418" i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Y400" i="1"/>
  <c r="X400" i="1"/>
  <c r="O400" i="1"/>
  <c r="X399" i="1"/>
  <c r="Y399" i="1" s="1"/>
  <c r="O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O391" i="1"/>
  <c r="W389" i="1"/>
  <c r="W388" i="1"/>
  <c r="X387" i="1"/>
  <c r="Y387" i="1" s="1"/>
  <c r="O387" i="1"/>
  <c r="Y386" i="1"/>
  <c r="Y388" i="1" s="1"/>
  <c r="X386" i="1"/>
  <c r="O386" i="1"/>
  <c r="W382" i="1"/>
  <c r="X381" i="1"/>
  <c r="W381" i="1"/>
  <c r="Y380" i="1"/>
  <c r="Y381" i="1" s="1"/>
  <c r="X380" i="1"/>
  <c r="X382" i="1" s="1"/>
  <c r="O380" i="1"/>
  <c r="W378" i="1"/>
  <c r="W377" i="1"/>
  <c r="Y376" i="1"/>
  <c r="X376" i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Y368" i="1"/>
  <c r="Y370" i="1" s="1"/>
  <c r="X368" i="1"/>
  <c r="O368" i="1"/>
  <c r="W366" i="1"/>
  <c r="W365" i="1"/>
  <c r="Y364" i="1"/>
  <c r="X364" i="1"/>
  <c r="O364" i="1"/>
  <c r="X363" i="1"/>
  <c r="Y363" i="1" s="1"/>
  <c r="O363" i="1"/>
  <c r="Y362" i="1"/>
  <c r="X362" i="1"/>
  <c r="O362" i="1"/>
  <c r="X361" i="1"/>
  <c r="Y361" i="1" s="1"/>
  <c r="O361" i="1"/>
  <c r="Y360" i="1"/>
  <c r="Y365" i="1" s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Y339" i="1"/>
  <c r="X339" i="1"/>
  <c r="O339" i="1"/>
  <c r="X338" i="1"/>
  <c r="Y338" i="1" s="1"/>
  <c r="O338" i="1"/>
  <c r="Y337" i="1"/>
  <c r="X337" i="1"/>
  <c r="O337" i="1"/>
  <c r="X336" i="1"/>
  <c r="Y336" i="1" s="1"/>
  <c r="O336" i="1"/>
  <c r="Y335" i="1"/>
  <c r="Y341" i="1" s="1"/>
  <c r="X335" i="1"/>
  <c r="O335" i="1"/>
  <c r="X334" i="1"/>
  <c r="Y334" i="1" s="1"/>
  <c r="O334" i="1"/>
  <c r="Y333" i="1"/>
  <c r="X333" i="1"/>
  <c r="X341" i="1" s="1"/>
  <c r="O333" i="1"/>
  <c r="W329" i="1"/>
  <c r="X328" i="1"/>
  <c r="W328" i="1"/>
  <c r="Y327" i="1"/>
  <c r="Y328" i="1" s="1"/>
  <c r="X327" i="1"/>
  <c r="X329" i="1" s="1"/>
  <c r="O327" i="1"/>
  <c r="W325" i="1"/>
  <c r="X324" i="1"/>
  <c r="W324" i="1"/>
  <c r="Y323" i="1"/>
  <c r="Y324" i="1" s="1"/>
  <c r="X323" i="1"/>
  <c r="X325" i="1" s="1"/>
  <c r="O323" i="1"/>
  <c r="W321" i="1"/>
  <c r="W320" i="1"/>
  <c r="Y319" i="1"/>
  <c r="X319" i="1"/>
  <c r="O319" i="1"/>
  <c r="X318" i="1"/>
  <c r="Y318" i="1" s="1"/>
  <c r="O318" i="1"/>
  <c r="Y317" i="1"/>
  <c r="Y320" i="1" s="1"/>
  <c r="X317" i="1"/>
  <c r="O317" i="1"/>
  <c r="W315" i="1"/>
  <c r="X314" i="1"/>
  <c r="W314" i="1"/>
  <c r="Y313" i="1"/>
  <c r="Y314" i="1" s="1"/>
  <c r="X313" i="1"/>
  <c r="O313" i="1"/>
  <c r="W310" i="1"/>
  <c r="X309" i="1"/>
  <c r="W309" i="1"/>
  <c r="Y308" i="1"/>
  <c r="X308" i="1"/>
  <c r="O308" i="1"/>
  <c r="X307" i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Y300" i="1"/>
  <c r="X300" i="1"/>
  <c r="O300" i="1"/>
  <c r="X299" i="1"/>
  <c r="Y299" i="1" s="1"/>
  <c r="O299" i="1"/>
  <c r="Y298" i="1"/>
  <c r="X298" i="1"/>
  <c r="O298" i="1"/>
  <c r="X297" i="1"/>
  <c r="Y297" i="1" s="1"/>
  <c r="O297" i="1"/>
  <c r="Y296" i="1"/>
  <c r="Y304" i="1" s="1"/>
  <c r="X296" i="1"/>
  <c r="O296" i="1"/>
  <c r="W293" i="1"/>
  <c r="X292" i="1"/>
  <c r="W292" i="1"/>
  <c r="Y291" i="1"/>
  <c r="X291" i="1"/>
  <c r="O291" i="1"/>
  <c r="X290" i="1"/>
  <c r="Y290" i="1" s="1"/>
  <c r="O290" i="1"/>
  <c r="Y289" i="1"/>
  <c r="X289" i="1"/>
  <c r="X293" i="1" s="1"/>
  <c r="O289" i="1"/>
  <c r="W287" i="1"/>
  <c r="W286" i="1"/>
  <c r="Y285" i="1"/>
  <c r="X285" i="1"/>
  <c r="O285" i="1"/>
  <c r="X284" i="1"/>
  <c r="Y284" i="1" s="1"/>
  <c r="X283" i="1"/>
  <c r="W281" i="1"/>
  <c r="W280" i="1"/>
  <c r="Y279" i="1"/>
  <c r="X279" i="1"/>
  <c r="O279" i="1"/>
  <c r="X278" i="1"/>
  <c r="Y278" i="1" s="1"/>
  <c r="O278" i="1"/>
  <c r="Y277" i="1"/>
  <c r="Y280" i="1" s="1"/>
  <c r="X277" i="1"/>
  <c r="O277" i="1"/>
  <c r="W275" i="1"/>
  <c r="W274" i="1"/>
  <c r="Y273" i="1"/>
  <c r="X273" i="1"/>
  <c r="O273" i="1"/>
  <c r="X272" i="1"/>
  <c r="Y272" i="1" s="1"/>
  <c r="O272" i="1"/>
  <c r="Y271" i="1"/>
  <c r="X271" i="1"/>
  <c r="O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O266" i="1"/>
  <c r="Y265" i="1"/>
  <c r="X265" i="1"/>
  <c r="O265" i="1"/>
  <c r="W263" i="1"/>
  <c r="W262" i="1"/>
  <c r="Y261" i="1"/>
  <c r="X261" i="1"/>
  <c r="O261" i="1"/>
  <c r="X260" i="1"/>
  <c r="Y260" i="1" s="1"/>
  <c r="O260" i="1"/>
  <c r="Y259" i="1"/>
  <c r="X259" i="1"/>
  <c r="O259" i="1"/>
  <c r="X258" i="1"/>
  <c r="O258" i="1"/>
  <c r="W256" i="1"/>
  <c r="W255" i="1"/>
  <c r="X254" i="1"/>
  <c r="O254" i="1"/>
  <c r="W252" i="1"/>
  <c r="W251" i="1"/>
  <c r="X250" i="1"/>
  <c r="Y250" i="1" s="1"/>
  <c r="O250" i="1"/>
  <c r="Y249" i="1"/>
  <c r="X249" i="1"/>
  <c r="O249" i="1"/>
  <c r="X248" i="1"/>
  <c r="Y248" i="1" s="1"/>
  <c r="O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Y251" i="1" s="1"/>
  <c r="X235" i="1"/>
  <c r="O235" i="1"/>
  <c r="W232" i="1"/>
  <c r="W231" i="1"/>
  <c r="Y230" i="1"/>
  <c r="X230" i="1"/>
  <c r="O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O225" i="1"/>
  <c r="W222" i="1"/>
  <c r="W221" i="1"/>
  <c r="X220" i="1"/>
  <c r="Y220" i="1" s="1"/>
  <c r="O220" i="1"/>
  <c r="Y219" i="1"/>
  <c r="Y221" i="1" s="1"/>
  <c r="X219" i="1"/>
  <c r="X221" i="1" s="1"/>
  <c r="O219" i="1"/>
  <c r="W217" i="1"/>
  <c r="W216" i="1"/>
  <c r="Y215" i="1"/>
  <c r="X215" i="1"/>
  <c r="O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O210" i="1"/>
  <c r="W207" i="1"/>
  <c r="W206" i="1"/>
  <c r="X205" i="1"/>
  <c r="Y205" i="1" s="1"/>
  <c r="O205" i="1"/>
  <c r="Y204" i="1"/>
  <c r="Y206" i="1" s="1"/>
  <c r="X204" i="1"/>
  <c r="O204" i="1"/>
  <c r="X203" i="1"/>
  <c r="Y203" i="1" s="1"/>
  <c r="O203" i="1"/>
  <c r="Y202" i="1"/>
  <c r="X202" i="1"/>
  <c r="X206" i="1" s="1"/>
  <c r="O202" i="1"/>
  <c r="W200" i="1"/>
  <c r="W199" i="1"/>
  <c r="Y198" i="1"/>
  <c r="X198" i="1"/>
  <c r="O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X200" i="1" s="1"/>
  <c r="O182" i="1"/>
  <c r="W180" i="1"/>
  <c r="W179" i="1"/>
  <c r="Y178" i="1"/>
  <c r="X178" i="1"/>
  <c r="O178" i="1"/>
  <c r="X177" i="1"/>
  <c r="Y177" i="1" s="1"/>
  <c r="O177" i="1"/>
  <c r="Y176" i="1"/>
  <c r="X176" i="1"/>
  <c r="O176" i="1"/>
  <c r="X175" i="1"/>
  <c r="O175" i="1"/>
  <c r="W173" i="1"/>
  <c r="W172" i="1"/>
  <c r="X171" i="1"/>
  <c r="Y171" i="1" s="1"/>
  <c r="O171" i="1"/>
  <c r="Y170" i="1"/>
  <c r="Y172" i="1" s="1"/>
  <c r="X170" i="1"/>
  <c r="X172" i="1" s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Y146" i="1"/>
  <c r="X146" i="1"/>
  <c r="O146" i="1"/>
  <c r="X145" i="1"/>
  <c r="O145" i="1"/>
  <c r="W141" i="1"/>
  <c r="W140" i="1"/>
  <c r="X139" i="1"/>
  <c r="Y139" i="1" s="1"/>
  <c r="O139" i="1"/>
  <c r="Y138" i="1"/>
  <c r="X138" i="1"/>
  <c r="O138" i="1"/>
  <c r="X137" i="1"/>
  <c r="Y137" i="1" s="1"/>
  <c r="O137" i="1"/>
  <c r="Y136" i="1"/>
  <c r="X136" i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O124" i="1"/>
  <c r="W122" i="1"/>
  <c r="W121" i="1"/>
  <c r="X120" i="1"/>
  <c r="Y120" i="1" s="1"/>
  <c r="O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Y103" i="1"/>
  <c r="X103" i="1"/>
  <c r="O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Y91" i="1"/>
  <c r="X91" i="1"/>
  <c r="O91" i="1"/>
  <c r="X90" i="1"/>
  <c r="Y90" i="1" s="1"/>
  <c r="O90" i="1"/>
  <c r="Y89" i="1"/>
  <c r="Y93" i="1" s="1"/>
  <c r="X89" i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O64" i="1"/>
  <c r="W61" i="1"/>
  <c r="W60" i="1"/>
  <c r="X59" i="1"/>
  <c r="Y59" i="1" s="1"/>
  <c r="X58" i="1"/>
  <c r="Y58" i="1" s="1"/>
  <c r="O58" i="1"/>
  <c r="Y57" i="1"/>
  <c r="X57" i="1"/>
  <c r="O57" i="1"/>
  <c r="X56" i="1"/>
  <c r="O56" i="1"/>
  <c r="W53" i="1"/>
  <c r="W52" i="1"/>
  <c r="W532" i="1" s="1"/>
  <c r="X51" i="1"/>
  <c r="Y51" i="1" s="1"/>
  <c r="O51" i="1"/>
  <c r="Y50" i="1"/>
  <c r="Y52" i="1" s="1"/>
  <c r="X50" i="1"/>
  <c r="C538" i="1" s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Y27" i="1" s="1"/>
  <c r="O27" i="1"/>
  <c r="Y26" i="1"/>
  <c r="Y33" i="1" s="1"/>
  <c r="X26" i="1"/>
  <c r="O26" i="1"/>
  <c r="W24" i="1"/>
  <c r="X23" i="1"/>
  <c r="W23" i="1"/>
  <c r="Y22" i="1"/>
  <c r="Y23" i="1" s="1"/>
  <c r="X22" i="1"/>
  <c r="O22" i="1"/>
  <c r="H10" i="1"/>
  <c r="F10" i="1"/>
  <c r="J9" i="1"/>
  <c r="F9" i="1"/>
  <c r="A9" i="1"/>
  <c r="A10" i="1" s="1"/>
  <c r="D7" i="1"/>
  <c r="P6" i="1"/>
  <c r="O2" i="1"/>
  <c r="X86" i="1" l="1"/>
  <c r="X122" i="1"/>
  <c r="X131" i="1"/>
  <c r="Y124" i="1"/>
  <c r="Y131" i="1" s="1"/>
  <c r="X149" i="1"/>
  <c r="H538" i="1"/>
  <c r="X161" i="1"/>
  <c r="Y152" i="1"/>
  <c r="Y161" i="1" s="1"/>
  <c r="X162" i="1"/>
  <c r="I538" i="1"/>
  <c r="X168" i="1"/>
  <c r="Y165" i="1"/>
  <c r="Y167" i="1" s="1"/>
  <c r="X207" i="1"/>
  <c r="J538" i="1"/>
  <c r="X217" i="1"/>
  <c r="Y210" i="1"/>
  <c r="Y216" i="1" s="1"/>
  <c r="X231" i="1"/>
  <c r="W528" i="1"/>
  <c r="X34" i="1"/>
  <c r="X33" i="1"/>
  <c r="X532" i="1" s="1"/>
  <c r="X53" i="1"/>
  <c r="D538" i="1"/>
  <c r="X60" i="1"/>
  <c r="Y56" i="1"/>
  <c r="Y60" i="1" s="1"/>
  <c r="Y533" i="1" s="1"/>
  <c r="X61" i="1"/>
  <c r="E538" i="1"/>
  <c r="X87" i="1"/>
  <c r="Y64" i="1"/>
  <c r="Y86" i="1" s="1"/>
  <c r="X93" i="1"/>
  <c r="X94" i="1"/>
  <c r="X105" i="1"/>
  <c r="Y96" i="1"/>
  <c r="Y104" i="1" s="1"/>
  <c r="X104" i="1"/>
  <c r="X121" i="1"/>
  <c r="Y107" i="1"/>
  <c r="Y121" i="1" s="1"/>
  <c r="X132" i="1"/>
  <c r="F538" i="1"/>
  <c r="X140" i="1"/>
  <c r="Y135" i="1"/>
  <c r="Y140" i="1" s="1"/>
  <c r="X141" i="1"/>
  <c r="X148" i="1"/>
  <c r="Y145" i="1"/>
  <c r="Y148" i="1" s="1"/>
  <c r="G538" i="1"/>
  <c r="X167" i="1"/>
  <c r="X173" i="1"/>
  <c r="X180" i="1"/>
  <c r="Y175" i="1"/>
  <c r="Y179" i="1" s="1"/>
  <c r="X179" i="1"/>
  <c r="Y199" i="1"/>
  <c r="X199" i="1"/>
  <c r="X216" i="1"/>
  <c r="X222" i="1"/>
  <c r="X232" i="1"/>
  <c r="Y225" i="1"/>
  <c r="Y231" i="1" s="1"/>
  <c r="X252" i="1"/>
  <c r="X255" i="1"/>
  <c r="Y254" i="1"/>
  <c r="Y255" i="1" s="1"/>
  <c r="X256" i="1"/>
  <c r="X263" i="1"/>
  <c r="Y258" i="1"/>
  <c r="Y262" i="1" s="1"/>
  <c r="X262" i="1"/>
  <c r="Y274" i="1"/>
  <c r="Y266" i="1"/>
  <c r="X274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Q538" i="1"/>
  <c r="H9" i="1"/>
  <c r="B538" i="1"/>
  <c r="X530" i="1"/>
  <c r="X529" i="1"/>
  <c r="X24" i="1"/>
  <c r="X52" i="1"/>
  <c r="N538" i="1"/>
  <c r="X251" i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28" i="1" l="1"/>
  <c r="X531" i="1"/>
</calcChain>
</file>

<file path=xl/sharedStrings.xml><?xml version="1.0" encoding="utf-8"?>
<sst xmlns="http://schemas.openxmlformats.org/spreadsheetml/2006/main" count="2266" uniqueCount="744">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</sst>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22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8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21" t="s">
        <v>7</v>
      </c>
      <c r="B5" s="482"/>
      <c r="C5" s="483"/>
      <c r="D5" s="411"/>
      <c r="E5" s="413"/>
      <c r="F5" s="700" t="s">
        <v>8</v>
      </c>
      <c r="G5" s="483"/>
      <c r="H5" s="411"/>
      <c r="I5" s="412"/>
      <c r="J5" s="412"/>
      <c r="K5" s="412"/>
      <c r="L5" s="413"/>
      <c r="M5" s="59"/>
      <c r="O5" s="24" t="s">
        <v>9</v>
      </c>
      <c r="P5" s="735">
        <v>45403</v>
      </c>
      <c r="Q5" s="535"/>
      <c r="S5" s="602" t="s">
        <v>10</v>
      </c>
      <c r="T5" s="424"/>
      <c r="U5" s="604" t="s">
        <v>11</v>
      </c>
      <c r="V5" s="535"/>
      <c r="AA5" s="51"/>
      <c r="AB5" s="51"/>
      <c r="AC5" s="51"/>
    </row>
    <row r="6" spans="1:30" s="362" customFormat="1" ht="24" customHeight="1" x14ac:dyDescent="0.2">
      <c r="A6" s="521" t="s">
        <v>12</v>
      </c>
      <c r="B6" s="482"/>
      <c r="C6" s="483"/>
      <c r="D6" s="668" t="s">
        <v>13</v>
      </c>
      <c r="E6" s="669"/>
      <c r="F6" s="669"/>
      <c r="G6" s="669"/>
      <c r="H6" s="669"/>
      <c r="I6" s="669"/>
      <c r="J6" s="669"/>
      <c r="K6" s="669"/>
      <c r="L6" s="535"/>
      <c r="M6" s="60"/>
      <c r="O6" s="24" t="s">
        <v>14</v>
      </c>
      <c r="P6" s="389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423" t="s">
        <v>15</v>
      </c>
      <c r="T6" s="424"/>
      <c r="U6" s="661" t="s">
        <v>16</v>
      </c>
      <c r="V6" s="442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92" t="str">
        <f>IFERROR(VLOOKUP(DeliveryAddress,Table,3,0),1)</f>
        <v>5</v>
      </c>
      <c r="E7" s="593"/>
      <c r="F7" s="593"/>
      <c r="G7" s="593"/>
      <c r="H7" s="593"/>
      <c r="I7" s="593"/>
      <c r="J7" s="593"/>
      <c r="K7" s="593"/>
      <c r="L7" s="562"/>
      <c r="M7" s="61"/>
      <c r="O7" s="24"/>
      <c r="P7" s="42"/>
      <c r="Q7" s="42"/>
      <c r="S7" s="376"/>
      <c r="T7" s="424"/>
      <c r="U7" s="662"/>
      <c r="V7" s="663"/>
      <c r="AA7" s="51"/>
      <c r="AB7" s="51"/>
      <c r="AC7" s="51"/>
    </row>
    <row r="8" spans="1:30" s="362" customFormat="1" ht="25.5" customHeight="1" x14ac:dyDescent="0.2">
      <c r="A8" s="742" t="s">
        <v>17</v>
      </c>
      <c r="B8" s="392"/>
      <c r="C8" s="393"/>
      <c r="D8" s="478"/>
      <c r="E8" s="479"/>
      <c r="F8" s="479"/>
      <c r="G8" s="479"/>
      <c r="H8" s="479"/>
      <c r="I8" s="479"/>
      <c r="J8" s="479"/>
      <c r="K8" s="479"/>
      <c r="L8" s="480"/>
      <c r="M8" s="62"/>
      <c r="O8" s="24" t="s">
        <v>18</v>
      </c>
      <c r="P8" s="561">
        <v>0.41666666666666669</v>
      </c>
      <c r="Q8" s="562"/>
      <c r="S8" s="376"/>
      <c r="T8" s="424"/>
      <c r="U8" s="662"/>
      <c r="V8" s="663"/>
      <c r="AA8" s="51"/>
      <c r="AB8" s="51"/>
      <c r="AC8" s="51"/>
    </row>
    <row r="9" spans="1:30" s="362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543"/>
      <c r="E9" s="384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63"/>
      <c r="O9" s="26" t="s">
        <v>19</v>
      </c>
      <c r="P9" s="527"/>
      <c r="Q9" s="528"/>
      <c r="S9" s="376"/>
      <c r="T9" s="424"/>
      <c r="U9" s="664"/>
      <c r="V9" s="665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543"/>
      <c r="E10" s="384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645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613"/>
      <c r="Q10" s="614"/>
      <c r="T10" s="24" t="s">
        <v>21</v>
      </c>
      <c r="U10" s="441" t="s">
        <v>22</v>
      </c>
      <c r="V10" s="442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34"/>
      <c r="Q11" s="535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5" t="s">
        <v>27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3"/>
      <c r="M12" s="63"/>
      <c r="O12" s="24" t="s">
        <v>28</v>
      </c>
      <c r="P12" s="561"/>
      <c r="Q12" s="562"/>
      <c r="R12" s="23"/>
      <c r="T12" s="24"/>
      <c r="U12" s="489"/>
      <c r="V12" s="376"/>
      <c r="AA12" s="51"/>
      <c r="AB12" s="51"/>
      <c r="AC12" s="51"/>
    </row>
    <row r="13" spans="1:30" s="362" customFormat="1" ht="23.25" customHeight="1" x14ac:dyDescent="0.2">
      <c r="A13" s="695" t="s">
        <v>29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3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5" t="s">
        <v>31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3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30" t="s">
        <v>32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3"/>
      <c r="M15" s="64"/>
      <c r="O15" s="517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8"/>
      <c r="P16" s="518"/>
      <c r="Q16" s="518"/>
      <c r="R16" s="518"/>
      <c r="S16" s="5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34</v>
      </c>
      <c r="B17" s="419" t="s">
        <v>35</v>
      </c>
      <c r="C17" s="541" t="s">
        <v>36</v>
      </c>
      <c r="D17" s="419" t="s">
        <v>37</v>
      </c>
      <c r="E17" s="449"/>
      <c r="F17" s="419" t="s">
        <v>38</v>
      </c>
      <c r="G17" s="419" t="s">
        <v>39</v>
      </c>
      <c r="H17" s="419" t="s">
        <v>40</v>
      </c>
      <c r="I17" s="419" t="s">
        <v>41</v>
      </c>
      <c r="J17" s="419" t="s">
        <v>42</v>
      </c>
      <c r="K17" s="419" t="s">
        <v>43</v>
      </c>
      <c r="L17" s="419" t="s">
        <v>44</v>
      </c>
      <c r="M17" s="419" t="s">
        <v>45</v>
      </c>
      <c r="N17" s="419" t="s">
        <v>46</v>
      </c>
      <c r="O17" s="419" t="s">
        <v>47</v>
      </c>
      <c r="P17" s="448"/>
      <c r="Q17" s="448"/>
      <c r="R17" s="448"/>
      <c r="S17" s="449"/>
      <c r="T17" s="727" t="s">
        <v>48</v>
      </c>
      <c r="U17" s="483"/>
      <c r="V17" s="419" t="s">
        <v>49</v>
      </c>
      <c r="W17" s="419" t="s">
        <v>50</v>
      </c>
      <c r="X17" s="749" t="s">
        <v>51</v>
      </c>
      <c r="Y17" s="419" t="s">
        <v>52</v>
      </c>
      <c r="Z17" s="460" t="s">
        <v>53</v>
      </c>
      <c r="AA17" s="460" t="s">
        <v>54</v>
      </c>
      <c r="AB17" s="460" t="s">
        <v>55</v>
      </c>
      <c r="AC17" s="461"/>
      <c r="AD17" s="462"/>
      <c r="AE17" s="474"/>
      <c r="BB17" s="724" t="s">
        <v>56</v>
      </c>
    </row>
    <row r="18" spans="1:54" ht="14.25" customHeight="1" x14ac:dyDescent="0.2">
      <c r="A18" s="420"/>
      <c r="B18" s="420"/>
      <c r="C18" s="420"/>
      <c r="D18" s="450"/>
      <c r="E18" s="452"/>
      <c r="F18" s="420"/>
      <c r="G18" s="420"/>
      <c r="H18" s="420"/>
      <c r="I18" s="420"/>
      <c r="J18" s="420"/>
      <c r="K18" s="420"/>
      <c r="L18" s="420"/>
      <c r="M18" s="420"/>
      <c r="N18" s="420"/>
      <c r="O18" s="450"/>
      <c r="P18" s="451"/>
      <c r="Q18" s="451"/>
      <c r="R18" s="451"/>
      <c r="S18" s="452"/>
      <c r="T18" s="360" t="s">
        <v>57</v>
      </c>
      <c r="U18" s="360" t="s">
        <v>58</v>
      </c>
      <c r="V18" s="420"/>
      <c r="W18" s="420"/>
      <c r="X18" s="750"/>
      <c r="Y18" s="420"/>
      <c r="Z18" s="629"/>
      <c r="AA18" s="629"/>
      <c r="AB18" s="463"/>
      <c r="AC18" s="464"/>
      <c r="AD18" s="465"/>
      <c r="AE18" s="475"/>
      <c r="BB18" s="376"/>
    </row>
    <row r="19" spans="1:54" ht="27.75" customHeight="1" x14ac:dyDescent="0.2">
      <c r="A19" s="386" t="s">
        <v>59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54" ht="16.5" customHeight="1" x14ac:dyDescent="0.25">
      <c r="A20" s="378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75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9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97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97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75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9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97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97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75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9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97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97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75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9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97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97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75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9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97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97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386" t="s">
        <v>94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48"/>
      <c r="AA47" s="48"/>
    </row>
    <row r="48" spans="1:54" ht="16.5" customHeight="1" x14ac:dyDescent="0.25">
      <c r="A48" s="378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75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0</v>
      </c>
      <c r="X51" s="366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9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97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7">
        <f>IFERROR(W50/H50,"0")+IFERROR(W51/H51,"0")</f>
        <v>0</v>
      </c>
      <c r="X52" s="367">
        <f>IFERROR(X50/H50,"0")+IFERROR(X51/H51,"0")</f>
        <v>0</v>
      </c>
      <c r="Y52" s="367">
        <f>IFERROR(IF(Y50="",0,Y50),"0")+IFERROR(IF(Y51="",0,Y51),"0")</f>
        <v>0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97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7">
        <f>IFERROR(SUM(W50:W51),"0")</f>
        <v>0</v>
      </c>
      <c r="X53" s="367">
        <f>IFERROR(SUM(X50:X51),"0")</f>
        <v>0</v>
      </c>
      <c r="Y53" s="37"/>
      <c r="Z53" s="368"/>
      <c r="AA53" s="368"/>
    </row>
    <row r="54" spans="1:54" ht="16.5" customHeight="1" x14ac:dyDescent="0.25">
      <c r="A54" s="378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75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0</v>
      </c>
      <c r="X56" s="366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0</v>
      </c>
      <c r="X58" s="366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4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9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97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7">
        <f>IFERROR(W56/H56,"0")+IFERROR(W57/H57,"0")+IFERROR(W58/H58,"0")+IFERROR(W59/H59,"0")</f>
        <v>0</v>
      </c>
      <c r="X60" s="367">
        <f>IFERROR(X56/H56,"0")+IFERROR(X57/H57,"0")+IFERROR(X58/H58,"0")+IFERROR(X59/H59,"0")</f>
        <v>0</v>
      </c>
      <c r="Y60" s="367">
        <f>IFERROR(IF(Y56="",0,Y56),"0")+IFERROR(IF(Y57="",0,Y57),"0")+IFERROR(IF(Y58="",0,Y58),"0")+IFERROR(IF(Y59="",0,Y59),"0")</f>
        <v>0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97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7">
        <f>IFERROR(SUM(W56:W59),"0")</f>
        <v>0</v>
      </c>
      <c r="X61" s="367">
        <f>IFERROR(SUM(X56:X59),"0")</f>
        <v>0</v>
      </c>
      <c r="Y61" s="37"/>
      <c r="Z61" s="368"/>
      <c r="AA61" s="368"/>
    </row>
    <row r="62" spans="1:54" ht="16.5" customHeight="1" x14ac:dyDescent="0.25">
      <c r="A62" s="378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75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0</v>
      </c>
      <c r="X66" s="366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0</v>
      </c>
      <c r="X68" s="366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4301011703</v>
      </c>
      <c r="D69" s="369">
        <v>4680115882133</v>
      </c>
      <c r="E69" s="370"/>
      <c r="F69" s="364">
        <v>1.4</v>
      </c>
      <c r="G69" s="32">
        <v>8</v>
      </c>
      <c r="H69" s="364">
        <v>11.2</v>
      </c>
      <c r="I69" s="364">
        <v>11.68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4301011514</v>
      </c>
      <c r="D70" s="369">
        <v>4680115882133</v>
      </c>
      <c r="E70" s="370"/>
      <c r="F70" s="364">
        <v>1.35</v>
      </c>
      <c r="G70" s="32">
        <v>8</v>
      </c>
      <c r="H70" s="364">
        <v>10.8</v>
      </c>
      <c r="I70" s="364">
        <v>11.28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0</v>
      </c>
      <c r="X70" s="366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0</v>
      </c>
      <c r="X71" s="366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0</v>
      </c>
      <c r="X72" s="366">
        <f t="shared" si="2"/>
        <v>0</v>
      </c>
      <c r="Y72" s="36" t="str">
        <f t="shared" ref="Y72:Y79" si="4">IFERROR(IF(X72=0,"",ROUNDUP(X72/H72,0)*0.00937),"")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0</v>
      </c>
      <c r="X79" s="366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0</v>
      </c>
      <c r="X80" s="366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0</v>
      </c>
      <c r="X84" s="366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97"/>
      <c r="O86" s="391" t="s">
        <v>66</v>
      </c>
      <c r="P86" s="392"/>
      <c r="Q86" s="392"/>
      <c r="R86" s="392"/>
      <c r="S86" s="392"/>
      <c r="T86" s="392"/>
      <c r="U86" s="393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97"/>
      <c r="O87" s="391" t="s">
        <v>66</v>
      </c>
      <c r="P87" s="392"/>
      <c r="Q87" s="392"/>
      <c r="R87" s="392"/>
      <c r="S87" s="392"/>
      <c r="T87" s="392"/>
      <c r="U87" s="393"/>
      <c r="V87" s="37" t="s">
        <v>65</v>
      </c>
      <c r="W87" s="367">
        <f>IFERROR(SUM(W64:W85),"0")</f>
        <v>0</v>
      </c>
      <c r="X87" s="367">
        <f>IFERROR(SUM(X64:X85),"0")</f>
        <v>0</v>
      </c>
      <c r="Y87" s="37"/>
      <c r="Z87" s="368"/>
      <c r="AA87" s="368"/>
    </row>
    <row r="88" spans="1:54" ht="14.25" customHeight="1" x14ac:dyDescent="0.25">
      <c r="A88" s="375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3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97"/>
      <c r="O93" s="391" t="s">
        <v>66</v>
      </c>
      <c r="P93" s="392"/>
      <c r="Q93" s="392"/>
      <c r="R93" s="392"/>
      <c r="S93" s="392"/>
      <c r="T93" s="392"/>
      <c r="U93" s="393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97"/>
      <c r="O94" s="391" t="s">
        <v>66</v>
      </c>
      <c r="P94" s="392"/>
      <c r="Q94" s="392"/>
      <c r="R94" s="392"/>
      <c r="S94" s="392"/>
      <c r="T94" s="392"/>
      <c r="U94" s="393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75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0</v>
      </c>
      <c r="X103" s="366">
        <f t="shared" si="5"/>
        <v>0</v>
      </c>
      <c r="Y103" s="36" t="str">
        <f>IFERROR(IF(X103=0,"",ROUNDUP(X103/H103,0)*0.00753),"")</f>
        <v/>
      </c>
      <c r="Z103" s="56"/>
      <c r="AA103" s="57"/>
      <c r="AE103" s="58"/>
      <c r="BB103" s="115" t="s">
        <v>1</v>
      </c>
    </row>
    <row r="104" spans="1:54" x14ac:dyDescent="0.2">
      <c r="A104" s="39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97"/>
      <c r="O104" s="391" t="s">
        <v>66</v>
      </c>
      <c r="P104" s="392"/>
      <c r="Q104" s="392"/>
      <c r="R104" s="392"/>
      <c r="S104" s="392"/>
      <c r="T104" s="392"/>
      <c r="U104" s="393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0</v>
      </c>
      <c r="X104" s="367">
        <f>IFERROR(X96/H96,"0")+IFERROR(X97/H97,"0")+IFERROR(X98/H98,"0")+IFERROR(X99/H99,"0")+IFERROR(X100/H100,"0")+IFERROR(X101/H101,"0")+IFERROR(X102/H102,"0")+IFERROR(X103/H103,"0")</f>
        <v>0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97"/>
      <c r="O105" s="391" t="s">
        <v>66</v>
      </c>
      <c r="P105" s="392"/>
      <c r="Q105" s="392"/>
      <c r="R105" s="392"/>
      <c r="S105" s="392"/>
      <c r="T105" s="392"/>
      <c r="U105" s="393"/>
      <c r="V105" s="37" t="s">
        <v>65</v>
      </c>
      <c r="W105" s="367">
        <f>IFERROR(SUM(W96:W103),"0")</f>
        <v>0</v>
      </c>
      <c r="X105" s="367">
        <f>IFERROR(SUM(X96:X103),"0")</f>
        <v>0</v>
      </c>
      <c r="Y105" s="37"/>
      <c r="Z105" s="368"/>
      <c r="AA105" s="368"/>
    </row>
    <row r="106" spans="1:54" ht="14.25" customHeight="1" x14ac:dyDescent="0.25">
      <c r="A106" s="375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6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8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4301051543</v>
      </c>
      <c r="D110" s="369">
        <v>4607091386967</v>
      </c>
      <c r="E110" s="370"/>
      <c r="F110" s="364">
        <v>1.4</v>
      </c>
      <c r="G110" s="32">
        <v>6</v>
      </c>
      <c r="H110" s="364">
        <v>8.4</v>
      </c>
      <c r="I110" s="364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4301051437</v>
      </c>
      <c r="D111" s="369">
        <v>4607091386967</v>
      </c>
      <c r="E111" s="370"/>
      <c r="F111" s="364">
        <v>1.35</v>
      </c>
      <c r="G111" s="32">
        <v>6</v>
      </c>
      <c r="H111" s="364">
        <v>8.1</v>
      </c>
      <c r="I111" s="364">
        <v>8.6639999999999997</v>
      </c>
      <c r="J111" s="32">
        <v>56</v>
      </c>
      <c r="K111" s="32" t="s">
        <v>99</v>
      </c>
      <c r="L111" s="33" t="s">
        <v>119</v>
      </c>
      <c r="M111" s="33"/>
      <c r="N111" s="32">
        <v>45</v>
      </c>
      <c r="O111" s="67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0</v>
      </c>
      <c r="X111" s="366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0</v>
      </c>
      <c r="X112" s="366">
        <f t="shared" si="6"/>
        <v>0</v>
      </c>
      <c r="Y112" s="36" t="str">
        <f>IFERROR(IF(X112=0,"",ROUNDUP(X112/H112,0)*0.02175),"")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0</v>
      </c>
      <c r="X115" s="366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0</v>
      </c>
      <c r="X116" s="366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0</v>
      </c>
      <c r="X119" s="366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9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97"/>
      <c r="O121" s="391" t="s">
        <v>66</v>
      </c>
      <c r="P121" s="392"/>
      <c r="Q121" s="392"/>
      <c r="R121" s="392"/>
      <c r="S121" s="392"/>
      <c r="T121" s="392"/>
      <c r="U121" s="393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97"/>
      <c r="O122" s="391" t="s">
        <v>66</v>
      </c>
      <c r="P122" s="392"/>
      <c r="Q122" s="392"/>
      <c r="R122" s="392"/>
      <c r="S122" s="392"/>
      <c r="T122" s="392"/>
      <c r="U122" s="393"/>
      <c r="V122" s="37" t="s">
        <v>65</v>
      </c>
      <c r="W122" s="367">
        <f>IFERROR(SUM(W107:W120),"0")</f>
        <v>0</v>
      </c>
      <c r="X122" s="367">
        <f>IFERROR(SUM(X107:X120),"0")</f>
        <v>0</v>
      </c>
      <c r="Y122" s="37"/>
      <c r="Z122" s="368"/>
      <c r="AA122" s="368"/>
    </row>
    <row r="123" spans="1:54" ht="14.25" customHeight="1" x14ac:dyDescent="0.25">
      <c r="A123" s="375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7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0</v>
      </c>
      <c r="X126" s="366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5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0</v>
      </c>
      <c r="X129" s="366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9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97"/>
      <c r="O131" s="391" t="s">
        <v>66</v>
      </c>
      <c r="P131" s="392"/>
      <c r="Q131" s="392"/>
      <c r="R131" s="392"/>
      <c r="S131" s="392"/>
      <c r="T131" s="392"/>
      <c r="U131" s="393"/>
      <c r="V131" s="37" t="s">
        <v>67</v>
      </c>
      <c r="W131" s="367">
        <f>IFERROR(W124/H124,"0")+IFERROR(W125/H125,"0")+IFERROR(W126/H126,"0")+IFERROR(W127/H127,"0")+IFERROR(W128/H128,"0")+IFERROR(W129/H129,"0")+IFERROR(W130/H130,"0")</f>
        <v>0</v>
      </c>
      <c r="X131" s="367">
        <f>IFERROR(X124/H124,"0")+IFERROR(X125/H125,"0")+IFERROR(X126/H126,"0")+IFERROR(X127/H127,"0")+IFERROR(X128/H128,"0")+IFERROR(X129/H129,"0")+IFERROR(X130/H130,"0")</f>
        <v>0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97"/>
      <c r="O132" s="391" t="s">
        <v>66</v>
      </c>
      <c r="P132" s="392"/>
      <c r="Q132" s="392"/>
      <c r="R132" s="392"/>
      <c r="S132" s="392"/>
      <c r="T132" s="392"/>
      <c r="U132" s="393"/>
      <c r="V132" s="37" t="s">
        <v>65</v>
      </c>
      <c r="W132" s="367">
        <f>IFERROR(SUM(W124:W130),"0")</f>
        <v>0</v>
      </c>
      <c r="X132" s="367">
        <f>IFERROR(SUM(X124:X130),"0")</f>
        <v>0</v>
      </c>
      <c r="Y132" s="37"/>
      <c r="Z132" s="368"/>
      <c r="AA132" s="368"/>
    </row>
    <row r="133" spans="1:54" ht="16.5" customHeight="1" x14ac:dyDescent="0.25">
      <c r="A133" s="378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75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6</v>
      </c>
      <c r="X136" s="366">
        <f>IFERROR(IF(W136="",0,CEILING((W136/$H136),1)*$H136),"")</f>
        <v>8.4</v>
      </c>
      <c r="Y136" s="36">
        <f>IFERROR(IF(X136=0,"",ROUNDUP(X136/H136,0)*0.02175),"")</f>
        <v>2.1749999999999999E-2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0</v>
      </c>
      <c r="X138" s="36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9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97"/>
      <c r="O140" s="391" t="s">
        <v>66</v>
      </c>
      <c r="P140" s="392"/>
      <c r="Q140" s="392"/>
      <c r="R140" s="392"/>
      <c r="S140" s="392"/>
      <c r="T140" s="392"/>
      <c r="U140" s="393"/>
      <c r="V140" s="37" t="s">
        <v>67</v>
      </c>
      <c r="W140" s="367">
        <f>IFERROR(W135/H135,"0")+IFERROR(W136/H136,"0")+IFERROR(W137/H137,"0")+IFERROR(W138/H138,"0")+IFERROR(W139/H139,"0")</f>
        <v>0.7142857142857143</v>
      </c>
      <c r="X140" s="367">
        <f>IFERROR(X135/H135,"0")+IFERROR(X136/H136,"0")+IFERROR(X137/H137,"0")+IFERROR(X138/H138,"0")+IFERROR(X139/H139,"0")</f>
        <v>1</v>
      </c>
      <c r="Y140" s="367">
        <f>IFERROR(IF(Y135="",0,Y135),"0")+IFERROR(IF(Y136="",0,Y136),"0")+IFERROR(IF(Y137="",0,Y137),"0")+IFERROR(IF(Y138="",0,Y138),"0")+IFERROR(IF(Y139="",0,Y139),"0")</f>
        <v>2.1749999999999999E-2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97"/>
      <c r="O141" s="391" t="s">
        <v>66</v>
      </c>
      <c r="P141" s="392"/>
      <c r="Q141" s="392"/>
      <c r="R141" s="392"/>
      <c r="S141" s="392"/>
      <c r="T141" s="392"/>
      <c r="U141" s="393"/>
      <c r="V141" s="37" t="s">
        <v>65</v>
      </c>
      <c r="W141" s="367">
        <f>IFERROR(SUM(W135:W139),"0")</f>
        <v>6</v>
      </c>
      <c r="X141" s="367">
        <f>IFERROR(SUM(X135:X139),"0")</f>
        <v>8.4</v>
      </c>
      <c r="Y141" s="37"/>
      <c r="Z141" s="368"/>
      <c r="AA141" s="368"/>
    </row>
    <row r="142" spans="1:54" ht="27.75" customHeight="1" x14ac:dyDescent="0.2">
      <c r="A142" s="386" t="s">
        <v>233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48"/>
      <c r="AA142" s="48"/>
    </row>
    <row r="143" spans="1:54" ht="16.5" customHeight="1" x14ac:dyDescent="0.25">
      <c r="A143" s="378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75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9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97"/>
      <c r="O148" s="391" t="s">
        <v>66</v>
      </c>
      <c r="P148" s="392"/>
      <c r="Q148" s="392"/>
      <c r="R148" s="392"/>
      <c r="S148" s="392"/>
      <c r="T148" s="392"/>
      <c r="U148" s="393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97"/>
      <c r="O149" s="391" t="s">
        <v>66</v>
      </c>
      <c r="P149" s="392"/>
      <c r="Q149" s="392"/>
      <c r="R149" s="392"/>
      <c r="S149" s="392"/>
      <c r="T149" s="392"/>
      <c r="U149" s="393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378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75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0</v>
      </c>
      <c r="X152" s="366">
        <f t="shared" ref="X152:X160" si="8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0</v>
      </c>
      <c r="X153" s="366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4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0</v>
      </c>
      <c r="X154" s="366">
        <f t="shared" si="8"/>
        <v>0</v>
      </c>
      <c r="Y154" s="36" t="str">
        <f>IFERROR(IF(X154=0,"",ROUNDUP(X154/H154,0)*0.00753),"")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0</v>
      </c>
      <c r="X155" s="366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0</v>
      </c>
      <c r="X157" s="366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0</v>
      </c>
      <c r="X158" s="366">
        <f t="shared" si="8"/>
        <v>0</v>
      </c>
      <c r="Y158" s="36" t="str">
        <f>IFERROR(IF(X158=0,"",ROUNDUP(X158/H158,0)*0.00502),"")</f>
        <v/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9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97"/>
      <c r="O161" s="391" t="s">
        <v>66</v>
      </c>
      <c r="P161" s="392"/>
      <c r="Q161" s="392"/>
      <c r="R161" s="392"/>
      <c r="S161" s="392"/>
      <c r="T161" s="392"/>
      <c r="U161" s="393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0</v>
      </c>
      <c r="X161" s="367">
        <f>IFERROR(X152/H152,"0")+IFERROR(X153/H153,"0")+IFERROR(X154/H154,"0")+IFERROR(X155/H155,"0")+IFERROR(X156/H156,"0")+IFERROR(X157/H157,"0")+IFERROR(X158/H158,"0")+IFERROR(X159/H159,"0")+IFERROR(X160/H160,"0")</f>
        <v>0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97"/>
      <c r="O162" s="391" t="s">
        <v>66</v>
      </c>
      <c r="P162" s="392"/>
      <c r="Q162" s="392"/>
      <c r="R162" s="392"/>
      <c r="S162" s="392"/>
      <c r="T162" s="392"/>
      <c r="U162" s="393"/>
      <c r="V162" s="37" t="s">
        <v>65</v>
      </c>
      <c r="W162" s="367">
        <f>IFERROR(SUM(W152:W160),"0")</f>
        <v>0</v>
      </c>
      <c r="X162" s="367">
        <f>IFERROR(SUM(X152:X160),"0")</f>
        <v>0</v>
      </c>
      <c r="Y162" s="37"/>
      <c r="Z162" s="368"/>
      <c r="AA162" s="368"/>
    </row>
    <row r="163" spans="1:54" ht="16.5" customHeight="1" x14ac:dyDescent="0.25">
      <c r="A163" s="378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75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9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97"/>
      <c r="O167" s="391" t="s">
        <v>66</v>
      </c>
      <c r="P167" s="392"/>
      <c r="Q167" s="392"/>
      <c r="R167" s="392"/>
      <c r="S167" s="392"/>
      <c r="T167" s="392"/>
      <c r="U167" s="393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97"/>
      <c r="O168" s="391" t="s">
        <v>66</v>
      </c>
      <c r="P168" s="392"/>
      <c r="Q168" s="392"/>
      <c r="R168" s="392"/>
      <c r="S168" s="392"/>
      <c r="T168" s="392"/>
      <c r="U168" s="393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75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9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97"/>
      <c r="O172" s="391" t="s">
        <v>66</v>
      </c>
      <c r="P172" s="392"/>
      <c r="Q172" s="392"/>
      <c r="R172" s="392"/>
      <c r="S172" s="392"/>
      <c r="T172" s="392"/>
      <c r="U172" s="393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97"/>
      <c r="O173" s="391" t="s">
        <v>66</v>
      </c>
      <c r="P173" s="392"/>
      <c r="Q173" s="392"/>
      <c r="R173" s="392"/>
      <c r="S173" s="392"/>
      <c r="T173" s="392"/>
      <c r="U173" s="393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75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0</v>
      </c>
      <c r="X175" s="366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0</v>
      </c>
      <c r="X176" s="366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0</v>
      </c>
      <c r="X177" s="366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0</v>
      </c>
      <c r="X178" s="366">
        <f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58"/>
      <c r="BB178" s="161" t="s">
        <v>1</v>
      </c>
    </row>
    <row r="179" spans="1:54" x14ac:dyDescent="0.2">
      <c r="A179" s="39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97"/>
      <c r="O179" s="391" t="s">
        <v>66</v>
      </c>
      <c r="P179" s="392"/>
      <c r="Q179" s="392"/>
      <c r="R179" s="392"/>
      <c r="S179" s="392"/>
      <c r="T179" s="392"/>
      <c r="U179" s="393"/>
      <c r="V179" s="37" t="s">
        <v>67</v>
      </c>
      <c r="W179" s="367">
        <f>IFERROR(W175/H175,"0")+IFERROR(W176/H176,"0")+IFERROR(W177/H177,"0")+IFERROR(W178/H178,"0")</f>
        <v>0</v>
      </c>
      <c r="X179" s="367">
        <f>IFERROR(X175/H175,"0")+IFERROR(X176/H176,"0")+IFERROR(X177/H177,"0")+IFERROR(X178/H178,"0")</f>
        <v>0</v>
      </c>
      <c r="Y179" s="367">
        <f>IFERROR(IF(Y175="",0,Y175),"0")+IFERROR(IF(Y176="",0,Y176),"0")+IFERROR(IF(Y177="",0,Y177),"0")+IFERROR(IF(Y178="",0,Y178),"0")</f>
        <v>0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97"/>
      <c r="O180" s="391" t="s">
        <v>66</v>
      </c>
      <c r="P180" s="392"/>
      <c r="Q180" s="392"/>
      <c r="R180" s="392"/>
      <c r="S180" s="392"/>
      <c r="T180" s="392"/>
      <c r="U180" s="393"/>
      <c r="V180" s="37" t="s">
        <v>65</v>
      </c>
      <c r="W180" s="367">
        <f>IFERROR(SUM(W175:W178),"0")</f>
        <v>0</v>
      </c>
      <c r="X180" s="367">
        <f>IFERROR(SUM(X175:X178),"0")</f>
        <v>0</v>
      </c>
      <c r="Y180" s="37"/>
      <c r="Z180" s="368"/>
      <c r="AA180" s="368"/>
    </row>
    <row r="181" spans="1:54" ht="14.25" customHeight="1" x14ac:dyDescent="0.25">
      <c r="A181" s="375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0</v>
      </c>
      <c r="X183" s="366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0</v>
      </c>
      <c r="X188" s="366">
        <f t="shared" si="9"/>
        <v>0</v>
      </c>
      <c r="Y188" s="36" t="str">
        <f>IFERROR(IF(X188=0,"",ROUNDUP(X188/H188,0)*0.00753),"")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0</v>
      </c>
      <c r="X190" s="366">
        <f t="shared" si="9"/>
        <v>0</v>
      </c>
      <c r="Y190" s="36" t="str">
        <f>IFERROR(IF(X190=0,"",ROUNDUP(X190/H190,0)*0.00753),"")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0</v>
      </c>
      <c r="X192" s="366">
        <f t="shared" si="9"/>
        <v>0</v>
      </c>
      <c r="Y192" s="36" t="str">
        <f t="shared" ref="Y192:Y198" si="10">IFERROR(IF(X192=0,"",ROUNDUP(X192/H192,0)*0.00753),"")</f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0</v>
      </c>
      <c r="X194" s="366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0</v>
      </c>
      <c r="X197" s="366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0</v>
      </c>
      <c r="X198" s="366">
        <f t="shared" si="9"/>
        <v>0</v>
      </c>
      <c r="Y198" s="36" t="str">
        <f t="shared" si="10"/>
        <v/>
      </c>
      <c r="Z198" s="56"/>
      <c r="AA198" s="57"/>
      <c r="AE198" s="58"/>
      <c r="BB198" s="178" t="s">
        <v>1</v>
      </c>
    </row>
    <row r="199" spans="1:54" x14ac:dyDescent="0.2">
      <c r="A199" s="39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97"/>
      <c r="O199" s="391" t="s">
        <v>66</v>
      </c>
      <c r="P199" s="392"/>
      <c r="Q199" s="392"/>
      <c r="R199" s="392"/>
      <c r="S199" s="392"/>
      <c r="T199" s="392"/>
      <c r="U199" s="393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97"/>
      <c r="O200" s="391" t="s">
        <v>66</v>
      </c>
      <c r="P200" s="392"/>
      <c r="Q200" s="392"/>
      <c r="R200" s="392"/>
      <c r="S200" s="392"/>
      <c r="T200" s="392"/>
      <c r="U200" s="393"/>
      <c r="V200" s="37" t="s">
        <v>65</v>
      </c>
      <c r="W200" s="367">
        <f>IFERROR(SUM(W182:W198),"0")</f>
        <v>0</v>
      </c>
      <c r="X200" s="367">
        <f>IFERROR(SUM(X182:X198),"0")</f>
        <v>0</v>
      </c>
      <c r="Y200" s="37"/>
      <c r="Z200" s="368"/>
      <c r="AA200" s="368"/>
    </row>
    <row r="201" spans="1:54" ht="14.25" customHeight="1" x14ac:dyDescent="0.25">
      <c r="A201" s="375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0</v>
      </c>
      <c r="X204" s="366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0</v>
      </c>
      <c r="X205" s="366">
        <f>IFERROR(IF(W205="",0,CEILING((W205/$H205),1)*$H205),"")</f>
        <v>0</v>
      </c>
      <c r="Y205" s="36" t="str">
        <f>IFERROR(IF(X205=0,"",ROUNDUP(X205/H205,0)*0.00753),"")</f>
        <v/>
      </c>
      <c r="Z205" s="56"/>
      <c r="AA205" s="57"/>
      <c r="AE205" s="58"/>
      <c r="BB205" s="182" t="s">
        <v>1</v>
      </c>
    </row>
    <row r="206" spans="1:54" x14ac:dyDescent="0.2">
      <c r="A206" s="39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97"/>
      <c r="O206" s="391" t="s">
        <v>66</v>
      </c>
      <c r="P206" s="392"/>
      <c r="Q206" s="392"/>
      <c r="R206" s="392"/>
      <c r="S206" s="392"/>
      <c r="T206" s="392"/>
      <c r="U206" s="393"/>
      <c r="V206" s="37" t="s">
        <v>67</v>
      </c>
      <c r="W206" s="367">
        <f>IFERROR(W202/H202,"0")+IFERROR(W203/H203,"0")+IFERROR(W204/H204,"0")+IFERROR(W205/H205,"0")</f>
        <v>0</v>
      </c>
      <c r="X206" s="367">
        <f>IFERROR(X202/H202,"0")+IFERROR(X203/H203,"0")+IFERROR(X204/H204,"0")+IFERROR(X205/H205,"0")</f>
        <v>0</v>
      </c>
      <c r="Y206" s="367">
        <f>IFERROR(IF(Y202="",0,Y202),"0")+IFERROR(IF(Y203="",0,Y203),"0")+IFERROR(IF(Y204="",0,Y204),"0")+IFERROR(IF(Y205="",0,Y205),"0")</f>
        <v>0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97"/>
      <c r="O207" s="391" t="s">
        <v>66</v>
      </c>
      <c r="P207" s="392"/>
      <c r="Q207" s="392"/>
      <c r="R207" s="392"/>
      <c r="S207" s="392"/>
      <c r="T207" s="392"/>
      <c r="U207" s="393"/>
      <c r="V207" s="37" t="s">
        <v>65</v>
      </c>
      <c r="W207" s="367">
        <f>IFERROR(SUM(W202:W205),"0")</f>
        <v>0</v>
      </c>
      <c r="X207" s="367">
        <f>IFERROR(SUM(X202:X205),"0")</f>
        <v>0</v>
      </c>
      <c r="Y207" s="37"/>
      <c r="Z207" s="368"/>
      <c r="AA207" s="368"/>
    </row>
    <row r="208" spans="1:54" ht="16.5" customHeight="1" x14ac:dyDescent="0.25">
      <c r="A208" s="378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75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0</v>
      </c>
      <c r="X212" s="366">
        <f t="shared" si="11"/>
        <v>0</v>
      </c>
      <c r="Y212" s="36" t="str">
        <f>IFERROR(IF(X212=0,"",ROUNDUP(X212/H212,0)*0.02175),"")</f>
        <v/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0</v>
      </c>
      <c r="X215" s="366">
        <f t="shared" si="11"/>
        <v>0</v>
      </c>
      <c r="Y215" s="36" t="str">
        <f>IFERROR(IF(X215=0,"",ROUNDUP(X215/H215,0)*0.00937),"")</f>
        <v/>
      </c>
      <c r="Z215" s="56"/>
      <c r="AA215" s="57"/>
      <c r="AE215" s="58"/>
      <c r="BB215" s="188" t="s">
        <v>1</v>
      </c>
    </row>
    <row r="216" spans="1:54" x14ac:dyDescent="0.2">
      <c r="A216" s="39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97"/>
      <c r="O216" s="391" t="s">
        <v>66</v>
      </c>
      <c r="P216" s="392"/>
      <c r="Q216" s="392"/>
      <c r="R216" s="392"/>
      <c r="S216" s="392"/>
      <c r="T216" s="392"/>
      <c r="U216" s="393"/>
      <c r="V216" s="37" t="s">
        <v>67</v>
      </c>
      <c r="W216" s="367">
        <f>IFERROR(W210/H210,"0")+IFERROR(W211/H211,"0")+IFERROR(W212/H212,"0")+IFERROR(W213/H213,"0")+IFERROR(W214/H214,"0")+IFERROR(W215/H215,"0")</f>
        <v>0</v>
      </c>
      <c r="X216" s="367">
        <f>IFERROR(X210/H210,"0")+IFERROR(X211/H211,"0")+IFERROR(X212/H212,"0")+IFERROR(X213/H213,"0")+IFERROR(X214/H214,"0")+IFERROR(X215/H215,"0")</f>
        <v>0</v>
      </c>
      <c r="Y216" s="367">
        <f>IFERROR(IF(Y210="",0,Y210),"0")+IFERROR(IF(Y211="",0,Y211),"0")+IFERROR(IF(Y212="",0,Y212),"0")+IFERROR(IF(Y213="",0,Y213),"0")+IFERROR(IF(Y214="",0,Y214),"0")+IFERROR(IF(Y215="",0,Y215),"0")</f>
        <v>0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97"/>
      <c r="O217" s="391" t="s">
        <v>66</v>
      </c>
      <c r="P217" s="392"/>
      <c r="Q217" s="392"/>
      <c r="R217" s="392"/>
      <c r="S217" s="392"/>
      <c r="T217" s="392"/>
      <c r="U217" s="393"/>
      <c r="V217" s="37" t="s">
        <v>65</v>
      </c>
      <c r="W217" s="367">
        <f>IFERROR(SUM(W210:W215),"0")</f>
        <v>0</v>
      </c>
      <c r="X217" s="367">
        <f>IFERROR(SUM(X210:X215),"0")</f>
        <v>0</v>
      </c>
      <c r="Y217" s="37"/>
      <c r="Z217" s="368"/>
      <c r="AA217" s="368"/>
    </row>
    <row r="218" spans="1:54" ht="14.25" customHeight="1" x14ac:dyDescent="0.25">
      <c r="A218" s="375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0</v>
      </c>
      <c r="X219" s="366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9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97"/>
      <c r="O221" s="391" t="s">
        <v>66</v>
      </c>
      <c r="P221" s="392"/>
      <c r="Q221" s="392"/>
      <c r="R221" s="392"/>
      <c r="S221" s="392"/>
      <c r="T221" s="392"/>
      <c r="U221" s="393"/>
      <c r="V221" s="37" t="s">
        <v>67</v>
      </c>
      <c r="W221" s="367">
        <f>IFERROR(W219/H219,"0")+IFERROR(W220/H220,"0")</f>
        <v>0</v>
      </c>
      <c r="X221" s="367">
        <f>IFERROR(X219/H219,"0")+IFERROR(X220/H220,"0")</f>
        <v>0</v>
      </c>
      <c r="Y221" s="367">
        <f>IFERROR(IF(Y219="",0,Y219),"0")+IFERROR(IF(Y220="",0,Y220),"0")</f>
        <v>0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97"/>
      <c r="O222" s="391" t="s">
        <v>66</v>
      </c>
      <c r="P222" s="392"/>
      <c r="Q222" s="392"/>
      <c r="R222" s="392"/>
      <c r="S222" s="392"/>
      <c r="T222" s="392"/>
      <c r="U222" s="393"/>
      <c r="V222" s="37" t="s">
        <v>65</v>
      </c>
      <c r="W222" s="367">
        <f>IFERROR(SUM(W219:W220),"0")</f>
        <v>0</v>
      </c>
      <c r="X222" s="367">
        <f>IFERROR(SUM(X219:X220),"0")</f>
        <v>0</v>
      </c>
      <c r="Y222" s="37"/>
      <c r="Z222" s="368"/>
      <c r="AA222" s="368"/>
    </row>
    <row r="223" spans="1:54" ht="16.5" customHeight="1" x14ac:dyDescent="0.25">
      <c r="A223" s="378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75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0</v>
      </c>
      <c r="X227" s="366">
        <f t="shared" si="12"/>
        <v>0</v>
      </c>
      <c r="Y227" s="36" t="str">
        <f>IFERROR(IF(X227=0,"",ROUNDUP(X227/H227,0)*0.02175),"")</f>
        <v/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0</v>
      </c>
      <c r="X230" s="366">
        <f t="shared" si="12"/>
        <v>0</v>
      </c>
      <c r="Y230" s="36" t="str">
        <f>IFERROR(IF(X230=0,"",ROUNDUP(X230/H230,0)*0.00937),"")</f>
        <v/>
      </c>
      <c r="Z230" s="56"/>
      <c r="AA230" s="57"/>
      <c r="AE230" s="58"/>
      <c r="BB230" s="196" t="s">
        <v>1</v>
      </c>
    </row>
    <row r="231" spans="1:54" x14ac:dyDescent="0.2">
      <c r="A231" s="39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97"/>
      <c r="O231" s="391" t="s">
        <v>66</v>
      </c>
      <c r="P231" s="392"/>
      <c r="Q231" s="392"/>
      <c r="R231" s="392"/>
      <c r="S231" s="392"/>
      <c r="T231" s="392"/>
      <c r="U231" s="393"/>
      <c r="V231" s="37" t="s">
        <v>67</v>
      </c>
      <c r="W231" s="367">
        <f>IFERROR(W225/H225,"0")+IFERROR(W226/H226,"0")+IFERROR(W227/H227,"0")+IFERROR(W228/H228,"0")+IFERROR(W229/H229,"0")+IFERROR(W230/H230,"0")</f>
        <v>0</v>
      </c>
      <c r="X231" s="367">
        <f>IFERROR(X225/H225,"0")+IFERROR(X226/H226,"0")+IFERROR(X227/H227,"0")+IFERROR(X228/H228,"0")+IFERROR(X229/H229,"0")+IFERROR(X230/H230,"0")</f>
        <v>0</v>
      </c>
      <c r="Y231" s="367">
        <f>IFERROR(IF(Y225="",0,Y225),"0")+IFERROR(IF(Y226="",0,Y226),"0")+IFERROR(IF(Y227="",0,Y227),"0")+IFERROR(IF(Y228="",0,Y228),"0")+IFERROR(IF(Y229="",0,Y229),"0")+IFERROR(IF(Y230="",0,Y230),"0")</f>
        <v>0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97"/>
      <c r="O232" s="391" t="s">
        <v>66</v>
      </c>
      <c r="P232" s="392"/>
      <c r="Q232" s="392"/>
      <c r="R232" s="392"/>
      <c r="S232" s="392"/>
      <c r="T232" s="392"/>
      <c r="U232" s="393"/>
      <c r="V232" s="37" t="s">
        <v>65</v>
      </c>
      <c r="W232" s="367">
        <f>IFERROR(SUM(W225:W230),"0")</f>
        <v>0</v>
      </c>
      <c r="X232" s="367">
        <f>IFERROR(SUM(X225:X230),"0")</f>
        <v>0</v>
      </c>
      <c r="Y232" s="37"/>
      <c r="Z232" s="368"/>
      <c r="AA232" s="368"/>
    </row>
    <row r="233" spans="1:54" ht="16.5" customHeight="1" x14ac:dyDescent="0.25">
      <c r="A233" s="378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75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1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9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97"/>
      <c r="O251" s="391" t="s">
        <v>66</v>
      </c>
      <c r="P251" s="392"/>
      <c r="Q251" s="392"/>
      <c r="R251" s="392"/>
      <c r="S251" s="392"/>
      <c r="T251" s="392"/>
      <c r="U251" s="393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97"/>
      <c r="O252" s="391" t="s">
        <v>66</v>
      </c>
      <c r="P252" s="392"/>
      <c r="Q252" s="392"/>
      <c r="R252" s="392"/>
      <c r="S252" s="392"/>
      <c r="T252" s="392"/>
      <c r="U252" s="393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customHeight="1" x14ac:dyDescent="0.25">
      <c r="A253" s="375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9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97"/>
      <c r="O255" s="391" t="s">
        <v>66</v>
      </c>
      <c r="P255" s="392"/>
      <c r="Q255" s="392"/>
      <c r="R255" s="392"/>
      <c r="S255" s="392"/>
      <c r="T255" s="392"/>
      <c r="U255" s="393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97"/>
      <c r="O256" s="391" t="s">
        <v>66</v>
      </c>
      <c r="P256" s="392"/>
      <c r="Q256" s="392"/>
      <c r="R256" s="392"/>
      <c r="S256" s="392"/>
      <c r="T256" s="392"/>
      <c r="U256" s="393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75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8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0</v>
      </c>
      <c r="X261" s="366">
        <f>IFERROR(IF(W261="",0,CEILING((W261/$H261),1)*$H261),"")</f>
        <v>0</v>
      </c>
      <c r="Y261" s="36" t="str">
        <f>IFERROR(IF(X261=0,"",ROUNDUP(X261/H261,0)*0.00502),"")</f>
        <v/>
      </c>
      <c r="Z261" s="56"/>
      <c r="AA261" s="57"/>
      <c r="AE261" s="58"/>
      <c r="BB261" s="217" t="s">
        <v>1</v>
      </c>
    </row>
    <row r="262" spans="1:54" x14ac:dyDescent="0.2">
      <c r="A262" s="39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97"/>
      <c r="O262" s="391" t="s">
        <v>66</v>
      </c>
      <c r="P262" s="392"/>
      <c r="Q262" s="392"/>
      <c r="R262" s="392"/>
      <c r="S262" s="392"/>
      <c r="T262" s="392"/>
      <c r="U262" s="393"/>
      <c r="V262" s="37" t="s">
        <v>67</v>
      </c>
      <c r="W262" s="367">
        <f>IFERROR(W258/H258,"0")+IFERROR(W259/H259,"0")+IFERROR(W260/H260,"0")+IFERROR(W261/H261,"0")</f>
        <v>0</v>
      </c>
      <c r="X262" s="367">
        <f>IFERROR(X258/H258,"0")+IFERROR(X259/H259,"0")+IFERROR(X260/H260,"0")+IFERROR(X261/H261,"0")</f>
        <v>0</v>
      </c>
      <c r="Y262" s="367">
        <f>IFERROR(IF(Y258="",0,Y258),"0")+IFERROR(IF(Y259="",0,Y259),"0")+IFERROR(IF(Y260="",0,Y260),"0")+IFERROR(IF(Y261="",0,Y261),"0")</f>
        <v>0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97"/>
      <c r="O263" s="391" t="s">
        <v>66</v>
      </c>
      <c r="P263" s="392"/>
      <c r="Q263" s="392"/>
      <c r="R263" s="392"/>
      <c r="S263" s="392"/>
      <c r="T263" s="392"/>
      <c r="U263" s="393"/>
      <c r="V263" s="37" t="s">
        <v>65</v>
      </c>
      <c r="W263" s="367">
        <f>IFERROR(SUM(W258:W261),"0")</f>
        <v>0</v>
      </c>
      <c r="X263" s="367">
        <f>IFERROR(SUM(X258:X261),"0")</f>
        <v>0</v>
      </c>
      <c r="Y263" s="37"/>
      <c r="Z263" s="368"/>
      <c r="AA263" s="368"/>
    </row>
    <row r="264" spans="1:54" ht="14.25" customHeight="1" x14ac:dyDescent="0.25">
      <c r="A264" s="375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4000</v>
      </c>
      <c r="X265" s="366">
        <f t="shared" ref="X265:X273" si="15">IFERROR(IF(W265="",0,CEILING((W265/$H265),1)*$H265),"")</f>
        <v>4001.4</v>
      </c>
      <c r="Y265" s="36">
        <f>IFERROR(IF(X265=0,"",ROUNDUP(X265/H265,0)*0.02175),"")</f>
        <v>11.15775</v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7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0</v>
      </c>
      <c r="X272" s="366">
        <f t="shared" si="15"/>
        <v>0</v>
      </c>
      <c r="Y272" s="36" t="str">
        <f>IFERROR(IF(X272=0,"",ROUNDUP(X272/H272,0)*0.00753),"")</f>
        <v/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0</v>
      </c>
      <c r="X273" s="366">
        <f t="shared" si="15"/>
        <v>0</v>
      </c>
      <c r="Y273" s="36" t="str">
        <f>IFERROR(IF(X273=0,"",ROUNDUP(X273/H273,0)*0.00753),"")</f>
        <v/>
      </c>
      <c r="Z273" s="56"/>
      <c r="AA273" s="57"/>
      <c r="AE273" s="58"/>
      <c r="BB273" s="226" t="s">
        <v>1</v>
      </c>
    </row>
    <row r="274" spans="1:54" x14ac:dyDescent="0.2">
      <c r="A274" s="39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97"/>
      <c r="O274" s="391" t="s">
        <v>66</v>
      </c>
      <c r="P274" s="392"/>
      <c r="Q274" s="392"/>
      <c r="R274" s="392"/>
      <c r="S274" s="392"/>
      <c r="T274" s="392"/>
      <c r="U274" s="393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512.82051282051282</v>
      </c>
      <c r="X274" s="367">
        <f>IFERROR(X265/H265,"0")+IFERROR(X266/H266,"0")+IFERROR(X267/H267,"0")+IFERROR(X268/H268,"0")+IFERROR(X269/H269,"0")+IFERROR(X270/H270,"0")+IFERROR(X271/H271,"0")+IFERROR(X272/H272,"0")+IFERROR(X273/H273,"0")</f>
        <v>513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11.15775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97"/>
      <c r="O275" s="391" t="s">
        <v>66</v>
      </c>
      <c r="P275" s="392"/>
      <c r="Q275" s="392"/>
      <c r="R275" s="392"/>
      <c r="S275" s="392"/>
      <c r="T275" s="392"/>
      <c r="U275" s="393"/>
      <c r="V275" s="37" t="s">
        <v>65</v>
      </c>
      <c r="W275" s="367">
        <f>IFERROR(SUM(W265:W273),"0")</f>
        <v>4000</v>
      </c>
      <c r="X275" s="367">
        <f>IFERROR(SUM(X265:X273),"0")</f>
        <v>4001.4</v>
      </c>
      <c r="Y275" s="37"/>
      <c r="Z275" s="368"/>
      <c r="AA275" s="368"/>
    </row>
    <row r="276" spans="1:54" ht="14.25" customHeight="1" x14ac:dyDescent="0.25">
      <c r="A276" s="375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0</v>
      </c>
      <c r="X277" s="36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0</v>
      </c>
      <c r="X278" s="366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0</v>
      </c>
      <c r="X279" s="36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58"/>
      <c r="BB279" s="229" t="s">
        <v>1</v>
      </c>
    </row>
    <row r="280" spans="1:54" x14ac:dyDescent="0.2">
      <c r="A280" s="39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97"/>
      <c r="O280" s="391" t="s">
        <v>66</v>
      </c>
      <c r="P280" s="392"/>
      <c r="Q280" s="392"/>
      <c r="R280" s="392"/>
      <c r="S280" s="392"/>
      <c r="T280" s="392"/>
      <c r="U280" s="393"/>
      <c r="V280" s="37" t="s">
        <v>67</v>
      </c>
      <c r="W280" s="367">
        <f>IFERROR(W277/H277,"0")+IFERROR(W278/H278,"0")+IFERROR(W279/H279,"0")</f>
        <v>0</v>
      </c>
      <c r="X280" s="367">
        <f>IFERROR(X277/H277,"0")+IFERROR(X278/H278,"0")+IFERROR(X279/H279,"0")</f>
        <v>0</v>
      </c>
      <c r="Y280" s="367">
        <f>IFERROR(IF(Y277="",0,Y277),"0")+IFERROR(IF(Y278="",0,Y278),"0")+IFERROR(IF(Y279="",0,Y279),"0")</f>
        <v>0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97"/>
      <c r="O281" s="391" t="s">
        <v>66</v>
      </c>
      <c r="P281" s="392"/>
      <c r="Q281" s="392"/>
      <c r="R281" s="392"/>
      <c r="S281" s="392"/>
      <c r="T281" s="392"/>
      <c r="U281" s="393"/>
      <c r="V281" s="37" t="s">
        <v>65</v>
      </c>
      <c r="W281" s="367">
        <f>IFERROR(SUM(W277:W279),"0")</f>
        <v>0</v>
      </c>
      <c r="X281" s="367">
        <f>IFERROR(SUM(X277:X279),"0")</f>
        <v>0</v>
      </c>
      <c r="Y281" s="37"/>
      <c r="Z281" s="368"/>
      <c r="AA281" s="368"/>
    </row>
    <row r="282" spans="1:54" ht="14.25" customHeight="1" x14ac:dyDescent="0.25">
      <c r="A282" s="375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43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47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5.1000000000000014</v>
      </c>
      <c r="X285" s="366">
        <f>IFERROR(IF(W285="",0,CEILING((W285/$H285),1)*$H285),"")</f>
        <v>5.0999999999999996</v>
      </c>
      <c r="Y285" s="36">
        <f>IFERROR(IF(X285=0,"",ROUNDUP(X285/H285,0)*0.00753),"")</f>
        <v>1.506E-2</v>
      </c>
      <c r="Z285" s="56"/>
      <c r="AA285" s="57"/>
      <c r="AE285" s="58"/>
      <c r="BB285" s="232" t="s">
        <v>1</v>
      </c>
    </row>
    <row r="286" spans="1:54" x14ac:dyDescent="0.2">
      <c r="A286" s="39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97"/>
      <c r="O286" s="391" t="s">
        <v>66</v>
      </c>
      <c r="P286" s="392"/>
      <c r="Q286" s="392"/>
      <c r="R286" s="392"/>
      <c r="S286" s="392"/>
      <c r="T286" s="392"/>
      <c r="U286" s="393"/>
      <c r="V286" s="37" t="s">
        <v>67</v>
      </c>
      <c r="W286" s="367">
        <f>IFERROR(W283/H283,"0")+IFERROR(W284/H284,"0")+IFERROR(W285/H285,"0")</f>
        <v>2.0000000000000009</v>
      </c>
      <c r="X286" s="367">
        <f>IFERROR(X283/H283,"0")+IFERROR(X284/H284,"0")+IFERROR(X285/H285,"0")</f>
        <v>2</v>
      </c>
      <c r="Y286" s="367">
        <f>IFERROR(IF(Y283="",0,Y283),"0")+IFERROR(IF(Y284="",0,Y284),"0")+IFERROR(IF(Y285="",0,Y285),"0")</f>
        <v>1.506E-2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97"/>
      <c r="O287" s="391" t="s">
        <v>66</v>
      </c>
      <c r="P287" s="392"/>
      <c r="Q287" s="392"/>
      <c r="R287" s="392"/>
      <c r="S287" s="392"/>
      <c r="T287" s="392"/>
      <c r="U287" s="393"/>
      <c r="V287" s="37" t="s">
        <v>65</v>
      </c>
      <c r="W287" s="367">
        <f>IFERROR(SUM(W283:W285),"0")</f>
        <v>5.1000000000000014</v>
      </c>
      <c r="X287" s="367">
        <f>IFERROR(SUM(X283:X285),"0")</f>
        <v>5.0999999999999996</v>
      </c>
      <c r="Y287" s="37"/>
      <c r="Z287" s="368"/>
      <c r="AA287" s="368"/>
    </row>
    <row r="288" spans="1:54" ht="14.25" customHeight="1" x14ac:dyDescent="0.25">
      <c r="A288" s="375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0</v>
      </c>
      <c r="X289" s="36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9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97"/>
      <c r="O292" s="391" t="s">
        <v>66</v>
      </c>
      <c r="P292" s="392"/>
      <c r="Q292" s="392"/>
      <c r="R292" s="392"/>
      <c r="S292" s="392"/>
      <c r="T292" s="392"/>
      <c r="U292" s="393"/>
      <c r="V292" s="37" t="s">
        <v>67</v>
      </c>
      <c r="W292" s="367">
        <f>IFERROR(W289/H289,"0")+IFERROR(W290/H290,"0")+IFERROR(W291/H291,"0")</f>
        <v>0</v>
      </c>
      <c r="X292" s="367">
        <f>IFERROR(X289/H289,"0")+IFERROR(X290/H290,"0")+IFERROR(X291/H291,"0")</f>
        <v>0</v>
      </c>
      <c r="Y292" s="367">
        <f>IFERROR(IF(Y289="",0,Y289),"0")+IFERROR(IF(Y290="",0,Y290),"0")+IFERROR(IF(Y291="",0,Y291),"0")</f>
        <v>0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97"/>
      <c r="O293" s="391" t="s">
        <v>66</v>
      </c>
      <c r="P293" s="392"/>
      <c r="Q293" s="392"/>
      <c r="R293" s="392"/>
      <c r="S293" s="392"/>
      <c r="T293" s="392"/>
      <c r="U293" s="393"/>
      <c r="V293" s="37" t="s">
        <v>65</v>
      </c>
      <c r="W293" s="367">
        <f>IFERROR(SUM(W289:W291),"0")</f>
        <v>0</v>
      </c>
      <c r="X293" s="367">
        <f>IFERROR(SUM(X289:X291),"0")</f>
        <v>0</v>
      </c>
      <c r="Y293" s="37"/>
      <c r="Z293" s="368"/>
      <c r="AA293" s="368"/>
    </row>
    <row r="294" spans="1:54" ht="16.5" customHeight="1" x14ac:dyDescent="0.25">
      <c r="A294" s="378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75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9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97"/>
      <c r="O304" s="391" t="s">
        <v>66</v>
      </c>
      <c r="P304" s="392"/>
      <c r="Q304" s="392"/>
      <c r="R304" s="392"/>
      <c r="S304" s="392"/>
      <c r="T304" s="392"/>
      <c r="U304" s="393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97"/>
      <c r="O305" s="391" t="s">
        <v>66</v>
      </c>
      <c r="P305" s="392"/>
      <c r="Q305" s="392"/>
      <c r="R305" s="392"/>
      <c r="S305" s="392"/>
      <c r="T305" s="392"/>
      <c r="U305" s="393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customHeight="1" x14ac:dyDescent="0.25">
      <c r="A306" s="375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9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97"/>
      <c r="O309" s="391" t="s">
        <v>66</v>
      </c>
      <c r="P309" s="392"/>
      <c r="Q309" s="392"/>
      <c r="R309" s="392"/>
      <c r="S309" s="392"/>
      <c r="T309" s="392"/>
      <c r="U309" s="393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97"/>
      <c r="O310" s="391" t="s">
        <v>66</v>
      </c>
      <c r="P310" s="392"/>
      <c r="Q310" s="392"/>
      <c r="R310" s="392"/>
      <c r="S310" s="392"/>
      <c r="T310" s="392"/>
      <c r="U310" s="393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378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75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5.3999999999999986</v>
      </c>
      <c r="X313" s="366">
        <f>IFERROR(IF(W313="",0,CEILING((W313/$H313),1)*$H313),"")</f>
        <v>5.4</v>
      </c>
      <c r="Y313" s="36">
        <f>IFERROR(IF(X313=0,"",ROUNDUP(X313/H313,0)*0.00753),"")</f>
        <v>2.2589999999999999E-2</v>
      </c>
      <c r="Z313" s="56"/>
      <c r="AA313" s="57"/>
      <c r="AE313" s="58"/>
      <c r="BB313" s="246" t="s">
        <v>1</v>
      </c>
    </row>
    <row r="314" spans="1:54" x14ac:dyDescent="0.2">
      <c r="A314" s="39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97"/>
      <c r="O314" s="391" t="s">
        <v>66</v>
      </c>
      <c r="P314" s="392"/>
      <c r="Q314" s="392"/>
      <c r="R314" s="392"/>
      <c r="S314" s="392"/>
      <c r="T314" s="392"/>
      <c r="U314" s="393"/>
      <c r="V314" s="37" t="s">
        <v>67</v>
      </c>
      <c r="W314" s="367">
        <f>IFERROR(W313/H313,"0")</f>
        <v>2.9999999999999991</v>
      </c>
      <c r="X314" s="367">
        <f>IFERROR(X313/H313,"0")</f>
        <v>3</v>
      </c>
      <c r="Y314" s="367">
        <f>IFERROR(IF(Y313="",0,Y313),"0")</f>
        <v>2.2589999999999999E-2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97"/>
      <c r="O315" s="391" t="s">
        <v>66</v>
      </c>
      <c r="P315" s="392"/>
      <c r="Q315" s="392"/>
      <c r="R315" s="392"/>
      <c r="S315" s="392"/>
      <c r="T315" s="392"/>
      <c r="U315" s="393"/>
      <c r="V315" s="37" t="s">
        <v>65</v>
      </c>
      <c r="W315" s="367">
        <f>IFERROR(SUM(W313:W313),"0")</f>
        <v>5.3999999999999986</v>
      </c>
      <c r="X315" s="367">
        <f>IFERROR(SUM(X313:X313),"0")</f>
        <v>5.4</v>
      </c>
      <c r="Y315" s="37"/>
      <c r="Z315" s="368"/>
      <c r="AA315" s="368"/>
    </row>
    <row r="316" spans="1:54" ht="14.25" customHeight="1" x14ac:dyDescent="0.25">
      <c r="A316" s="375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0</v>
      </c>
      <c r="X319" s="366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9" t="s">
        <v>1</v>
      </c>
    </row>
    <row r="320" spans="1:54" x14ac:dyDescent="0.2">
      <c r="A320" s="39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97"/>
      <c r="O320" s="391" t="s">
        <v>66</v>
      </c>
      <c r="P320" s="392"/>
      <c r="Q320" s="392"/>
      <c r="R320" s="392"/>
      <c r="S320" s="392"/>
      <c r="T320" s="392"/>
      <c r="U320" s="393"/>
      <c r="V320" s="37" t="s">
        <v>67</v>
      </c>
      <c r="W320" s="367">
        <f>IFERROR(W317/H317,"0")+IFERROR(W318/H318,"0")+IFERROR(W319/H319,"0")</f>
        <v>0</v>
      </c>
      <c r="X320" s="367">
        <f>IFERROR(X317/H317,"0")+IFERROR(X318/H318,"0")+IFERROR(X319/H319,"0")</f>
        <v>0</v>
      </c>
      <c r="Y320" s="367">
        <f>IFERROR(IF(Y317="",0,Y317),"0")+IFERROR(IF(Y318="",0,Y318),"0")+IFERROR(IF(Y319="",0,Y319),"0")</f>
        <v>0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97"/>
      <c r="O321" s="391" t="s">
        <v>66</v>
      </c>
      <c r="P321" s="392"/>
      <c r="Q321" s="392"/>
      <c r="R321" s="392"/>
      <c r="S321" s="392"/>
      <c r="T321" s="392"/>
      <c r="U321" s="393"/>
      <c r="V321" s="37" t="s">
        <v>65</v>
      </c>
      <c r="W321" s="367">
        <f>IFERROR(SUM(W317:W319),"0")</f>
        <v>0</v>
      </c>
      <c r="X321" s="367">
        <f>IFERROR(SUM(X317:X319),"0")</f>
        <v>0</v>
      </c>
      <c r="Y321" s="37"/>
      <c r="Z321" s="368"/>
      <c r="AA321" s="368"/>
    </row>
    <row r="322" spans="1:54" ht="14.25" customHeight="1" x14ac:dyDescent="0.25">
      <c r="A322" s="375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0</v>
      </c>
      <c r="X323" s="366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58"/>
      <c r="BB323" s="250" t="s">
        <v>1</v>
      </c>
    </row>
    <row r="324" spans="1:54" x14ac:dyDescent="0.2">
      <c r="A324" s="39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97"/>
      <c r="O324" s="391" t="s">
        <v>66</v>
      </c>
      <c r="P324" s="392"/>
      <c r="Q324" s="392"/>
      <c r="R324" s="392"/>
      <c r="S324" s="392"/>
      <c r="T324" s="392"/>
      <c r="U324" s="393"/>
      <c r="V324" s="37" t="s">
        <v>67</v>
      </c>
      <c r="W324" s="367">
        <f>IFERROR(W323/H323,"0")</f>
        <v>0</v>
      </c>
      <c r="X324" s="367">
        <f>IFERROR(X323/H323,"0")</f>
        <v>0</v>
      </c>
      <c r="Y324" s="367">
        <f>IFERROR(IF(Y323="",0,Y323),"0")</f>
        <v>0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97"/>
      <c r="O325" s="391" t="s">
        <v>66</v>
      </c>
      <c r="P325" s="392"/>
      <c r="Q325" s="392"/>
      <c r="R325" s="392"/>
      <c r="S325" s="392"/>
      <c r="T325" s="392"/>
      <c r="U325" s="393"/>
      <c r="V325" s="37" t="s">
        <v>65</v>
      </c>
      <c r="W325" s="367">
        <f>IFERROR(SUM(W323:W323),"0")</f>
        <v>0</v>
      </c>
      <c r="X325" s="367">
        <f>IFERROR(SUM(X323:X323),"0")</f>
        <v>0</v>
      </c>
      <c r="Y325" s="37"/>
      <c r="Z325" s="368"/>
      <c r="AA325" s="368"/>
    </row>
    <row r="326" spans="1:54" ht="14.25" customHeight="1" x14ac:dyDescent="0.25">
      <c r="A326" s="375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0</v>
      </c>
      <c r="X327" s="366">
        <f>IFERROR(IF(W327="",0,CEILING((W327/$H327),1)*$H327),"")</f>
        <v>0</v>
      </c>
      <c r="Y327" s="36" t="str">
        <f>IFERROR(IF(X327=0,"",ROUNDUP(X327/H327,0)*0.00753),"")</f>
        <v/>
      </c>
      <c r="Z327" s="56"/>
      <c r="AA327" s="57"/>
      <c r="AE327" s="58"/>
      <c r="BB327" s="251" t="s">
        <v>1</v>
      </c>
    </row>
    <row r="328" spans="1:54" x14ac:dyDescent="0.2">
      <c r="A328" s="39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97"/>
      <c r="O328" s="391" t="s">
        <v>66</v>
      </c>
      <c r="P328" s="392"/>
      <c r="Q328" s="392"/>
      <c r="R328" s="392"/>
      <c r="S328" s="392"/>
      <c r="T328" s="392"/>
      <c r="U328" s="393"/>
      <c r="V328" s="37" t="s">
        <v>67</v>
      </c>
      <c r="W328" s="367">
        <f>IFERROR(W327/H327,"0")</f>
        <v>0</v>
      </c>
      <c r="X328" s="367">
        <f>IFERROR(X327/H327,"0")</f>
        <v>0</v>
      </c>
      <c r="Y328" s="367">
        <f>IFERROR(IF(Y327="",0,Y327),"0")</f>
        <v>0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97"/>
      <c r="O329" s="391" t="s">
        <v>66</v>
      </c>
      <c r="P329" s="392"/>
      <c r="Q329" s="392"/>
      <c r="R329" s="392"/>
      <c r="S329" s="392"/>
      <c r="T329" s="392"/>
      <c r="U329" s="393"/>
      <c r="V329" s="37" t="s">
        <v>65</v>
      </c>
      <c r="W329" s="367">
        <f>IFERROR(SUM(W327:W327),"0")</f>
        <v>0</v>
      </c>
      <c r="X329" s="367">
        <f>IFERROR(SUM(X327:X327),"0")</f>
        <v>0</v>
      </c>
      <c r="Y329" s="37"/>
      <c r="Z329" s="368"/>
      <c r="AA329" s="368"/>
    </row>
    <row r="330" spans="1:54" ht="27.75" customHeight="1" x14ac:dyDescent="0.2">
      <c r="A330" s="386" t="s">
        <v>462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387"/>
      <c r="Z330" s="48"/>
      <c r="AA330" s="48"/>
    </row>
    <row r="331" spans="1:54" ht="16.5" customHeight="1" x14ac:dyDescent="0.25">
      <c r="A331" s="378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75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0</v>
      </c>
      <c r="X334" s="366">
        <f t="shared" si="17"/>
        <v>0</v>
      </c>
      <c r="Y334" s="36" t="str">
        <f>IFERROR(IF(X334=0,"",ROUNDUP(X334/H334,0)*0.02175),"")</f>
        <v/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0</v>
      </c>
      <c r="X335" s="366">
        <f t="shared" si="17"/>
        <v>0</v>
      </c>
      <c r="Y335" s="36" t="str">
        <f>IFERROR(IF(X335=0,"",ROUNDUP(X335/H335,0)*0.02175),"")</f>
        <v/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0</v>
      </c>
      <c r="X337" s="366">
        <f t="shared" si="17"/>
        <v>0</v>
      </c>
      <c r="Y337" s="36" t="str">
        <f>IFERROR(IF(X337=0,"",ROUNDUP(X337/H337,0)*0.02175),"")</f>
        <v/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4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0</v>
      </c>
      <c r="X339" s="366">
        <f t="shared" si="17"/>
        <v>0</v>
      </c>
      <c r="Y339" s="36" t="str">
        <f>IFERROR(IF(X339=0,"",ROUNDUP(X339/H339,0)*0.00937),"")</f>
        <v/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0</v>
      </c>
      <c r="X340" s="366">
        <f t="shared" si="17"/>
        <v>0</v>
      </c>
      <c r="Y340" s="36" t="str">
        <f>IFERROR(IF(X340=0,"",ROUNDUP(X340/H340,0)*0.00937),"")</f>
        <v/>
      </c>
      <c r="Z340" s="56"/>
      <c r="AA340" s="57"/>
      <c r="AE340" s="58"/>
      <c r="BB340" s="259" t="s">
        <v>1</v>
      </c>
    </row>
    <row r="341" spans="1:54" x14ac:dyDescent="0.2">
      <c r="A341" s="39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97"/>
      <c r="O341" s="391" t="s">
        <v>66</v>
      </c>
      <c r="P341" s="392"/>
      <c r="Q341" s="392"/>
      <c r="R341" s="392"/>
      <c r="S341" s="392"/>
      <c r="T341" s="392"/>
      <c r="U341" s="393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0</v>
      </c>
      <c r="X341" s="367">
        <f>IFERROR(X333/H333,"0")+IFERROR(X334/H334,"0")+IFERROR(X335/H335,"0")+IFERROR(X336/H336,"0")+IFERROR(X337/H337,"0")+IFERROR(X338/H338,"0")+IFERROR(X339/H339,"0")+IFERROR(X340/H340,"0")</f>
        <v>0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0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97"/>
      <c r="O342" s="391" t="s">
        <v>66</v>
      </c>
      <c r="P342" s="392"/>
      <c r="Q342" s="392"/>
      <c r="R342" s="392"/>
      <c r="S342" s="392"/>
      <c r="T342" s="392"/>
      <c r="U342" s="393"/>
      <c r="V342" s="37" t="s">
        <v>65</v>
      </c>
      <c r="W342" s="367">
        <f>IFERROR(SUM(W333:W340),"0")</f>
        <v>0</v>
      </c>
      <c r="X342" s="367">
        <f>IFERROR(SUM(X333:X340),"0")</f>
        <v>0</v>
      </c>
      <c r="Y342" s="37"/>
      <c r="Z342" s="368"/>
      <c r="AA342" s="368"/>
    </row>
    <row r="343" spans="1:54" ht="14.25" customHeight="1" x14ac:dyDescent="0.25">
      <c r="A343" s="375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0</v>
      </c>
      <c r="X344" s="366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0</v>
      </c>
      <c r="X346" s="366">
        <f>IFERROR(IF(W346="",0,CEILING((W346/$H346),1)*$H346),"")</f>
        <v>0</v>
      </c>
      <c r="Y346" s="36" t="str">
        <f>IFERROR(IF(X346=0,"",ROUNDUP(X346/H346,0)*0.00937),"")</f>
        <v/>
      </c>
      <c r="Z346" s="56"/>
      <c r="AA346" s="57"/>
      <c r="AE346" s="58"/>
      <c r="BB346" s="262" t="s">
        <v>1</v>
      </c>
    </row>
    <row r="347" spans="1:54" x14ac:dyDescent="0.2">
      <c r="A347" s="39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97"/>
      <c r="O347" s="391" t="s">
        <v>66</v>
      </c>
      <c r="P347" s="392"/>
      <c r="Q347" s="392"/>
      <c r="R347" s="392"/>
      <c r="S347" s="392"/>
      <c r="T347" s="392"/>
      <c r="U347" s="393"/>
      <c r="V347" s="37" t="s">
        <v>67</v>
      </c>
      <c r="W347" s="367">
        <f>IFERROR(W344/H344,"0")+IFERROR(W345/H345,"0")+IFERROR(W346/H346,"0")</f>
        <v>0</v>
      </c>
      <c r="X347" s="367">
        <f>IFERROR(X344/H344,"0")+IFERROR(X345/H345,"0")+IFERROR(X346/H346,"0")</f>
        <v>0</v>
      </c>
      <c r="Y347" s="367">
        <f>IFERROR(IF(Y344="",0,Y344),"0")+IFERROR(IF(Y345="",0,Y345),"0")+IFERROR(IF(Y346="",0,Y346),"0")</f>
        <v>0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97"/>
      <c r="O348" s="391" t="s">
        <v>66</v>
      </c>
      <c r="P348" s="392"/>
      <c r="Q348" s="392"/>
      <c r="R348" s="392"/>
      <c r="S348" s="392"/>
      <c r="T348" s="392"/>
      <c r="U348" s="393"/>
      <c r="V348" s="37" t="s">
        <v>65</v>
      </c>
      <c r="W348" s="367">
        <f>IFERROR(SUM(W344:W346),"0")</f>
        <v>0</v>
      </c>
      <c r="X348" s="367">
        <f>IFERROR(SUM(X344:X346),"0")</f>
        <v>0</v>
      </c>
      <c r="Y348" s="37"/>
      <c r="Z348" s="368"/>
      <c r="AA348" s="368"/>
    </row>
    <row r="349" spans="1:54" ht="14.25" customHeight="1" x14ac:dyDescent="0.25">
      <c r="A349" s="375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0</v>
      </c>
      <c r="X351" s="366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58"/>
      <c r="BB351" s="264" t="s">
        <v>1</v>
      </c>
    </row>
    <row r="352" spans="1:54" x14ac:dyDescent="0.2">
      <c r="A352" s="39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97"/>
      <c r="O352" s="391" t="s">
        <v>66</v>
      </c>
      <c r="P352" s="392"/>
      <c r="Q352" s="392"/>
      <c r="R352" s="392"/>
      <c r="S352" s="392"/>
      <c r="T352" s="392"/>
      <c r="U352" s="393"/>
      <c r="V352" s="37" t="s">
        <v>67</v>
      </c>
      <c r="W352" s="367">
        <f>IFERROR(W350/H350,"0")+IFERROR(W351/H351,"0")</f>
        <v>0</v>
      </c>
      <c r="X352" s="367">
        <f>IFERROR(X350/H350,"0")+IFERROR(X351/H351,"0")</f>
        <v>0</v>
      </c>
      <c r="Y352" s="367">
        <f>IFERROR(IF(Y350="",0,Y350),"0")+IFERROR(IF(Y351="",0,Y351),"0")</f>
        <v>0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97"/>
      <c r="O353" s="391" t="s">
        <v>66</v>
      </c>
      <c r="P353" s="392"/>
      <c r="Q353" s="392"/>
      <c r="R353" s="392"/>
      <c r="S353" s="392"/>
      <c r="T353" s="392"/>
      <c r="U353" s="393"/>
      <c r="V353" s="37" t="s">
        <v>65</v>
      </c>
      <c r="W353" s="367">
        <f>IFERROR(SUM(W350:W351),"0")</f>
        <v>0</v>
      </c>
      <c r="X353" s="367">
        <f>IFERROR(SUM(X350:X351),"0")</f>
        <v>0</v>
      </c>
      <c r="Y353" s="37"/>
      <c r="Z353" s="368"/>
      <c r="AA353" s="368"/>
    </row>
    <row r="354" spans="1:54" ht="14.25" customHeight="1" x14ac:dyDescent="0.25">
      <c r="A354" s="375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0</v>
      </c>
      <c r="X355" s="36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5" t="s">
        <v>1</v>
      </c>
    </row>
    <row r="356" spans="1:54" x14ac:dyDescent="0.2">
      <c r="A356" s="39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97"/>
      <c r="O356" s="391" t="s">
        <v>66</v>
      </c>
      <c r="P356" s="392"/>
      <c r="Q356" s="392"/>
      <c r="R356" s="392"/>
      <c r="S356" s="392"/>
      <c r="T356" s="392"/>
      <c r="U356" s="393"/>
      <c r="V356" s="37" t="s">
        <v>67</v>
      </c>
      <c r="W356" s="367">
        <f>IFERROR(W355/H355,"0")</f>
        <v>0</v>
      </c>
      <c r="X356" s="367">
        <f>IFERROR(X355/H355,"0")</f>
        <v>0</v>
      </c>
      <c r="Y356" s="367">
        <f>IFERROR(IF(Y355="",0,Y355),"0")</f>
        <v>0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97"/>
      <c r="O357" s="391" t="s">
        <v>66</v>
      </c>
      <c r="P357" s="392"/>
      <c r="Q357" s="392"/>
      <c r="R357" s="392"/>
      <c r="S357" s="392"/>
      <c r="T357" s="392"/>
      <c r="U357" s="393"/>
      <c r="V357" s="37" t="s">
        <v>65</v>
      </c>
      <c r="W357" s="367">
        <f>IFERROR(SUM(W355:W355),"0")</f>
        <v>0</v>
      </c>
      <c r="X357" s="367">
        <f>IFERROR(SUM(X355:X355),"0")</f>
        <v>0</v>
      </c>
      <c r="Y357" s="37"/>
      <c r="Z357" s="368"/>
      <c r="AA357" s="368"/>
    </row>
    <row r="358" spans="1:54" ht="16.5" customHeight="1" x14ac:dyDescent="0.25">
      <c r="A358" s="378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75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0</v>
      </c>
      <c r="X360" s="366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9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97"/>
      <c r="O365" s="391" t="s">
        <v>66</v>
      </c>
      <c r="P365" s="392"/>
      <c r="Q365" s="392"/>
      <c r="R365" s="392"/>
      <c r="S365" s="392"/>
      <c r="T365" s="392"/>
      <c r="U365" s="393"/>
      <c r="V365" s="37" t="s">
        <v>67</v>
      </c>
      <c r="W365" s="367">
        <f>IFERROR(W360/H360,"0")+IFERROR(W361/H361,"0")+IFERROR(W362/H362,"0")+IFERROR(W363/H363,"0")+IFERROR(W364/H364,"0")</f>
        <v>0</v>
      </c>
      <c r="X365" s="367">
        <f>IFERROR(X360/H360,"0")+IFERROR(X361/H361,"0")+IFERROR(X362/H362,"0")+IFERROR(X363/H363,"0")+IFERROR(X364/H364,"0")</f>
        <v>0</v>
      </c>
      <c r="Y365" s="367">
        <f>IFERROR(IF(Y360="",0,Y360),"0")+IFERROR(IF(Y361="",0,Y361),"0")+IFERROR(IF(Y362="",0,Y362),"0")+IFERROR(IF(Y363="",0,Y363),"0")+IFERROR(IF(Y364="",0,Y364),"0")</f>
        <v>0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97"/>
      <c r="O366" s="391" t="s">
        <v>66</v>
      </c>
      <c r="P366" s="392"/>
      <c r="Q366" s="392"/>
      <c r="R366" s="392"/>
      <c r="S366" s="392"/>
      <c r="T366" s="392"/>
      <c r="U366" s="393"/>
      <c r="V366" s="37" t="s">
        <v>65</v>
      </c>
      <c r="W366" s="367">
        <f>IFERROR(SUM(W360:W364),"0")</f>
        <v>0</v>
      </c>
      <c r="X366" s="367">
        <f>IFERROR(SUM(X360:X364),"0")</f>
        <v>0</v>
      </c>
      <c r="Y366" s="37"/>
      <c r="Z366" s="368"/>
      <c r="AA366" s="368"/>
    </row>
    <row r="367" spans="1:54" ht="14.25" customHeight="1" x14ac:dyDescent="0.25">
      <c r="A367" s="375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9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97"/>
      <c r="O370" s="391" t="s">
        <v>66</v>
      </c>
      <c r="P370" s="392"/>
      <c r="Q370" s="392"/>
      <c r="R370" s="392"/>
      <c r="S370" s="392"/>
      <c r="T370" s="392"/>
      <c r="U370" s="393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97"/>
      <c r="O371" s="391" t="s">
        <v>66</v>
      </c>
      <c r="P371" s="392"/>
      <c r="Q371" s="392"/>
      <c r="R371" s="392"/>
      <c r="S371" s="392"/>
      <c r="T371" s="392"/>
      <c r="U371" s="393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customHeight="1" x14ac:dyDescent="0.25">
      <c r="A372" s="375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6</v>
      </c>
      <c r="X373" s="366">
        <f>IFERROR(IF(W373="",0,CEILING((W373/$H373),1)*$H373),"")</f>
        <v>7.8</v>
      </c>
      <c r="Y373" s="36">
        <f>IFERROR(IF(X373=0,"",ROUNDUP(X373/H373,0)*0.02175),"")</f>
        <v>2.1749999999999999E-2</v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9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97"/>
      <c r="O377" s="391" t="s">
        <v>66</v>
      </c>
      <c r="P377" s="392"/>
      <c r="Q377" s="392"/>
      <c r="R377" s="392"/>
      <c r="S377" s="392"/>
      <c r="T377" s="392"/>
      <c r="U377" s="393"/>
      <c r="V377" s="37" t="s">
        <v>67</v>
      </c>
      <c r="W377" s="367">
        <f>IFERROR(W373/H373,"0")+IFERROR(W374/H374,"0")+IFERROR(W375/H375,"0")+IFERROR(W376/H376,"0")</f>
        <v>0.76923076923076927</v>
      </c>
      <c r="X377" s="367">
        <f>IFERROR(X373/H373,"0")+IFERROR(X374/H374,"0")+IFERROR(X375/H375,"0")+IFERROR(X376/H376,"0")</f>
        <v>1</v>
      </c>
      <c r="Y377" s="367">
        <f>IFERROR(IF(Y373="",0,Y373),"0")+IFERROR(IF(Y374="",0,Y374),"0")+IFERROR(IF(Y375="",0,Y375),"0")+IFERROR(IF(Y376="",0,Y376),"0")</f>
        <v>2.1749999999999999E-2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97"/>
      <c r="O378" s="391" t="s">
        <v>66</v>
      </c>
      <c r="P378" s="392"/>
      <c r="Q378" s="392"/>
      <c r="R378" s="392"/>
      <c r="S378" s="392"/>
      <c r="T378" s="392"/>
      <c r="U378" s="393"/>
      <c r="V378" s="37" t="s">
        <v>65</v>
      </c>
      <c r="W378" s="367">
        <f>IFERROR(SUM(W373:W376),"0")</f>
        <v>6</v>
      </c>
      <c r="X378" s="367">
        <f>IFERROR(SUM(X373:X376),"0")</f>
        <v>7.8</v>
      </c>
      <c r="Y378" s="37"/>
      <c r="Z378" s="368"/>
      <c r="AA378" s="368"/>
    </row>
    <row r="379" spans="1:54" ht="14.25" customHeight="1" x14ac:dyDescent="0.25">
      <c r="A379" s="375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9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97"/>
      <c r="O381" s="391" t="s">
        <v>66</v>
      </c>
      <c r="P381" s="392"/>
      <c r="Q381" s="392"/>
      <c r="R381" s="392"/>
      <c r="S381" s="392"/>
      <c r="T381" s="392"/>
      <c r="U381" s="393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97"/>
      <c r="O382" s="391" t="s">
        <v>66</v>
      </c>
      <c r="P382" s="392"/>
      <c r="Q382" s="392"/>
      <c r="R382" s="392"/>
      <c r="S382" s="392"/>
      <c r="T382" s="392"/>
      <c r="U382" s="393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386" t="s">
        <v>514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54" ht="16.5" customHeight="1" x14ac:dyDescent="0.25">
      <c r="A384" s="378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75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0</v>
      </c>
      <c r="X387" s="366">
        <f>IFERROR(IF(W387="",0,CEILING((W387/$H387),1)*$H387),"")</f>
        <v>0</v>
      </c>
      <c r="Y387" s="36" t="str">
        <f>IFERROR(IF(X387=0,"",ROUNDUP(X387/H387,0)*0.00753),"")</f>
        <v/>
      </c>
      <c r="Z387" s="56"/>
      <c r="AA387" s="57"/>
      <c r="AE387" s="58"/>
      <c r="BB387" s="279" t="s">
        <v>1</v>
      </c>
    </row>
    <row r="388" spans="1:54" x14ac:dyDescent="0.2">
      <c r="A388" s="39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97"/>
      <c r="O388" s="391" t="s">
        <v>66</v>
      </c>
      <c r="P388" s="392"/>
      <c r="Q388" s="392"/>
      <c r="R388" s="392"/>
      <c r="S388" s="392"/>
      <c r="T388" s="392"/>
      <c r="U388" s="393"/>
      <c r="V388" s="37" t="s">
        <v>67</v>
      </c>
      <c r="W388" s="367">
        <f>IFERROR(W386/H386,"0")+IFERROR(W387/H387,"0")</f>
        <v>0</v>
      </c>
      <c r="X388" s="367">
        <f>IFERROR(X386/H386,"0")+IFERROR(X387/H387,"0")</f>
        <v>0</v>
      </c>
      <c r="Y388" s="367">
        <f>IFERROR(IF(Y386="",0,Y386),"0")+IFERROR(IF(Y387="",0,Y387),"0")</f>
        <v>0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97"/>
      <c r="O389" s="391" t="s">
        <v>66</v>
      </c>
      <c r="P389" s="392"/>
      <c r="Q389" s="392"/>
      <c r="R389" s="392"/>
      <c r="S389" s="392"/>
      <c r="T389" s="392"/>
      <c r="U389" s="393"/>
      <c r="V389" s="37" t="s">
        <v>65</v>
      </c>
      <c r="W389" s="367">
        <f>IFERROR(SUM(W386:W387),"0")</f>
        <v>0</v>
      </c>
      <c r="X389" s="367">
        <f>IFERROR(SUM(X386:X387),"0")</f>
        <v>0</v>
      </c>
      <c r="Y389" s="37"/>
      <c r="Z389" s="368"/>
      <c r="AA389" s="368"/>
    </row>
    <row r="390" spans="1:54" ht="14.25" customHeight="1" x14ac:dyDescent="0.25">
      <c r="A390" s="375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0</v>
      </c>
      <c r="X391" s="366">
        <f t="shared" ref="X391:X403" si="18"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0</v>
      </c>
      <c r="X393" s="366">
        <f t="shared" si="18"/>
        <v>0</v>
      </c>
      <c r="Y393" s="36" t="str">
        <f>IFERROR(IF(X393=0,"",ROUNDUP(X393/H393,0)*0.00753),"")</f>
        <v/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0</v>
      </c>
      <c r="X394" s="366">
        <f t="shared" si="18"/>
        <v>0</v>
      </c>
      <c r="Y394" s="36" t="str">
        <f>IFERROR(IF(X394=0,"",ROUNDUP(X394/H394,0)*0.00753),"")</f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0</v>
      </c>
      <c r="X396" s="366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6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0</v>
      </c>
      <c r="X402" s="366">
        <f t="shared" si="18"/>
        <v>0</v>
      </c>
      <c r="Y402" s="36" t="str">
        <f t="shared" si="19"/>
        <v/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9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97"/>
      <c r="O404" s="391" t="s">
        <v>66</v>
      </c>
      <c r="P404" s="392"/>
      <c r="Q404" s="392"/>
      <c r="R404" s="392"/>
      <c r="S404" s="392"/>
      <c r="T404" s="392"/>
      <c r="U404" s="393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97"/>
      <c r="O405" s="391" t="s">
        <v>66</v>
      </c>
      <c r="P405" s="392"/>
      <c r="Q405" s="392"/>
      <c r="R405" s="392"/>
      <c r="S405" s="392"/>
      <c r="T405" s="392"/>
      <c r="U405" s="393"/>
      <c r="V405" s="37" t="s">
        <v>65</v>
      </c>
      <c r="W405" s="367">
        <f>IFERROR(SUM(W391:W403),"0")</f>
        <v>0</v>
      </c>
      <c r="X405" s="367">
        <f>IFERROR(SUM(X391:X403),"0")</f>
        <v>0</v>
      </c>
      <c r="Y405" s="37"/>
      <c r="Z405" s="368"/>
      <c r="AA405" s="368"/>
    </row>
    <row r="406" spans="1:54" ht="14.25" customHeight="1" x14ac:dyDescent="0.25">
      <c r="A406" s="375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9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97"/>
      <c r="O410" s="391" t="s">
        <v>66</v>
      </c>
      <c r="P410" s="392"/>
      <c r="Q410" s="392"/>
      <c r="R410" s="392"/>
      <c r="S410" s="392"/>
      <c r="T410" s="392"/>
      <c r="U410" s="393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97"/>
      <c r="O411" s="391" t="s">
        <v>66</v>
      </c>
      <c r="P411" s="392"/>
      <c r="Q411" s="392"/>
      <c r="R411" s="392"/>
      <c r="S411" s="392"/>
      <c r="T411" s="392"/>
      <c r="U411" s="393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75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9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97"/>
      <c r="O414" s="391" t="s">
        <v>66</v>
      </c>
      <c r="P414" s="392"/>
      <c r="Q414" s="392"/>
      <c r="R414" s="392"/>
      <c r="S414" s="392"/>
      <c r="T414" s="392"/>
      <c r="U414" s="393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97"/>
      <c r="O415" s="391" t="s">
        <v>66</v>
      </c>
      <c r="P415" s="392"/>
      <c r="Q415" s="392"/>
      <c r="R415" s="392"/>
      <c r="S415" s="392"/>
      <c r="T415" s="392"/>
      <c r="U415" s="393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75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0</v>
      </c>
      <c r="X417" s="366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2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0</v>
      </c>
      <c r="X418" s="366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0</v>
      </c>
      <c r="X419" s="366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58"/>
      <c r="BB419" s="299" t="s">
        <v>1</v>
      </c>
    </row>
    <row r="420" spans="1:54" x14ac:dyDescent="0.2">
      <c r="A420" s="39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97"/>
      <c r="O420" s="391" t="s">
        <v>66</v>
      </c>
      <c r="P420" s="392"/>
      <c r="Q420" s="392"/>
      <c r="R420" s="392"/>
      <c r="S420" s="392"/>
      <c r="T420" s="392"/>
      <c r="U420" s="393"/>
      <c r="V420" s="37" t="s">
        <v>67</v>
      </c>
      <c r="W420" s="367">
        <f>IFERROR(W417/H417,"0")+IFERROR(W418/H418,"0")+IFERROR(W419/H419,"0")</f>
        <v>0</v>
      </c>
      <c r="X420" s="367">
        <f>IFERROR(X417/H417,"0")+IFERROR(X418/H418,"0")+IFERROR(X419/H419,"0")</f>
        <v>0</v>
      </c>
      <c r="Y420" s="367">
        <f>IFERROR(IF(Y417="",0,Y417),"0")+IFERROR(IF(Y418="",0,Y418),"0")+IFERROR(IF(Y419="",0,Y419),"0")</f>
        <v>0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97"/>
      <c r="O421" s="391" t="s">
        <v>66</v>
      </c>
      <c r="P421" s="392"/>
      <c r="Q421" s="392"/>
      <c r="R421" s="392"/>
      <c r="S421" s="392"/>
      <c r="T421" s="392"/>
      <c r="U421" s="393"/>
      <c r="V421" s="37" t="s">
        <v>65</v>
      </c>
      <c r="W421" s="367">
        <f>IFERROR(SUM(W417:W419),"0")</f>
        <v>0</v>
      </c>
      <c r="X421" s="367">
        <f>IFERROR(SUM(X417:X419),"0")</f>
        <v>0</v>
      </c>
      <c r="Y421" s="37"/>
      <c r="Z421" s="368"/>
      <c r="AA421" s="368"/>
    </row>
    <row r="422" spans="1:54" ht="16.5" customHeight="1" x14ac:dyDescent="0.25">
      <c r="A422" s="378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75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9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97"/>
      <c r="O426" s="391" t="s">
        <v>66</v>
      </c>
      <c r="P426" s="392"/>
      <c r="Q426" s="392"/>
      <c r="R426" s="392"/>
      <c r="S426" s="392"/>
      <c r="T426" s="392"/>
      <c r="U426" s="393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97"/>
      <c r="O427" s="391" t="s">
        <v>66</v>
      </c>
      <c r="P427" s="392"/>
      <c r="Q427" s="392"/>
      <c r="R427" s="392"/>
      <c r="S427" s="392"/>
      <c r="T427" s="392"/>
      <c r="U427" s="393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75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0</v>
      </c>
      <c r="X429" s="366">
        <f t="shared" ref="X429:X435" si="20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0</v>
      </c>
      <c r="X434" s="366">
        <f t="shared" si="20"/>
        <v>0</v>
      </c>
      <c r="Y434" s="36" t="str">
        <f>IFERROR(IF(X434=0,"",ROUNDUP(X434/H434,0)*0.00502),"")</f>
        <v/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9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97"/>
      <c r="O436" s="391" t="s">
        <v>66</v>
      </c>
      <c r="P436" s="392"/>
      <c r="Q436" s="392"/>
      <c r="R436" s="392"/>
      <c r="S436" s="392"/>
      <c r="T436" s="392"/>
      <c r="U436" s="393"/>
      <c r="V436" s="37" t="s">
        <v>67</v>
      </c>
      <c r="W436" s="367">
        <f>IFERROR(W429/H429,"0")+IFERROR(W430/H430,"0")+IFERROR(W431/H431,"0")+IFERROR(W432/H432,"0")+IFERROR(W433/H433,"0")+IFERROR(W434/H434,"0")+IFERROR(W435/H435,"0")</f>
        <v>0</v>
      </c>
      <c r="X436" s="367">
        <f>IFERROR(X429/H429,"0")+IFERROR(X430/H430,"0")+IFERROR(X431/H431,"0")+IFERROR(X432/H432,"0")+IFERROR(X433/H433,"0")+IFERROR(X434/H434,"0")+IFERROR(X435/H435,"0")</f>
        <v>0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97"/>
      <c r="O437" s="391" t="s">
        <v>66</v>
      </c>
      <c r="P437" s="392"/>
      <c r="Q437" s="392"/>
      <c r="R437" s="392"/>
      <c r="S437" s="392"/>
      <c r="T437" s="392"/>
      <c r="U437" s="393"/>
      <c r="V437" s="37" t="s">
        <v>65</v>
      </c>
      <c r="W437" s="367">
        <f>IFERROR(SUM(W429:W435),"0")</f>
        <v>0</v>
      </c>
      <c r="X437" s="367">
        <f>IFERROR(SUM(X429:X435),"0")</f>
        <v>0</v>
      </c>
      <c r="Y437" s="37"/>
      <c r="Z437" s="368"/>
      <c r="AA437" s="368"/>
    </row>
    <row r="438" spans="1:54" ht="14.25" customHeight="1" x14ac:dyDescent="0.25">
      <c r="A438" s="375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4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0</v>
      </c>
      <c r="X439" s="36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9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97"/>
      <c r="O441" s="391" t="s">
        <v>66</v>
      </c>
      <c r="P441" s="392"/>
      <c r="Q441" s="392"/>
      <c r="R441" s="392"/>
      <c r="S441" s="392"/>
      <c r="T441" s="392"/>
      <c r="U441" s="393"/>
      <c r="V441" s="37" t="s">
        <v>67</v>
      </c>
      <c r="W441" s="367">
        <f>IFERROR(W439/H439,"0")+IFERROR(W440/H440,"0")</f>
        <v>0</v>
      </c>
      <c r="X441" s="367">
        <f>IFERROR(X439/H439,"0")+IFERROR(X440/H440,"0")</f>
        <v>0</v>
      </c>
      <c r="Y441" s="367">
        <f>IFERROR(IF(Y439="",0,Y439),"0")+IFERROR(IF(Y440="",0,Y440),"0")</f>
        <v>0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97"/>
      <c r="O442" s="391" t="s">
        <v>66</v>
      </c>
      <c r="P442" s="392"/>
      <c r="Q442" s="392"/>
      <c r="R442" s="392"/>
      <c r="S442" s="392"/>
      <c r="T442" s="392"/>
      <c r="U442" s="393"/>
      <c r="V442" s="37" t="s">
        <v>65</v>
      </c>
      <c r="W442" s="367">
        <f>IFERROR(SUM(W439:W440),"0")</f>
        <v>0</v>
      </c>
      <c r="X442" s="367">
        <f>IFERROR(SUM(X439:X440),"0")</f>
        <v>0</v>
      </c>
      <c r="Y442" s="37"/>
      <c r="Z442" s="368"/>
      <c r="AA442" s="368"/>
    </row>
    <row r="443" spans="1:54" ht="14.25" customHeight="1" x14ac:dyDescent="0.25">
      <c r="A443" s="375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0</v>
      </c>
      <c r="X444" s="366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58"/>
      <c r="BB444" s="311" t="s">
        <v>1</v>
      </c>
    </row>
    <row r="445" spans="1:54" x14ac:dyDescent="0.2">
      <c r="A445" s="39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97"/>
      <c r="O445" s="391" t="s">
        <v>66</v>
      </c>
      <c r="P445" s="392"/>
      <c r="Q445" s="392"/>
      <c r="R445" s="392"/>
      <c r="S445" s="392"/>
      <c r="T445" s="392"/>
      <c r="U445" s="393"/>
      <c r="V445" s="37" t="s">
        <v>67</v>
      </c>
      <c r="W445" s="367">
        <f>IFERROR(W444/H444,"0")</f>
        <v>0</v>
      </c>
      <c r="X445" s="367">
        <f>IFERROR(X444/H444,"0")</f>
        <v>0</v>
      </c>
      <c r="Y445" s="367">
        <f>IFERROR(IF(Y444="",0,Y444),"0")</f>
        <v>0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97"/>
      <c r="O446" s="391" t="s">
        <v>66</v>
      </c>
      <c r="P446" s="392"/>
      <c r="Q446" s="392"/>
      <c r="R446" s="392"/>
      <c r="S446" s="392"/>
      <c r="T446" s="392"/>
      <c r="U446" s="393"/>
      <c r="V446" s="37" t="s">
        <v>65</v>
      </c>
      <c r="W446" s="367">
        <f>IFERROR(SUM(W444:W444),"0")</f>
        <v>0</v>
      </c>
      <c r="X446" s="367">
        <f>IFERROR(SUM(X444:X444),"0")</f>
        <v>0</v>
      </c>
      <c r="Y446" s="37"/>
      <c r="Z446" s="368"/>
      <c r="AA446" s="368"/>
    </row>
    <row r="447" spans="1:54" ht="14.25" customHeight="1" x14ac:dyDescent="0.25">
      <c r="A447" s="375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0</v>
      </c>
      <c r="X448" s="366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58"/>
      <c r="BB448" s="312" t="s">
        <v>1</v>
      </c>
    </row>
    <row r="449" spans="1:54" x14ac:dyDescent="0.2">
      <c r="A449" s="39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97"/>
      <c r="O449" s="391" t="s">
        <v>66</v>
      </c>
      <c r="P449" s="392"/>
      <c r="Q449" s="392"/>
      <c r="R449" s="392"/>
      <c r="S449" s="392"/>
      <c r="T449" s="392"/>
      <c r="U449" s="393"/>
      <c r="V449" s="37" t="s">
        <v>67</v>
      </c>
      <c r="W449" s="367">
        <f>IFERROR(W448/H448,"0")</f>
        <v>0</v>
      </c>
      <c r="X449" s="367">
        <f>IFERROR(X448/H448,"0")</f>
        <v>0</v>
      </c>
      <c r="Y449" s="367">
        <f>IFERROR(IF(Y448="",0,Y448),"0")</f>
        <v>0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97"/>
      <c r="O450" s="391" t="s">
        <v>66</v>
      </c>
      <c r="P450" s="392"/>
      <c r="Q450" s="392"/>
      <c r="R450" s="392"/>
      <c r="S450" s="392"/>
      <c r="T450" s="392"/>
      <c r="U450" s="393"/>
      <c r="V450" s="37" t="s">
        <v>65</v>
      </c>
      <c r="W450" s="367">
        <f>IFERROR(SUM(W448:W448),"0")</f>
        <v>0</v>
      </c>
      <c r="X450" s="367">
        <f>IFERROR(SUM(X448:X448),"0")</f>
        <v>0</v>
      </c>
      <c r="Y450" s="37"/>
      <c r="Z450" s="368"/>
      <c r="AA450" s="368"/>
    </row>
    <row r="451" spans="1:54" ht="27.75" customHeight="1" x14ac:dyDescent="0.2">
      <c r="A451" s="386" t="s">
        <v>590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48"/>
      <c r="AA451" s="48"/>
    </row>
    <row r="452" spans="1:54" ht="16.5" customHeight="1" x14ac:dyDescent="0.25">
      <c r="A452" s="378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75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0</v>
      </c>
      <c r="X454" s="366">
        <f t="shared" ref="X454:X464" si="21">IFERROR(IF(W454="",0,CEILING((W454/$H454),1)*$H454),"")</f>
        <v>0</v>
      </c>
      <c r="Y454" s="36" t="str">
        <f t="shared" ref="Y454:Y459" si="22">IFERROR(IF(X454=0,"",ROUNDUP(X454/H454,0)*0.01196),"")</f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0</v>
      </c>
      <c r="X455" s="366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5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0</v>
      </c>
      <c r="X456" s="366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0</v>
      </c>
      <c r="X458" s="366">
        <f t="shared" si="21"/>
        <v>0</v>
      </c>
      <c r="Y458" s="36" t="str">
        <f t="shared" si="22"/>
        <v/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0</v>
      </c>
      <c r="X460" s="366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0</v>
      </c>
      <c r="X464" s="366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23" t="s">
        <v>1</v>
      </c>
    </row>
    <row r="465" spans="1:54" x14ac:dyDescent="0.2">
      <c r="A465" s="39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97"/>
      <c r="O465" s="391" t="s">
        <v>66</v>
      </c>
      <c r="P465" s="392"/>
      <c r="Q465" s="392"/>
      <c r="R465" s="392"/>
      <c r="S465" s="392"/>
      <c r="T465" s="392"/>
      <c r="U465" s="393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97"/>
      <c r="O466" s="391" t="s">
        <v>66</v>
      </c>
      <c r="P466" s="392"/>
      <c r="Q466" s="392"/>
      <c r="R466" s="392"/>
      <c r="S466" s="392"/>
      <c r="T466" s="392"/>
      <c r="U466" s="393"/>
      <c r="V466" s="37" t="s">
        <v>65</v>
      </c>
      <c r="W466" s="367">
        <f>IFERROR(SUM(W454:W464),"0")</f>
        <v>0</v>
      </c>
      <c r="X466" s="367">
        <f>IFERROR(SUM(X454:X464),"0")</f>
        <v>0</v>
      </c>
      <c r="Y466" s="37"/>
      <c r="Z466" s="368"/>
      <c r="AA466" s="368"/>
    </row>
    <row r="467" spans="1:54" ht="14.25" customHeight="1" x14ac:dyDescent="0.25">
      <c r="A467" s="375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0</v>
      </c>
      <c r="X468" s="366">
        <f>IFERROR(IF(W468="",0,CEILING((W468/$H468),1)*$H468),"")</f>
        <v>0</v>
      </c>
      <c r="Y468" s="36" t="str">
        <f>IFERROR(IF(X468=0,"",ROUNDUP(X468/H468,0)*0.01196),"")</f>
        <v/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9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97"/>
      <c r="O470" s="391" t="s">
        <v>66</v>
      </c>
      <c r="P470" s="392"/>
      <c r="Q470" s="392"/>
      <c r="R470" s="392"/>
      <c r="S470" s="392"/>
      <c r="T470" s="392"/>
      <c r="U470" s="393"/>
      <c r="V470" s="37" t="s">
        <v>67</v>
      </c>
      <c r="W470" s="367">
        <f>IFERROR(W468/H468,"0")+IFERROR(W469/H469,"0")</f>
        <v>0</v>
      </c>
      <c r="X470" s="367">
        <f>IFERROR(X468/H468,"0")+IFERROR(X469/H469,"0")</f>
        <v>0</v>
      </c>
      <c r="Y470" s="367">
        <f>IFERROR(IF(Y468="",0,Y468),"0")+IFERROR(IF(Y469="",0,Y469),"0")</f>
        <v>0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97"/>
      <c r="O471" s="391" t="s">
        <v>66</v>
      </c>
      <c r="P471" s="392"/>
      <c r="Q471" s="392"/>
      <c r="R471" s="392"/>
      <c r="S471" s="392"/>
      <c r="T471" s="392"/>
      <c r="U471" s="393"/>
      <c r="V471" s="37" t="s">
        <v>65</v>
      </c>
      <c r="W471" s="367">
        <f>IFERROR(SUM(W468:W469),"0")</f>
        <v>0</v>
      </c>
      <c r="X471" s="367">
        <f>IFERROR(SUM(X468:X469),"0")</f>
        <v>0</v>
      </c>
      <c r="Y471" s="37"/>
      <c r="Z471" s="368"/>
      <c r="AA471" s="368"/>
    </row>
    <row r="472" spans="1:54" ht="14.25" customHeight="1" x14ac:dyDescent="0.25">
      <c r="A472" s="375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0</v>
      </c>
      <c r="X473" s="366">
        <f t="shared" ref="X473:X478" si="23">IFERROR(IF(W473="",0,CEILING((W473/$H473),1)*$H473),"")</f>
        <v>0</v>
      </c>
      <c r="Y473" s="36" t="str">
        <f>IFERROR(IF(X473=0,"",ROUNDUP(X473/H473,0)*0.01196),"")</f>
        <v/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0</v>
      </c>
      <c r="X474" s="366">
        <f t="shared" si="23"/>
        <v>0</v>
      </c>
      <c r="Y474" s="36" t="str">
        <f>IFERROR(IF(X474=0,"",ROUNDUP(X474/H474,0)*0.01196),"")</f>
        <v/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0</v>
      </c>
      <c r="X475" s="366">
        <f t="shared" si="23"/>
        <v>0</v>
      </c>
      <c r="Y475" s="36" t="str">
        <f>IFERROR(IF(X475=0,"",ROUNDUP(X475/H475,0)*0.01196),"")</f>
        <v/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5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0</v>
      </c>
      <c r="X476" s="366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0</v>
      </c>
      <c r="X477" s="366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0</v>
      </c>
      <c r="X478" s="366">
        <f t="shared" si="23"/>
        <v>0</v>
      </c>
      <c r="Y478" s="36" t="str">
        <f>IFERROR(IF(X478=0,"",ROUNDUP(X478/H478,0)*0.00937),"")</f>
        <v/>
      </c>
      <c r="Z478" s="56"/>
      <c r="AA478" s="57"/>
      <c r="AE478" s="58"/>
      <c r="BB478" s="331" t="s">
        <v>1</v>
      </c>
    </row>
    <row r="479" spans="1:54" x14ac:dyDescent="0.2">
      <c r="A479" s="39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97"/>
      <c r="O479" s="391" t="s">
        <v>66</v>
      </c>
      <c r="P479" s="392"/>
      <c r="Q479" s="392"/>
      <c r="R479" s="392"/>
      <c r="S479" s="392"/>
      <c r="T479" s="392"/>
      <c r="U479" s="393"/>
      <c r="V479" s="37" t="s">
        <v>67</v>
      </c>
      <c r="W479" s="367">
        <f>IFERROR(W473/H473,"0")+IFERROR(W474/H474,"0")+IFERROR(W475/H475,"0")+IFERROR(W476/H476,"0")+IFERROR(W477/H477,"0")+IFERROR(W478/H478,"0")</f>
        <v>0</v>
      </c>
      <c r="X479" s="367">
        <f>IFERROR(X473/H473,"0")+IFERROR(X474/H474,"0")+IFERROR(X475/H475,"0")+IFERROR(X476/H476,"0")+IFERROR(X477/H477,"0")+IFERROR(X478/H478,"0")</f>
        <v>0</v>
      </c>
      <c r="Y479" s="367">
        <f>IFERROR(IF(Y473="",0,Y473),"0")+IFERROR(IF(Y474="",0,Y474),"0")+IFERROR(IF(Y475="",0,Y475),"0")+IFERROR(IF(Y476="",0,Y476),"0")+IFERROR(IF(Y477="",0,Y477),"0")+IFERROR(IF(Y478="",0,Y478),"0")</f>
        <v>0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97"/>
      <c r="O480" s="391" t="s">
        <v>66</v>
      </c>
      <c r="P480" s="392"/>
      <c r="Q480" s="392"/>
      <c r="R480" s="392"/>
      <c r="S480" s="392"/>
      <c r="T480" s="392"/>
      <c r="U480" s="393"/>
      <c r="V480" s="37" t="s">
        <v>65</v>
      </c>
      <c r="W480" s="367">
        <f>IFERROR(SUM(W473:W478),"0")</f>
        <v>0</v>
      </c>
      <c r="X480" s="367">
        <f>IFERROR(SUM(X473:X478),"0")</f>
        <v>0</v>
      </c>
      <c r="Y480" s="37"/>
      <c r="Z480" s="368"/>
      <c r="AA480" s="368"/>
    </row>
    <row r="481" spans="1:54" ht="14.25" customHeight="1" x14ac:dyDescent="0.25">
      <c r="A481" s="375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9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97"/>
      <c r="O485" s="391" t="s">
        <v>66</v>
      </c>
      <c r="P485" s="392"/>
      <c r="Q485" s="392"/>
      <c r="R485" s="392"/>
      <c r="S485" s="392"/>
      <c r="T485" s="392"/>
      <c r="U485" s="393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97"/>
      <c r="O486" s="391" t="s">
        <v>66</v>
      </c>
      <c r="P486" s="392"/>
      <c r="Q486" s="392"/>
      <c r="R486" s="392"/>
      <c r="S486" s="392"/>
      <c r="T486" s="392"/>
      <c r="U486" s="393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75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9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97"/>
      <c r="O489" s="391" t="s">
        <v>66</v>
      </c>
      <c r="P489" s="392"/>
      <c r="Q489" s="392"/>
      <c r="R489" s="392"/>
      <c r="S489" s="392"/>
      <c r="T489" s="392"/>
      <c r="U489" s="393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97"/>
      <c r="O490" s="391" t="s">
        <v>66</v>
      </c>
      <c r="P490" s="392"/>
      <c r="Q490" s="392"/>
      <c r="R490" s="392"/>
      <c r="S490" s="392"/>
      <c r="T490" s="392"/>
      <c r="U490" s="393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386" t="s">
        <v>637</v>
      </c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  <c r="U491" s="387"/>
      <c r="V491" s="387"/>
      <c r="W491" s="387"/>
      <c r="X491" s="387"/>
      <c r="Y491" s="387"/>
      <c r="Z491" s="48"/>
      <c r="AA491" s="48"/>
    </row>
    <row r="492" spans="1:54" ht="16.5" customHeight="1" x14ac:dyDescent="0.25">
      <c r="A492" s="378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75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4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7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611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74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23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9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97"/>
      <c r="O499" s="391" t="s">
        <v>66</v>
      </c>
      <c r="P499" s="392"/>
      <c r="Q499" s="392"/>
      <c r="R499" s="392"/>
      <c r="S499" s="392"/>
      <c r="T499" s="392"/>
      <c r="U499" s="393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97"/>
      <c r="O500" s="391" t="s">
        <v>66</v>
      </c>
      <c r="P500" s="392"/>
      <c r="Q500" s="392"/>
      <c r="R500" s="392"/>
      <c r="S500" s="392"/>
      <c r="T500" s="392"/>
      <c r="U500" s="393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customHeight="1" x14ac:dyDescent="0.25">
      <c r="A501" s="375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39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82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5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9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97"/>
      <c r="O505" s="391" t="s">
        <v>66</v>
      </c>
      <c r="P505" s="392"/>
      <c r="Q505" s="392"/>
      <c r="R505" s="392"/>
      <c r="S505" s="392"/>
      <c r="T505" s="392"/>
      <c r="U505" s="393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97"/>
      <c r="O506" s="391" t="s">
        <v>66</v>
      </c>
      <c r="P506" s="392"/>
      <c r="Q506" s="392"/>
      <c r="R506" s="392"/>
      <c r="S506" s="392"/>
      <c r="T506" s="392"/>
      <c r="U506" s="393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75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38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34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7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9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97"/>
      <c r="O513" s="391" t="s">
        <v>66</v>
      </c>
      <c r="P513" s="392"/>
      <c r="Q513" s="392"/>
      <c r="R513" s="392"/>
      <c r="S513" s="392"/>
      <c r="T513" s="392"/>
      <c r="U513" s="393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97"/>
      <c r="O514" s="391" t="s">
        <v>66</v>
      </c>
      <c r="P514" s="392"/>
      <c r="Q514" s="392"/>
      <c r="R514" s="392"/>
      <c r="S514" s="392"/>
      <c r="T514" s="392"/>
      <c r="U514" s="393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customHeight="1" x14ac:dyDescent="0.25">
      <c r="A515" s="375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2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0</v>
      </c>
      <c r="X516" s="366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20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17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2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55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9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97"/>
      <c r="O521" s="391" t="s">
        <v>66</v>
      </c>
      <c r="P521" s="392"/>
      <c r="Q521" s="392"/>
      <c r="R521" s="392"/>
      <c r="S521" s="392"/>
      <c r="T521" s="392"/>
      <c r="U521" s="393"/>
      <c r="V521" s="37" t="s">
        <v>67</v>
      </c>
      <c r="W521" s="367">
        <f>IFERROR(W516/H516,"0")+IFERROR(W517/H517,"0")+IFERROR(W518/H518,"0")+IFERROR(W519/H519,"0")+IFERROR(W520/H520,"0")</f>
        <v>0</v>
      </c>
      <c r="X521" s="367">
        <f>IFERROR(X516/H516,"0")+IFERROR(X517/H517,"0")+IFERROR(X518/H518,"0")+IFERROR(X519/H519,"0")+IFERROR(X520/H520,"0")</f>
        <v>0</v>
      </c>
      <c r="Y521" s="367">
        <f>IFERROR(IF(Y516="",0,Y516),"0")+IFERROR(IF(Y517="",0,Y517),"0")+IFERROR(IF(Y518="",0,Y518),"0")+IFERROR(IF(Y519="",0,Y519),"0")+IFERROR(IF(Y520="",0,Y520),"0")</f>
        <v>0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97"/>
      <c r="O522" s="391" t="s">
        <v>66</v>
      </c>
      <c r="P522" s="392"/>
      <c r="Q522" s="392"/>
      <c r="R522" s="392"/>
      <c r="S522" s="392"/>
      <c r="T522" s="392"/>
      <c r="U522" s="393"/>
      <c r="V522" s="37" t="s">
        <v>65</v>
      </c>
      <c r="W522" s="367">
        <f>IFERROR(SUM(W516:W520),"0")</f>
        <v>0</v>
      </c>
      <c r="X522" s="367">
        <f>IFERROR(SUM(X516:X520),"0")</f>
        <v>0</v>
      </c>
      <c r="Y522" s="37"/>
      <c r="Z522" s="368"/>
      <c r="AA522" s="368"/>
    </row>
    <row r="523" spans="1:54" ht="14.25" customHeight="1" x14ac:dyDescent="0.25">
      <c r="A523" s="375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26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76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9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97"/>
      <c r="O526" s="391" t="s">
        <v>66</v>
      </c>
      <c r="P526" s="392"/>
      <c r="Q526" s="392"/>
      <c r="R526" s="392"/>
      <c r="S526" s="392"/>
      <c r="T526" s="392"/>
      <c r="U526" s="393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97"/>
      <c r="O527" s="391" t="s">
        <v>66</v>
      </c>
      <c r="P527" s="392"/>
      <c r="Q527" s="392"/>
      <c r="R527" s="392"/>
      <c r="S527" s="392"/>
      <c r="T527" s="392"/>
      <c r="U527" s="393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424"/>
      <c r="O528" s="481" t="s">
        <v>697</v>
      </c>
      <c r="P528" s="482"/>
      <c r="Q528" s="482"/>
      <c r="R528" s="482"/>
      <c r="S528" s="482"/>
      <c r="T528" s="482"/>
      <c r="U528" s="483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4022.5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4028.1000000000004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424"/>
      <c r="O529" s="481" t="s">
        <v>698</v>
      </c>
      <c r="P529" s="482"/>
      <c r="Q529" s="482"/>
      <c r="R529" s="482"/>
      <c r="S529" s="482"/>
      <c r="T529" s="482"/>
      <c r="U529" s="483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4310.9302637362653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4316.92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424"/>
      <c r="O530" s="481" t="s">
        <v>699</v>
      </c>
      <c r="P530" s="482"/>
      <c r="Q530" s="482"/>
      <c r="R530" s="482"/>
      <c r="S530" s="482"/>
      <c r="T530" s="482"/>
      <c r="U530" s="483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10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10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424"/>
      <c r="O531" s="481" t="s">
        <v>701</v>
      </c>
      <c r="P531" s="482"/>
      <c r="Q531" s="482"/>
      <c r="R531" s="482"/>
      <c r="S531" s="482"/>
      <c r="T531" s="482"/>
      <c r="U531" s="483"/>
      <c r="V531" s="37" t="s">
        <v>65</v>
      </c>
      <c r="W531" s="367">
        <f>GrossWeightTotal+PalletQtyTotal*25</f>
        <v>4560.9302637362653</v>
      </c>
      <c r="X531" s="367">
        <f>GrossWeightTotalR+PalletQtyTotalR*25</f>
        <v>4566.92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424"/>
      <c r="O532" s="481" t="s">
        <v>702</v>
      </c>
      <c r="P532" s="482"/>
      <c r="Q532" s="482"/>
      <c r="R532" s="482"/>
      <c r="S532" s="482"/>
      <c r="T532" s="482"/>
      <c r="U532" s="483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519.3040293040292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520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424"/>
      <c r="O533" s="481" t="s">
        <v>703</v>
      </c>
      <c r="P533" s="482"/>
      <c r="Q533" s="482"/>
      <c r="R533" s="482"/>
      <c r="S533" s="482"/>
      <c r="T533" s="482"/>
      <c r="U533" s="483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11.238900000000001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401" t="s">
        <v>94</v>
      </c>
      <c r="D535" s="589"/>
      <c r="E535" s="589"/>
      <c r="F535" s="590"/>
      <c r="G535" s="401" t="s">
        <v>233</v>
      </c>
      <c r="H535" s="589"/>
      <c r="I535" s="589"/>
      <c r="J535" s="589"/>
      <c r="K535" s="589"/>
      <c r="L535" s="589"/>
      <c r="M535" s="589"/>
      <c r="N535" s="589"/>
      <c r="O535" s="589"/>
      <c r="P535" s="590"/>
      <c r="Q535" s="401" t="s">
        <v>462</v>
      </c>
      <c r="R535" s="590"/>
      <c r="S535" s="401" t="s">
        <v>514</v>
      </c>
      <c r="T535" s="590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66" t="s">
        <v>706</v>
      </c>
      <c r="B536" s="401" t="s">
        <v>59</v>
      </c>
      <c r="C536" s="401" t="s">
        <v>95</v>
      </c>
      <c r="D536" s="401" t="s">
        <v>103</v>
      </c>
      <c r="E536" s="401" t="s">
        <v>94</v>
      </c>
      <c r="F536" s="401" t="s">
        <v>223</v>
      </c>
      <c r="G536" s="401" t="s">
        <v>234</v>
      </c>
      <c r="H536" s="401" t="s">
        <v>241</v>
      </c>
      <c r="I536" s="401" t="s">
        <v>260</v>
      </c>
      <c r="J536" s="401" t="s">
        <v>319</v>
      </c>
      <c r="K536" s="357"/>
      <c r="L536" s="401" t="s">
        <v>349</v>
      </c>
      <c r="M536" s="357"/>
      <c r="N536" s="401" t="s">
        <v>349</v>
      </c>
      <c r="O536" s="401" t="s">
        <v>431</v>
      </c>
      <c r="P536" s="401" t="s">
        <v>449</v>
      </c>
      <c r="Q536" s="401" t="s">
        <v>463</v>
      </c>
      <c r="R536" s="401" t="s">
        <v>489</v>
      </c>
      <c r="S536" s="401" t="s">
        <v>515</v>
      </c>
      <c r="T536" s="401" t="s">
        <v>562</v>
      </c>
      <c r="U536" s="401" t="s">
        <v>590</v>
      </c>
      <c r="V536" s="401" t="s">
        <v>638</v>
      </c>
      <c r="AA536" s="52"/>
      <c r="AD536" s="357"/>
    </row>
    <row r="537" spans="1:30" ht="13.5" customHeight="1" thickBot="1" x14ac:dyDescent="0.25">
      <c r="A537" s="567"/>
      <c r="B537" s="402"/>
      <c r="C537" s="402"/>
      <c r="D537" s="402"/>
      <c r="E537" s="402"/>
      <c r="F537" s="402"/>
      <c r="G537" s="402"/>
      <c r="H537" s="402"/>
      <c r="I537" s="402"/>
      <c r="J537" s="402"/>
      <c r="K537" s="357"/>
      <c r="L537" s="402"/>
      <c r="M537" s="357"/>
      <c r="N537" s="402"/>
      <c r="O537" s="402"/>
      <c r="P537" s="402"/>
      <c r="Q537" s="402"/>
      <c r="R537" s="402"/>
      <c r="S537" s="402"/>
      <c r="T537" s="402"/>
      <c r="U537" s="402"/>
      <c r="V537" s="402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0</v>
      </c>
      <c r="D538" s="46">
        <f>IFERROR(X56*1,"0")+IFERROR(X57*1,"0")+IFERROR(X58*1,"0")+IFERROR(X59*1,"0")</f>
        <v>0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46">
        <f>IFERROR(X135*1,"0")+IFERROR(X136*1,"0")+IFERROR(X137*1,"0")+IFERROR(X138*1,"0")+IFERROR(X139*1,"0")</f>
        <v>8.4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0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46">
        <f>IFERROR(X210*1,"0")+IFERROR(X211*1,"0")+IFERROR(X212*1,"0")+IFERROR(X213*1,"0")+IFERROR(X214*1,"0")+IFERROR(X215*1,"0")+IFERROR(X219*1,"0")+IFERROR(X220*1,"0")</f>
        <v>0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4006.5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4006.5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5.4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0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7.8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52"/>
      <c r="AD538" s="357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O509:S509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A445:N446"/>
    <mergeCell ref="D237:E237"/>
    <mergeCell ref="O498:S498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9:E29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226:E226"/>
    <mergeCell ref="A164:Y164"/>
    <mergeCell ref="O243:S243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O168:U168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O516:S516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O303:S303"/>
    <mergeCell ref="O159:S1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O495:S495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D283:E28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227:S227"/>
    <mergeCell ref="O398:S398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32:S32"/>
    <mergeCell ref="O137:S137"/>
    <mergeCell ref="O259:S259"/>
    <mergeCell ref="O26:S26"/>
    <mergeCell ref="O197:S197"/>
    <mergeCell ref="D277:E277"/>
    <mergeCell ref="O124:S124"/>
    <mergeCell ref="O27:S27"/>
    <mergeCell ref="O314:U314"/>
    <mergeCell ref="D225:E225"/>
    <mergeCell ref="O373:S373"/>
    <mergeCell ref="A404:N405"/>
    <mergeCell ref="D461:E461"/>
    <mergeCell ref="A470:N4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D8:L8"/>
    <mergeCell ref="O302:S302"/>
    <mergeCell ref="D211:E211"/>
    <mergeCell ref="O58:S58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S6:T9"/>
    <mergeCell ref="D195:E195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W17:W18"/>
    <mergeCell ref="O80:S80"/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O273:S273"/>
    <mergeCell ref="O444:S444"/>
    <mergeCell ref="D28:E28"/>
    <mergeCell ref="O141:U141"/>
    <mergeCell ref="D400:E400"/>
    <mergeCell ref="O97:S97"/>
    <mergeCell ref="D77:E77"/>
    <mergeCell ref="D108:E108"/>
    <mergeCell ref="D375:E375"/>
    <mergeCell ref="D369:E369"/>
    <mergeCell ref="O191:S191"/>
    <mergeCell ref="D160:E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710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13</v>
      </c>
      <c r="C10" s="47" t="s">
        <v>722</v>
      </c>
      <c r="D10" s="47" t="s">
        <v>723</v>
      </c>
      <c r="E10" s="47"/>
    </row>
    <row r="11" spans="2:8" x14ac:dyDescent="0.2">
      <c r="B11" s="47" t="s">
        <v>724</v>
      </c>
      <c r="C11" s="47" t="s">
        <v>725</v>
      </c>
      <c r="D11" s="47" t="s">
        <v>726</v>
      </c>
      <c r="E11" s="47"/>
    </row>
    <row r="13" spans="2:8" x14ac:dyDescent="0.2">
      <c r="B13" s="47" t="s">
        <v>727</v>
      </c>
      <c r="C13" s="47" t="s">
        <v>711</v>
      </c>
      <c r="D13" s="47"/>
      <c r="E13" s="47"/>
    </row>
    <row r="15" spans="2:8" x14ac:dyDescent="0.2">
      <c r="B15" s="47" t="s">
        <v>728</v>
      </c>
      <c r="C15" s="47" t="s">
        <v>714</v>
      </c>
      <c r="D15" s="47"/>
      <c r="E15" s="47"/>
    </row>
    <row r="17" spans="2:5" x14ac:dyDescent="0.2">
      <c r="B17" s="47" t="s">
        <v>729</v>
      </c>
      <c r="C17" s="47" t="s">
        <v>717</v>
      </c>
      <c r="D17" s="47"/>
      <c r="E17" s="47"/>
    </row>
    <row r="19" spans="2:5" x14ac:dyDescent="0.2">
      <c r="B19" s="47" t="s">
        <v>730</v>
      </c>
      <c r="C19" s="47" t="s">
        <v>720</v>
      </c>
      <c r="D19" s="47"/>
      <c r="E19" s="47"/>
    </row>
    <row r="21" spans="2:5" x14ac:dyDescent="0.2">
      <c r="B21" s="47" t="s">
        <v>731</v>
      </c>
      <c r="C21" s="47" t="s">
        <v>722</v>
      </c>
      <c r="D21" s="47"/>
      <c r="E21" s="47"/>
    </row>
    <row r="23" spans="2:5" x14ac:dyDescent="0.2">
      <c r="B23" s="47" t="s">
        <v>732</v>
      </c>
      <c r="C23" s="47" t="s">
        <v>725</v>
      </c>
      <c r="D23" s="47"/>
      <c r="E23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  <row r="33" spans="2:5" x14ac:dyDescent="0.2">
      <c r="B33" s="47" t="s">
        <v>741</v>
      </c>
      <c r="C33" s="47"/>
      <c r="D33" s="47"/>
      <c r="E33" s="47"/>
    </row>
    <row r="34" spans="2:5" x14ac:dyDescent="0.2">
      <c r="B34" s="47" t="s">
        <v>742</v>
      </c>
      <c r="C34" s="47"/>
      <c r="D34" s="47"/>
      <c r="E34" s="47"/>
    </row>
    <row r="35" spans="2:5" x14ac:dyDescent="0.2">
      <c r="B35" s="47" t="s">
        <v>743</v>
      </c>
      <c r="C35" s="47"/>
      <c r="D35" s="47"/>
      <c r="E35" s="47"/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2024-04-30T07:44:03Z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