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54CAA0CD-7A2F-4294-8B65-4F3821078D22}" xr6:coauthVersionLast="47" xr6:coauthVersionMax="47" xr10:uidLastSave="{00000000-0000-0000-0000-000000000000}"/>
  <bookViews>
    <workbookView xWindow="3210" yWindow="156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Y524" i="2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X506" i="2"/>
  <c r="W506" i="2"/>
  <c r="W505" i="2"/>
  <c r="X504" i="2"/>
  <c r="Y504" i="2" s="1"/>
  <c r="Y503" i="2"/>
  <c r="X503" i="2"/>
  <c r="X502" i="2"/>
  <c r="X505" i="2" s="1"/>
  <c r="W500" i="2"/>
  <c r="W499" i="2"/>
  <c r="X498" i="2"/>
  <c r="Y498" i="2" s="1"/>
  <c r="X497" i="2"/>
  <c r="Y497" i="2" s="1"/>
  <c r="X496" i="2"/>
  <c r="Y496" i="2" s="1"/>
  <c r="X495" i="2"/>
  <c r="Y495" i="2" s="1"/>
  <c r="Y494" i="2"/>
  <c r="X494" i="2"/>
  <c r="W490" i="2"/>
  <c r="W489" i="2"/>
  <c r="Y488" i="2"/>
  <c r="Y489" i="2" s="1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Y482" i="2" s="1"/>
  <c r="Y485" i="2" s="1"/>
  <c r="O482" i="2"/>
  <c r="W480" i="2"/>
  <c r="W479" i="2"/>
  <c r="X478" i="2"/>
  <c r="Y478" i="2" s="1"/>
  <c r="O478" i="2"/>
  <c r="X477" i="2"/>
  <c r="Y477" i="2" s="1"/>
  <c r="O477" i="2"/>
  <c r="Y476" i="2"/>
  <c r="X476" i="2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Y457" i="2"/>
  <c r="X457" i="2"/>
  <c r="O457" i="2"/>
  <c r="X456" i="2"/>
  <c r="Y456" i="2" s="1"/>
  <c r="O456" i="2"/>
  <c r="X455" i="2"/>
  <c r="Y455" i="2" s="1"/>
  <c r="O455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Y440" i="2"/>
  <c r="X440" i="2"/>
  <c r="O440" i="2"/>
  <c r="X439" i="2"/>
  <c r="X441" i="2" s="1"/>
  <c r="O439" i="2"/>
  <c r="W437" i="2"/>
  <c r="W436" i="2"/>
  <c r="X435" i="2"/>
  <c r="Y435" i="2" s="1"/>
  <c r="O435" i="2"/>
  <c r="X434" i="2"/>
  <c r="Y434" i="2" s="1"/>
  <c r="O434" i="2"/>
  <c r="Y433" i="2"/>
  <c r="X433" i="2"/>
  <c r="O433" i="2"/>
  <c r="Y432" i="2"/>
  <c r="X432" i="2"/>
  <c r="O432" i="2"/>
  <c r="X431" i="2"/>
  <c r="Y431" i="2" s="1"/>
  <c r="O431" i="2"/>
  <c r="Y430" i="2"/>
  <c r="X430" i="2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W415" i="2"/>
  <c r="X414" i="2"/>
  <c r="W414" i="2"/>
  <c r="X413" i="2"/>
  <c r="X415" i="2" s="1"/>
  <c r="O413" i="2"/>
  <c r="W411" i="2"/>
  <c r="W410" i="2"/>
  <c r="Y409" i="2"/>
  <c r="X409" i="2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Y394" i="2"/>
  <c r="X394" i="2"/>
  <c r="O394" i="2"/>
  <c r="X393" i="2"/>
  <c r="Y393" i="2" s="1"/>
  <c r="O393" i="2"/>
  <c r="X392" i="2"/>
  <c r="Y392" i="2" s="1"/>
  <c r="O392" i="2"/>
  <c r="X391" i="2"/>
  <c r="O391" i="2"/>
  <c r="W389" i="2"/>
  <c r="W388" i="2"/>
  <c r="Y387" i="2"/>
  <c r="X387" i="2"/>
  <c r="O387" i="2"/>
  <c r="X386" i="2"/>
  <c r="X388" i="2" s="1"/>
  <c r="O386" i="2"/>
  <c r="X382" i="2"/>
  <c r="W382" i="2"/>
  <c r="X381" i="2"/>
  <c r="W381" i="2"/>
  <c r="Y380" i="2"/>
  <c r="Y381" i="2" s="1"/>
  <c r="X380" i="2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Y369" i="2"/>
  <c r="X369" i="2"/>
  <c r="O369" i="2"/>
  <c r="X368" i="2"/>
  <c r="X370" i="2" s="1"/>
  <c r="O368" i="2"/>
  <c r="W366" i="2"/>
  <c r="W365" i="2"/>
  <c r="Y364" i="2"/>
  <c r="X364" i="2"/>
  <c r="O364" i="2"/>
  <c r="X363" i="2"/>
  <c r="Y363" i="2" s="1"/>
  <c r="O363" i="2"/>
  <c r="X362" i="2"/>
  <c r="Y362" i="2" s="1"/>
  <c r="O362" i="2"/>
  <c r="X361" i="2"/>
  <c r="Y361" i="2" s="1"/>
  <c r="O361" i="2"/>
  <c r="X360" i="2"/>
  <c r="Y360" i="2" s="1"/>
  <c r="O360" i="2"/>
  <c r="W357" i="2"/>
  <c r="X356" i="2"/>
  <c r="W356" i="2"/>
  <c r="X355" i="2"/>
  <c r="X357" i="2" s="1"/>
  <c r="O355" i="2"/>
  <c r="W353" i="2"/>
  <c r="W352" i="2"/>
  <c r="X351" i="2"/>
  <c r="Y351" i="2" s="1"/>
  <c r="O351" i="2"/>
  <c r="X350" i="2"/>
  <c r="Y350" i="2" s="1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Y339" i="2"/>
  <c r="X339" i="2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X329" i="2"/>
  <c r="W329" i="2"/>
  <c r="X328" i="2"/>
  <c r="W328" i="2"/>
  <c r="Y327" i="2"/>
  <c r="Y328" i="2" s="1"/>
  <c r="X327" i="2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X320" i="2" s="1"/>
  <c r="O318" i="2"/>
  <c r="X317" i="2"/>
  <c r="Y317" i="2" s="1"/>
  <c r="O317" i="2"/>
  <c r="W315" i="2"/>
  <c r="W314" i="2"/>
  <c r="X313" i="2"/>
  <c r="X315" i="2" s="1"/>
  <c r="O313" i="2"/>
  <c r="W310" i="2"/>
  <c r="X309" i="2"/>
  <c r="W309" i="2"/>
  <c r="Y308" i="2"/>
  <c r="X308" i="2"/>
  <c r="O308" i="2"/>
  <c r="Y307" i="2"/>
  <c r="Y309" i="2" s="1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X292" i="2" s="1"/>
  <c r="O290" i="2"/>
  <c r="X289" i="2"/>
  <c r="Y289" i="2" s="1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Y277" i="2" s="1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Y258" i="2" s="1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Y249" i="2"/>
  <c r="X249" i="2"/>
  <c r="O249" i="2"/>
  <c r="X248" i="2"/>
  <c r="Y248" i="2" s="1"/>
  <c r="O248" i="2"/>
  <c r="X247" i="2"/>
  <c r="Y247" i="2" s="1"/>
  <c r="O247" i="2"/>
  <c r="X246" i="2"/>
  <c r="Y246" i="2" s="1"/>
  <c r="O246" i="2"/>
  <c r="Y245" i="2"/>
  <c r="X245" i="2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X252" i="2" s="1"/>
  <c r="O235" i="2"/>
  <c r="W232" i="2"/>
  <c r="W231" i="2"/>
  <c r="Y230" i="2"/>
  <c r="X230" i="2"/>
  <c r="O230" i="2"/>
  <c r="X229" i="2"/>
  <c r="Y229" i="2" s="1"/>
  <c r="O229" i="2"/>
  <c r="X228" i="2"/>
  <c r="Y228" i="2" s="1"/>
  <c r="O228" i="2"/>
  <c r="Y227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Y221" i="2" s="1"/>
  <c r="O220" i="2"/>
  <c r="Y219" i="2"/>
  <c r="X219" i="2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Y203" i="2"/>
  <c r="X203" i="2"/>
  <c r="O203" i="2"/>
  <c r="X202" i="2"/>
  <c r="X207" i="2" s="1"/>
  <c r="O202" i="2"/>
  <c r="W200" i="2"/>
  <c r="W199" i="2"/>
  <c r="Y198" i="2"/>
  <c r="X198" i="2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Y193" i="2"/>
  <c r="X193" i="2"/>
  <c r="O193" i="2"/>
  <c r="X192" i="2"/>
  <c r="Y192" i="2" s="1"/>
  <c r="O192" i="2"/>
  <c r="X191" i="2"/>
  <c r="Y191" i="2" s="1"/>
  <c r="O191" i="2"/>
  <c r="Y190" i="2"/>
  <c r="X190" i="2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Y185" i="2"/>
  <c r="X185" i="2"/>
  <c r="O185" i="2"/>
  <c r="X184" i="2"/>
  <c r="Y184" i="2" s="1"/>
  <c r="O184" i="2"/>
  <c r="X183" i="2"/>
  <c r="Y183" i="2" s="1"/>
  <c r="O183" i="2"/>
  <c r="Y182" i="2"/>
  <c r="X182" i="2"/>
  <c r="O182" i="2"/>
  <c r="W180" i="2"/>
  <c r="W179" i="2"/>
  <c r="Y178" i="2"/>
  <c r="X178" i="2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Y171" i="2"/>
  <c r="X171" i="2"/>
  <c r="O171" i="2"/>
  <c r="X170" i="2"/>
  <c r="X172" i="2" s="1"/>
  <c r="O170" i="2"/>
  <c r="W168" i="2"/>
  <c r="X167" i="2"/>
  <c r="W167" i="2"/>
  <c r="X166" i="2"/>
  <c r="Y166" i="2" s="1"/>
  <c r="O166" i="2"/>
  <c r="Y165" i="2"/>
  <c r="X165" i="2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Y157" i="2"/>
  <c r="X157" i="2"/>
  <c r="O157" i="2"/>
  <c r="X156" i="2"/>
  <c r="Y156" i="2" s="1"/>
  <c r="O156" i="2"/>
  <c r="X155" i="2"/>
  <c r="Y155" i="2" s="1"/>
  <c r="O155" i="2"/>
  <c r="X154" i="2"/>
  <c r="Y154" i="2" s="1"/>
  <c r="O154" i="2"/>
  <c r="Y153" i="2"/>
  <c r="X153" i="2"/>
  <c r="O153" i="2"/>
  <c r="X152" i="2"/>
  <c r="H538" i="2" s="1"/>
  <c r="O152" i="2"/>
  <c r="W149" i="2"/>
  <c r="W148" i="2"/>
  <c r="Y147" i="2"/>
  <c r="X147" i="2"/>
  <c r="O147" i="2"/>
  <c r="X146" i="2"/>
  <c r="Y146" i="2" s="1"/>
  <c r="O146" i="2"/>
  <c r="X145" i="2"/>
  <c r="Y145" i="2" s="1"/>
  <c r="O145" i="2"/>
  <c r="W141" i="2"/>
  <c r="W140" i="2"/>
  <c r="X139" i="2"/>
  <c r="Y139" i="2" s="1"/>
  <c r="O139" i="2"/>
  <c r="Y138" i="2"/>
  <c r="X138" i="2"/>
  <c r="O138" i="2"/>
  <c r="Y137" i="2"/>
  <c r="X137" i="2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Y125" i="2"/>
  <c r="X125" i="2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Y118" i="2"/>
  <c r="X118" i="2"/>
  <c r="O118" i="2"/>
  <c r="X117" i="2"/>
  <c r="Y117" i="2" s="1"/>
  <c r="O117" i="2"/>
  <c r="X116" i="2"/>
  <c r="Y116" i="2" s="1"/>
  <c r="O116" i="2"/>
  <c r="Y115" i="2"/>
  <c r="X115" i="2"/>
  <c r="O115" i="2"/>
  <c r="Y114" i="2"/>
  <c r="X114" i="2"/>
  <c r="O114" i="2"/>
  <c r="X113" i="2"/>
  <c r="Y113" i="2" s="1"/>
  <c r="O113" i="2"/>
  <c r="X112" i="2"/>
  <c r="Y112" i="2" s="1"/>
  <c r="O112" i="2"/>
  <c r="Y111" i="2"/>
  <c r="X111" i="2"/>
  <c r="O111" i="2"/>
  <c r="X110" i="2"/>
  <c r="Y110" i="2" s="1"/>
  <c r="O110" i="2"/>
  <c r="X109" i="2"/>
  <c r="Y109" i="2" s="1"/>
  <c r="O109" i="2"/>
  <c r="Y108" i="2"/>
  <c r="X108" i="2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Y100" i="2"/>
  <c r="X100" i="2"/>
  <c r="O100" i="2"/>
  <c r="X99" i="2"/>
  <c r="Y99" i="2" s="1"/>
  <c r="O99" i="2"/>
  <c r="X98" i="2"/>
  <c r="Y98" i="2" s="1"/>
  <c r="O98" i="2"/>
  <c r="Y97" i="2"/>
  <c r="X97" i="2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Y90" i="2"/>
  <c r="X90" i="2"/>
  <c r="O90" i="2"/>
  <c r="X89" i="2"/>
  <c r="X93" i="2" s="1"/>
  <c r="O89" i="2"/>
  <c r="W87" i="2"/>
  <c r="W86" i="2"/>
  <c r="X85" i="2"/>
  <c r="Y85" i="2" s="1"/>
  <c r="O85" i="2"/>
  <c r="X84" i="2"/>
  <c r="Y84" i="2" s="1"/>
  <c r="O84" i="2"/>
  <c r="Y83" i="2"/>
  <c r="X83" i="2"/>
  <c r="O83" i="2"/>
  <c r="X82" i="2"/>
  <c r="Y82" i="2" s="1"/>
  <c r="O82" i="2"/>
  <c r="X81" i="2"/>
  <c r="Y81" i="2" s="1"/>
  <c r="O81" i="2"/>
  <c r="X80" i="2"/>
  <c r="Y80" i="2" s="1"/>
  <c r="O80" i="2"/>
  <c r="Y79" i="2"/>
  <c r="X79" i="2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Y67" i="2"/>
  <c r="X67" i="2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Y58" i="2"/>
  <c r="X58" i="2"/>
  <c r="O58" i="2"/>
  <c r="X57" i="2"/>
  <c r="Y57" i="2" s="1"/>
  <c r="O57" i="2"/>
  <c r="X56" i="2"/>
  <c r="Y56" i="2" s="1"/>
  <c r="O56" i="2"/>
  <c r="W53" i="2"/>
  <c r="W52" i="2"/>
  <c r="X51" i="2"/>
  <c r="O51" i="2"/>
  <c r="X50" i="2"/>
  <c r="Y50" i="2" s="1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X37" i="2"/>
  <c r="W37" i="2"/>
  <c r="X36" i="2"/>
  <c r="X38" i="2" s="1"/>
  <c r="O36" i="2"/>
  <c r="W34" i="2"/>
  <c r="W33" i="2"/>
  <c r="X32" i="2"/>
  <c r="Y32" i="2" s="1"/>
  <c r="O32" i="2"/>
  <c r="Y31" i="2"/>
  <c r="X31" i="2"/>
  <c r="O31" i="2"/>
  <c r="Y30" i="2"/>
  <c r="X30" i="2"/>
  <c r="O30" i="2"/>
  <c r="X29" i="2"/>
  <c r="Y29" i="2" s="1"/>
  <c r="O29" i="2"/>
  <c r="X28" i="2"/>
  <c r="Y28" i="2" s="1"/>
  <c r="O28" i="2"/>
  <c r="Y27" i="2"/>
  <c r="X27" i="2"/>
  <c r="O27" i="2"/>
  <c r="X26" i="2"/>
  <c r="X34" i="2" s="1"/>
  <c r="O26" i="2"/>
  <c r="W24" i="2"/>
  <c r="W23" i="2"/>
  <c r="X22" i="2"/>
  <c r="O22" i="2"/>
  <c r="H10" i="2"/>
  <c r="A9" i="2"/>
  <c r="A10" i="2" s="1"/>
  <c r="D7" i="2"/>
  <c r="P6" i="2"/>
  <c r="O2" i="2"/>
  <c r="X53" i="2" l="1"/>
  <c r="X465" i="2"/>
  <c r="X514" i="2"/>
  <c r="X530" i="2"/>
  <c r="Y148" i="2"/>
  <c r="Y365" i="2"/>
  <c r="Y231" i="2"/>
  <c r="X42" i="2"/>
  <c r="Y436" i="2"/>
  <c r="W532" i="2"/>
  <c r="Y26" i="2"/>
  <c r="Y33" i="2" s="1"/>
  <c r="X87" i="2"/>
  <c r="X342" i="2"/>
  <c r="Y347" i="2"/>
  <c r="Y439" i="2"/>
  <c r="Y441" i="2" s="1"/>
  <c r="Y454" i="2"/>
  <c r="Y465" i="2" s="1"/>
  <c r="W528" i="2"/>
  <c r="Y36" i="2"/>
  <c r="Y37" i="2" s="1"/>
  <c r="X41" i="2"/>
  <c r="C538" i="2"/>
  <c r="Y60" i="2"/>
  <c r="I538" i="2"/>
  <c r="X168" i="2"/>
  <c r="X173" i="2"/>
  <c r="X222" i="2"/>
  <c r="X263" i="2"/>
  <c r="Y274" i="2"/>
  <c r="X281" i="2"/>
  <c r="Y286" i="2"/>
  <c r="X353" i="2"/>
  <c r="Y355" i="2"/>
  <c r="Y356" i="2" s="1"/>
  <c r="Y413" i="2"/>
  <c r="Y414" i="2" s="1"/>
  <c r="X420" i="2"/>
  <c r="X436" i="2"/>
  <c r="Y448" i="2"/>
  <c r="Y449" i="2" s="1"/>
  <c r="X450" i="2"/>
  <c r="Y468" i="2"/>
  <c r="Y470" i="2" s="1"/>
  <c r="X490" i="2"/>
  <c r="Y502" i="2"/>
  <c r="Y505" i="2" s="1"/>
  <c r="X527" i="2"/>
  <c r="G538" i="2"/>
  <c r="X293" i="2"/>
  <c r="Y290" i="2"/>
  <c r="Y292" i="2" s="1"/>
  <c r="X321" i="2"/>
  <c r="R538" i="2"/>
  <c r="X471" i="2"/>
  <c r="X485" i="2"/>
  <c r="X33" i="2"/>
  <c r="X52" i="2"/>
  <c r="X105" i="2"/>
  <c r="X148" i="2"/>
  <c r="Y167" i="2"/>
  <c r="X232" i="2"/>
  <c r="X304" i="2"/>
  <c r="X411" i="2"/>
  <c r="X437" i="2"/>
  <c r="X442" i="2"/>
  <c r="X479" i="2"/>
  <c r="V538" i="2"/>
  <c r="X499" i="2"/>
  <c r="Y526" i="2"/>
  <c r="W531" i="2"/>
  <c r="X217" i="2"/>
  <c r="X405" i="2"/>
  <c r="F10" i="2"/>
  <c r="Y131" i="2"/>
  <c r="Y280" i="2"/>
  <c r="Y140" i="2"/>
  <c r="Y410" i="2"/>
  <c r="Y499" i="2"/>
  <c r="Y216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<sst xmlns="http://schemas.openxmlformats.org/spreadsheetml/2006/main" count="3499" uniqueCount="748">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</sst>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D456" zoomScaleNormal="100" zoomScaleSheetLayoutView="100" workbookViewId="0">
      <selection activeCell="W336" sqref="W3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28" t="s">
        <v>29</v>
      </c>
      <c r="E1" s="728"/>
      <c r="F1" s="728"/>
      <c r="G1" s="14" t="s">
        <v>67</v>
      </c>
      <c r="H1" s="728" t="s">
        <v>49</v>
      </c>
      <c r="I1" s="728"/>
      <c r="J1" s="728"/>
      <c r="K1" s="728"/>
      <c r="L1" s="728"/>
      <c r="M1" s="728"/>
      <c r="N1" s="728"/>
      <c r="O1" s="728"/>
      <c r="P1" s="728"/>
      <c r="Q1" s="729" t="s">
        <v>68</v>
      </c>
      <c r="R1" s="730"/>
      <c r="S1" s="73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1"/>
      <c r="Q2" s="731"/>
      <c r="R2" s="731"/>
      <c r="S2" s="731"/>
      <c r="T2" s="731"/>
      <c r="U2" s="731"/>
      <c r="V2" s="73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1"/>
      <c r="P3" s="731"/>
      <c r="Q3" s="731"/>
      <c r="R3" s="731"/>
      <c r="S3" s="731"/>
      <c r="T3" s="731"/>
      <c r="U3" s="731"/>
      <c r="V3" s="73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10" t="s">
        <v>8</v>
      </c>
      <c r="B5" s="710"/>
      <c r="C5" s="710"/>
      <c r="D5" s="732"/>
      <c r="E5" s="732"/>
      <c r="F5" s="733" t="s">
        <v>14</v>
      </c>
      <c r="G5" s="733"/>
      <c r="H5" s="732"/>
      <c r="I5" s="732"/>
      <c r="J5" s="732"/>
      <c r="K5" s="732"/>
      <c r="L5" s="732"/>
      <c r="M5" s="71"/>
      <c r="O5" s="26" t="s">
        <v>4</v>
      </c>
      <c r="P5" s="734">
        <v>45403</v>
      </c>
      <c r="Q5" s="734"/>
      <c r="S5" s="735" t="s">
        <v>3</v>
      </c>
      <c r="T5" s="736"/>
      <c r="U5" s="737" t="s">
        <v>712</v>
      </c>
      <c r="V5" s="738"/>
      <c r="AA5" s="58"/>
      <c r="AB5" s="58"/>
      <c r="AC5" s="58"/>
    </row>
    <row r="6" spans="1:30" s="17" customFormat="1" ht="24" customHeight="1" x14ac:dyDescent="0.2">
      <c r="A6" s="710" t="s">
        <v>1</v>
      </c>
      <c r="B6" s="710"/>
      <c r="C6" s="710"/>
      <c r="D6" s="711" t="s">
        <v>725</v>
      </c>
      <c r="E6" s="711"/>
      <c r="F6" s="711"/>
      <c r="G6" s="711"/>
      <c r="H6" s="711"/>
      <c r="I6" s="711"/>
      <c r="J6" s="711"/>
      <c r="K6" s="711"/>
      <c r="L6" s="711"/>
      <c r="M6" s="72"/>
      <c r="O6" s="26" t="s">
        <v>30</v>
      </c>
      <c r="P6" s="712" t="str">
        <f>IF(P5=0," ",CHOOSE(WEEKDAY(P5,2),"Понедельник","Вторник","Среда","Четверг","Пятница","Суббота","Воскресенье"))</f>
        <v>Воскресенье</v>
      </c>
      <c r="Q6" s="712"/>
      <c r="S6" s="713" t="s">
        <v>5</v>
      </c>
      <c r="T6" s="714"/>
      <c r="U6" s="715" t="s">
        <v>69</v>
      </c>
      <c r="V6" s="71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21" t="str">
        <f>IFERROR(VLOOKUP(DeliveryAddress,Table,3,0),1)</f>
        <v>5</v>
      </c>
      <c r="E7" s="722"/>
      <c r="F7" s="722"/>
      <c r="G7" s="722"/>
      <c r="H7" s="722"/>
      <c r="I7" s="722"/>
      <c r="J7" s="722"/>
      <c r="K7" s="722"/>
      <c r="L7" s="723"/>
      <c r="M7" s="73"/>
      <c r="O7" s="26"/>
      <c r="P7" s="47"/>
      <c r="Q7" s="47"/>
      <c r="S7" s="713"/>
      <c r="T7" s="714"/>
      <c r="U7" s="717"/>
      <c r="V7" s="718"/>
      <c r="AA7" s="58"/>
      <c r="AB7" s="58"/>
      <c r="AC7" s="58"/>
    </row>
    <row r="8" spans="1:30" s="17" customFormat="1" ht="25.5" customHeight="1" x14ac:dyDescent="0.2">
      <c r="A8" s="724" t="s">
        <v>60</v>
      </c>
      <c r="B8" s="724"/>
      <c r="C8" s="724"/>
      <c r="D8" s="725"/>
      <c r="E8" s="725"/>
      <c r="F8" s="725"/>
      <c r="G8" s="725"/>
      <c r="H8" s="725"/>
      <c r="I8" s="725"/>
      <c r="J8" s="725"/>
      <c r="K8" s="725"/>
      <c r="L8" s="725"/>
      <c r="M8" s="74"/>
      <c r="O8" s="26" t="s">
        <v>11</v>
      </c>
      <c r="P8" s="708">
        <v>0.41666666666666669</v>
      </c>
      <c r="Q8" s="708"/>
      <c r="S8" s="713"/>
      <c r="T8" s="714"/>
      <c r="U8" s="717"/>
      <c r="V8" s="718"/>
      <c r="AA8" s="58"/>
      <c r="AB8" s="58"/>
      <c r="AC8" s="58"/>
    </row>
    <row r="9" spans="1:30" s="17" customFormat="1" ht="39.950000000000003" customHeight="1" x14ac:dyDescent="0.2">
      <c r="A9" s="7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0"/>
      <c r="C9" s="700"/>
      <c r="D9" s="701" t="s">
        <v>48</v>
      </c>
      <c r="E9" s="702"/>
      <c r="F9" s="7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0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6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6"/>
      <c r="L9" s="726"/>
      <c r="M9" s="69"/>
      <c r="O9" s="29" t="s">
        <v>15</v>
      </c>
      <c r="P9" s="727"/>
      <c r="Q9" s="727"/>
      <c r="S9" s="713"/>
      <c r="T9" s="714"/>
      <c r="U9" s="719"/>
      <c r="V9" s="72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0"/>
      <c r="C10" s="700"/>
      <c r="D10" s="701"/>
      <c r="E10" s="702"/>
      <c r="F10" s="7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0"/>
      <c r="H10" s="703" t="str">
        <f>IFERROR(VLOOKUP($D$10,Proxy,2,FALSE),"")</f>
        <v/>
      </c>
      <c r="I10" s="703"/>
      <c r="J10" s="703"/>
      <c r="K10" s="703"/>
      <c r="L10" s="703"/>
      <c r="M10" s="70"/>
      <c r="O10" s="29" t="s">
        <v>35</v>
      </c>
      <c r="P10" s="704"/>
      <c r="Q10" s="704"/>
      <c r="T10" s="26" t="s">
        <v>12</v>
      </c>
      <c r="U10" s="705" t="s">
        <v>70</v>
      </c>
      <c r="V10" s="70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07"/>
      <c r="Q11" s="707"/>
      <c r="T11" s="26" t="s">
        <v>31</v>
      </c>
      <c r="U11" s="692" t="s">
        <v>57</v>
      </c>
      <c r="V11" s="69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691" t="s">
        <v>71</v>
      </c>
      <c r="B12" s="691"/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75"/>
      <c r="O12" s="26" t="s">
        <v>33</v>
      </c>
      <c r="P12" s="708"/>
      <c r="Q12" s="708"/>
      <c r="R12" s="27"/>
      <c r="S12"/>
      <c r="T12" s="26" t="s">
        <v>48</v>
      </c>
      <c r="U12" s="709"/>
      <c r="V12" s="709"/>
      <c r="W12"/>
      <c r="AA12" s="58"/>
      <c r="AB12" s="58"/>
      <c r="AC12" s="58"/>
    </row>
    <row r="13" spans="1:30" s="17" customFormat="1" ht="23.25" customHeight="1" x14ac:dyDescent="0.2">
      <c r="A13" s="691" t="s">
        <v>72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75"/>
      <c r="N13" s="29"/>
      <c r="O13" s="29" t="s">
        <v>34</v>
      </c>
      <c r="P13" s="692"/>
      <c r="Q13" s="69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691" t="s">
        <v>73</v>
      </c>
      <c r="B14" s="691"/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693" t="s">
        <v>74</v>
      </c>
      <c r="B15" s="693"/>
      <c r="C15" s="693"/>
      <c r="D15" s="693"/>
      <c r="E15" s="693"/>
      <c r="F15" s="693"/>
      <c r="G15" s="693"/>
      <c r="H15" s="693"/>
      <c r="I15" s="693"/>
      <c r="J15" s="693"/>
      <c r="K15" s="693"/>
      <c r="L15" s="693"/>
      <c r="M15" s="76"/>
      <c r="N15"/>
      <c r="O15" s="694" t="s">
        <v>63</v>
      </c>
      <c r="P15" s="694"/>
      <c r="Q15" s="694"/>
      <c r="R15" s="694"/>
      <c r="S15" s="69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5"/>
      <c r="P16" s="695"/>
      <c r="Q16" s="695"/>
      <c r="R16" s="695"/>
      <c r="S16" s="69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9" t="s">
        <v>61</v>
      </c>
      <c r="B17" s="679" t="s">
        <v>51</v>
      </c>
      <c r="C17" s="697" t="s">
        <v>50</v>
      </c>
      <c r="D17" s="679" t="s">
        <v>52</v>
      </c>
      <c r="E17" s="679"/>
      <c r="F17" s="679" t="s">
        <v>24</v>
      </c>
      <c r="G17" s="679" t="s">
        <v>27</v>
      </c>
      <c r="H17" s="679" t="s">
        <v>25</v>
      </c>
      <c r="I17" s="679" t="s">
        <v>26</v>
      </c>
      <c r="J17" s="698" t="s">
        <v>16</v>
      </c>
      <c r="K17" s="698" t="s">
        <v>65</v>
      </c>
      <c r="L17" s="698" t="s">
        <v>2</v>
      </c>
      <c r="M17" s="698" t="s">
        <v>66</v>
      </c>
      <c r="N17" s="679" t="s">
        <v>28</v>
      </c>
      <c r="O17" s="679" t="s">
        <v>17</v>
      </c>
      <c r="P17" s="679"/>
      <c r="Q17" s="679"/>
      <c r="R17" s="679"/>
      <c r="S17" s="679"/>
      <c r="T17" s="696" t="s">
        <v>58</v>
      </c>
      <c r="U17" s="679"/>
      <c r="V17" s="679" t="s">
        <v>6</v>
      </c>
      <c r="W17" s="679" t="s">
        <v>44</v>
      </c>
      <c r="X17" s="680" t="s">
        <v>56</v>
      </c>
      <c r="Y17" s="679" t="s">
        <v>18</v>
      </c>
      <c r="Z17" s="682" t="s">
        <v>62</v>
      </c>
      <c r="AA17" s="682" t="s">
        <v>19</v>
      </c>
      <c r="AB17" s="683" t="s">
        <v>59</v>
      </c>
      <c r="AC17" s="684"/>
      <c r="AD17" s="685"/>
      <c r="AE17" s="689"/>
      <c r="BB17" s="690" t="s">
        <v>64</v>
      </c>
    </row>
    <row r="18" spans="1:54" ht="14.25" customHeight="1" x14ac:dyDescent="0.2">
      <c r="A18" s="679"/>
      <c r="B18" s="679"/>
      <c r="C18" s="697"/>
      <c r="D18" s="679"/>
      <c r="E18" s="679"/>
      <c r="F18" s="679" t="s">
        <v>20</v>
      </c>
      <c r="G18" s="679" t="s">
        <v>21</v>
      </c>
      <c r="H18" s="679" t="s">
        <v>22</v>
      </c>
      <c r="I18" s="679" t="s">
        <v>22</v>
      </c>
      <c r="J18" s="699"/>
      <c r="K18" s="699"/>
      <c r="L18" s="699"/>
      <c r="M18" s="699"/>
      <c r="N18" s="679"/>
      <c r="O18" s="679"/>
      <c r="P18" s="679"/>
      <c r="Q18" s="679"/>
      <c r="R18" s="679"/>
      <c r="S18" s="679"/>
      <c r="T18" s="34" t="s">
        <v>47</v>
      </c>
      <c r="U18" s="34" t="s">
        <v>46</v>
      </c>
      <c r="V18" s="679"/>
      <c r="W18" s="679"/>
      <c r="X18" s="681"/>
      <c r="Y18" s="679"/>
      <c r="Z18" s="682"/>
      <c r="AA18" s="682"/>
      <c r="AB18" s="686"/>
      <c r="AC18" s="687"/>
      <c r="AD18" s="688"/>
      <c r="AE18" s="689"/>
      <c r="BB18" s="690"/>
    </row>
    <row r="19" spans="1:54" ht="27.75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3"/>
      <c r="AA19" s="53"/>
    </row>
    <row r="20" spans="1:54" ht="16.5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3"/>
      <c r="AA20" s="63"/>
    </row>
    <row r="21" spans="1:54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382">
        <v>4607091389258</v>
      </c>
      <c r="E22" s="38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6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382">
        <v>4607091383881</v>
      </c>
      <c r="E26" s="38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6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382">
        <v>4607091388237</v>
      </c>
      <c r="E27" s="38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6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382">
        <v>4607091383935</v>
      </c>
      <c r="E28" s="38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6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382">
        <v>4607091383935</v>
      </c>
      <c r="E29" s="38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6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382">
        <v>4680115881853</v>
      </c>
      <c r="E30" s="38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6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382">
        <v>4607091383911</v>
      </c>
      <c r="E31" s="38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6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382">
        <v>4607091388244</v>
      </c>
      <c r="E32" s="38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6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382">
        <v>4607091388503</v>
      </c>
      <c r="E36" s="38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382">
        <v>4607091388282</v>
      </c>
      <c r="E40" s="38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382">
        <v>4607091389111</v>
      </c>
      <c r="E44" s="38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6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3"/>
      <c r="AA47" s="53"/>
    </row>
    <row r="48" spans="1:54" ht="16.5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3"/>
      <c r="AA48" s="63"/>
    </row>
    <row r="49" spans="1:54" ht="14.25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382">
        <v>4680115881440</v>
      </c>
      <c r="E50" s="38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382">
        <v>4680115881433</v>
      </c>
      <c r="E51" s="38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3"/>
      <c r="AA54" s="63"/>
    </row>
    <row r="55" spans="1:54" ht="14.25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382">
        <v>4680115881426</v>
      </c>
      <c r="E56" s="38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6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IFERROR(IF(X56=0,"",ROUNDUP(X56/H56,0)*0.02175),"")</f>
        <v/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382">
        <v>4680115881426</v>
      </c>
      <c r="E57" s="38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6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382">
        <v>4680115881419</v>
      </c>
      <c r="E58" s="38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6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382">
        <v>4680115881525</v>
      </c>
      <c r="E59" s="38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665" t="s">
        <v>126</v>
      </c>
      <c r="P59" s="384"/>
      <c r="Q59" s="384"/>
      <c r="R59" s="384"/>
      <c r="S59" s="38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1" t="s">
        <v>42</v>
      </c>
      <c r="W60" s="42">
        <f>IFERROR(W56/H56,"0")+IFERROR(W57/H57,"0")+IFERROR(W58/H58,"0")+IFERROR(W59/H59,"0")</f>
        <v>0</v>
      </c>
      <c r="X60" s="42">
        <f>IFERROR(X56/H56,"0")+IFERROR(X57/H57,"0")+IFERROR(X58/H58,"0")+IFERROR(X59/H59,"0")</f>
        <v>0</v>
      </c>
      <c r="Y60" s="42">
        <f>IFERROR(IF(Y56="",0,Y56),"0")+IFERROR(IF(Y57="",0,Y57),"0")+IFERROR(IF(Y58="",0,Y58),"0")+IFERROR(IF(Y59="",0,Y59),"0")</f>
        <v>0</v>
      </c>
      <c r="Z60" s="65"/>
      <c r="AA60" s="65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1" t="s">
        <v>0</v>
      </c>
      <c r="W61" s="42">
        <f>IFERROR(SUM(W56:W59),"0")</f>
        <v>0</v>
      </c>
      <c r="X61" s="42">
        <f>IFERROR(SUM(X56:X59),"0")</f>
        <v>0</v>
      </c>
      <c r="Y61" s="41"/>
      <c r="Z61" s="65"/>
      <c r="AA61" s="65"/>
    </row>
    <row r="62" spans="1:54" ht="16.5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3"/>
      <c r="AA62" s="63"/>
    </row>
    <row r="63" spans="1:54" ht="14.25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382">
        <v>4607091382945</v>
      </c>
      <c r="E64" s="38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382">
        <v>4607091385670</v>
      </c>
      <c r="E65" s="38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4"/>
      <c r="Q65" s="384"/>
      <c r="R65" s="384"/>
      <c r="S65" s="385"/>
      <c r="T65" s="38" t="s">
        <v>48</v>
      </c>
      <c r="U65" s="38" t="s">
        <v>48</v>
      </c>
      <c r="V65" s="39" t="s">
        <v>0</v>
      </c>
      <c r="W65" s="57">
        <v>200</v>
      </c>
      <c r="X65" s="54">
        <f t="shared" si="2"/>
        <v>205.20000000000002</v>
      </c>
      <c r="Y65" s="40">
        <f t="shared" si="3"/>
        <v>0.41324999999999995</v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382">
        <v>4607091385670</v>
      </c>
      <c r="E66" s="38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4"/>
      <c r="Q66" s="384"/>
      <c r="R66" s="384"/>
      <c r="S66" s="38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382">
        <v>4680115883956</v>
      </c>
      <c r="E67" s="38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382">
        <v>4680115881327</v>
      </c>
      <c r="E68" s="38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382">
        <v>4680115882133</v>
      </c>
      <c r="E69" s="38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6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382">
        <v>4680115882133</v>
      </c>
      <c r="E70" s="38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382">
        <v>4607091382952</v>
      </c>
      <c r="E71" s="38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382">
        <v>4607091385687</v>
      </c>
      <c r="E72" s="38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6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4"/>
      <c r="Q72" s="384"/>
      <c r="R72" s="384"/>
      <c r="S72" s="385"/>
      <c r="T72" s="38" t="s">
        <v>48</v>
      </c>
      <c r="U72" s="38" t="s">
        <v>48</v>
      </c>
      <c r="V72" s="39" t="s">
        <v>0</v>
      </c>
      <c r="W72" s="57">
        <v>160</v>
      </c>
      <c r="X72" s="54">
        <f t="shared" si="2"/>
        <v>160</v>
      </c>
      <c r="Y72" s="40">
        <f t="shared" ref="Y72:Y79" si="4">IFERROR(IF(X72=0,"",ROUNDUP(X72/H72,0)*0.00937),"")</f>
        <v>0.37480000000000002</v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382">
        <v>4680115882539</v>
      </c>
      <c r="E73" s="38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6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382">
        <v>4607091384604</v>
      </c>
      <c r="E74" s="38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6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382">
        <v>4607091384604</v>
      </c>
      <c r="E75" s="38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6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382">
        <v>4680115880283</v>
      </c>
      <c r="E76" s="38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6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382">
        <v>4680115883949</v>
      </c>
      <c r="E77" s="38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6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382">
        <v>4680115881518</v>
      </c>
      <c r="E78" s="38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382">
        <v>4680115881303</v>
      </c>
      <c r="E79" s="38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6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382">
        <v>4680115882577</v>
      </c>
      <c r="E80" s="38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382">
        <v>4680115882577</v>
      </c>
      <c r="E81" s="38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382">
        <v>4680115882720</v>
      </c>
      <c r="E82" s="38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64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382">
        <v>4680115880269</v>
      </c>
      <c r="E83" s="38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6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382">
        <v>4680115880429</v>
      </c>
      <c r="E84" s="38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382">
        <v>4680115881457</v>
      </c>
      <c r="E85" s="38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6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58.518518518518519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59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0.78804999999999992</v>
      </c>
      <c r="Z86" s="65"/>
      <c r="AA86" s="65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73" t="s">
        <v>43</v>
      </c>
      <c r="P87" s="374"/>
      <c r="Q87" s="374"/>
      <c r="R87" s="374"/>
      <c r="S87" s="374"/>
      <c r="T87" s="374"/>
      <c r="U87" s="375"/>
      <c r="V87" s="41" t="s">
        <v>0</v>
      </c>
      <c r="W87" s="42">
        <f>IFERROR(SUM(W64:W85),"0")</f>
        <v>360</v>
      </c>
      <c r="X87" s="42">
        <f>IFERROR(SUM(X64:X85),"0")</f>
        <v>365.20000000000005</v>
      </c>
      <c r="Y87" s="41"/>
      <c r="Z87" s="65"/>
      <c r="AA87" s="65"/>
    </row>
    <row r="88" spans="1:54" ht="14.25" customHeight="1" x14ac:dyDescent="0.25">
      <c r="A88" s="386" t="s">
        <v>109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382">
        <v>4680115881488</v>
      </c>
      <c r="E89" s="38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382">
        <v>4680115882751</v>
      </c>
      <c r="E90" s="38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382">
        <v>4680115882775</v>
      </c>
      <c r="E91" s="38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6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382">
        <v>4680115880658</v>
      </c>
      <c r="E92" s="38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73" t="s">
        <v>43</v>
      </c>
      <c r="P94" s="374"/>
      <c r="Q94" s="374"/>
      <c r="R94" s="374"/>
      <c r="S94" s="374"/>
      <c r="T94" s="374"/>
      <c r="U94" s="37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386" t="s">
        <v>76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382">
        <v>4607091387667</v>
      </c>
      <c r="E96" s="38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5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3" si="5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382">
        <v>4607091387636</v>
      </c>
      <c r="E97" s="38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5"/>
      <c r="T97" s="38" t="s">
        <v>48</v>
      </c>
      <c r="U97" s="38" t="s">
        <v>48</v>
      </c>
      <c r="V97" s="39" t="s">
        <v>0</v>
      </c>
      <c r="W97" s="57">
        <v>21</v>
      </c>
      <c r="X97" s="54">
        <f t="shared" si="5"/>
        <v>21</v>
      </c>
      <c r="Y97" s="40">
        <f>IFERROR(IF(X97=0,"",ROUNDUP(X97/H97,0)*0.00937),"")</f>
        <v>4.6850000000000003E-2</v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382">
        <v>4607091382426</v>
      </c>
      <c r="E98" s="38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5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5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382">
        <v>4607091386547</v>
      </c>
      <c r="E99" s="38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382">
        <v>4607091384734</v>
      </c>
      <c r="E100" s="38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6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4"/>
      <c r="Q100" s="384"/>
      <c r="R100" s="384"/>
      <c r="S100" s="38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382">
        <v>4607091382464</v>
      </c>
      <c r="E101" s="38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4"/>
      <c r="Q101" s="384"/>
      <c r="R101" s="384"/>
      <c r="S101" s="385"/>
      <c r="T101" s="38" t="s">
        <v>48</v>
      </c>
      <c r="U101" s="38" t="s">
        <v>48</v>
      </c>
      <c r="V101" s="39" t="s">
        <v>0</v>
      </c>
      <c r="W101" s="57">
        <v>14</v>
      </c>
      <c r="X101" s="54">
        <f t="shared" si="5"/>
        <v>14</v>
      </c>
      <c r="Y101" s="40">
        <f>IFERROR(IF(X101=0,"",ROUNDUP(X101/H101,0)*0.00502),"")</f>
        <v>2.5100000000000001E-2</v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382">
        <v>4680115883444</v>
      </c>
      <c r="E102" s="38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382">
        <v>4680115883444</v>
      </c>
      <c r="E103" s="38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6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4"/>
      <c r="Q103" s="384"/>
      <c r="R103" s="384"/>
      <c r="S103" s="38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43.333333333333329</v>
      </c>
      <c r="X104" s="42">
        <f>IFERROR(X96/H96,"0")+IFERROR(X97/H97,"0")+IFERROR(X98/H98,"0")+IFERROR(X99/H99,"0")+IFERROR(X100/H100,"0")+IFERROR(X101/H101,"0")+IFERROR(X102/H102,"0")+IFERROR(X103/H103,"0")</f>
        <v>45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0.83320000000000005</v>
      </c>
      <c r="Z104" s="65"/>
      <c r="AA104" s="65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73" t="s">
        <v>43</v>
      </c>
      <c r="P105" s="374"/>
      <c r="Q105" s="374"/>
      <c r="R105" s="374"/>
      <c r="S105" s="374"/>
      <c r="T105" s="374"/>
      <c r="U105" s="375"/>
      <c r="V105" s="41" t="s">
        <v>0</v>
      </c>
      <c r="W105" s="42">
        <f>IFERROR(SUM(W96:W103),"0")</f>
        <v>335</v>
      </c>
      <c r="X105" s="42">
        <f>IFERROR(SUM(X96:X103),"0")</f>
        <v>350</v>
      </c>
      <c r="Y105" s="41"/>
      <c r="Z105" s="65"/>
      <c r="AA105" s="65"/>
    </row>
    <row r="106" spans="1:54" ht="14.25" customHeight="1" x14ac:dyDescent="0.25">
      <c r="A106" s="386" t="s">
        <v>81</v>
      </c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  <c r="X106" s="386"/>
      <c r="Y106" s="386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382">
        <v>4680115884915</v>
      </c>
      <c r="E107" s="38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625" t="s">
        <v>196</v>
      </c>
      <c r="P107" s="384"/>
      <c r="Q107" s="384"/>
      <c r="R107" s="384"/>
      <c r="S107" s="38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382">
        <v>4680115884311</v>
      </c>
      <c r="E108" s="38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626" t="s">
        <v>200</v>
      </c>
      <c r="P108" s="384"/>
      <c r="Q108" s="384"/>
      <c r="R108" s="384"/>
      <c r="S108" s="38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382">
        <v>4680115884403</v>
      </c>
      <c r="E109" s="38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6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4"/>
      <c r="Q109" s="384"/>
      <c r="R109" s="384"/>
      <c r="S109" s="38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382">
        <v>4607091386967</v>
      </c>
      <c r="E110" s="38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382">
        <v>4607091386967</v>
      </c>
      <c r="E111" s="38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6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84"/>
      <c r="Q111" s="384"/>
      <c r="R111" s="384"/>
      <c r="S111" s="38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382">
        <v>4607091385304</v>
      </c>
      <c r="E112" s="38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6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4"/>
      <c r="Q112" s="384"/>
      <c r="R112" s="384"/>
      <c r="S112" s="385"/>
      <c r="T112" s="38" t="s">
        <v>48</v>
      </c>
      <c r="U112" s="38" t="s">
        <v>48</v>
      </c>
      <c r="V112" s="39" t="s">
        <v>0</v>
      </c>
      <c r="W112" s="57">
        <v>240</v>
      </c>
      <c r="X112" s="54">
        <f t="shared" si="6"/>
        <v>243.60000000000002</v>
      </c>
      <c r="Y112" s="40">
        <f>IFERROR(IF(X112=0,"",ROUNDUP(X112/H112,0)*0.02175),"")</f>
        <v>0.63074999999999992</v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382">
        <v>4607091386264</v>
      </c>
      <c r="E113" s="38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6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4"/>
      <c r="Q113" s="384"/>
      <c r="R113" s="384"/>
      <c r="S113" s="38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382">
        <v>4680115882584</v>
      </c>
      <c r="E114" s="38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4"/>
      <c r="Q114" s="384"/>
      <c r="R114" s="384"/>
      <c r="S114" s="38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382">
        <v>4680115882584</v>
      </c>
      <c r="E115" s="38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4"/>
      <c r="Q115" s="384"/>
      <c r="R115" s="384"/>
      <c r="S115" s="38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382">
        <v>4607091385731</v>
      </c>
      <c r="E116" s="38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4"/>
      <c r="Q116" s="384"/>
      <c r="R116" s="384"/>
      <c r="S116" s="38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382">
        <v>4680115880214</v>
      </c>
      <c r="E117" s="38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4"/>
      <c r="Q117" s="384"/>
      <c r="R117" s="384"/>
      <c r="S117" s="38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382">
        <v>4680115880894</v>
      </c>
      <c r="E118" s="38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61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4"/>
      <c r="Q118" s="384"/>
      <c r="R118" s="384"/>
      <c r="S118" s="38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382">
        <v>4607091385427</v>
      </c>
      <c r="E119" s="38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4"/>
      <c r="Q119" s="384"/>
      <c r="R119" s="384"/>
      <c r="S119" s="38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382">
        <v>4680115882645</v>
      </c>
      <c r="E120" s="38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6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4"/>
      <c r="Q120" s="384"/>
      <c r="R120" s="384"/>
      <c r="S120" s="38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37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73" t="s">
        <v>43</v>
      </c>
      <c r="P121" s="374"/>
      <c r="Q121" s="374"/>
      <c r="R121" s="374"/>
      <c r="S121" s="374"/>
      <c r="T121" s="374"/>
      <c r="U121" s="375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28.571428571428569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29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0.63074999999999992</v>
      </c>
      <c r="Z121" s="65"/>
      <c r="AA121" s="65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73" t="s">
        <v>43</v>
      </c>
      <c r="P122" s="374"/>
      <c r="Q122" s="374"/>
      <c r="R122" s="374"/>
      <c r="S122" s="374"/>
      <c r="T122" s="374"/>
      <c r="U122" s="375"/>
      <c r="V122" s="41" t="s">
        <v>0</v>
      </c>
      <c r="W122" s="42">
        <f>IFERROR(SUM(W107:W120),"0")</f>
        <v>240</v>
      </c>
      <c r="X122" s="42">
        <f>IFERROR(SUM(X107:X120),"0")</f>
        <v>243.60000000000002</v>
      </c>
      <c r="Y122" s="41"/>
      <c r="Z122" s="65"/>
      <c r="AA122" s="65"/>
    </row>
    <row r="123" spans="1:54" ht="14.25" customHeight="1" x14ac:dyDescent="0.25">
      <c r="A123" s="386" t="s">
        <v>223</v>
      </c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382">
        <v>4607091383065</v>
      </c>
      <c r="E124" s="38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4"/>
      <c r="Q124" s="384"/>
      <c r="R124" s="384"/>
      <c r="S124" s="38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382">
        <v>4680115881532</v>
      </c>
      <c r="E125" s="38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4"/>
      <c r="Q125" s="384"/>
      <c r="R125" s="384"/>
      <c r="S125" s="38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382">
        <v>4680115881532</v>
      </c>
      <c r="E126" s="38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382">
        <v>4680115881532</v>
      </c>
      <c r="E127" s="38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6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4"/>
      <c r="Q127" s="384"/>
      <c r="R127" s="384"/>
      <c r="S127" s="38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382">
        <v>4680115882652</v>
      </c>
      <c r="E128" s="38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6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4"/>
      <c r="Q128" s="384"/>
      <c r="R128" s="384"/>
      <c r="S128" s="38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382">
        <v>4680115880238</v>
      </c>
      <c r="E129" s="38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6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4"/>
      <c r="Q129" s="384"/>
      <c r="R129" s="384"/>
      <c r="S129" s="38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382">
        <v>4680115881464</v>
      </c>
      <c r="E130" s="38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4"/>
      <c r="Q130" s="384"/>
      <c r="R130" s="384"/>
      <c r="S130" s="38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37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73" t="s">
        <v>43</v>
      </c>
      <c r="P131" s="374"/>
      <c r="Q131" s="374"/>
      <c r="R131" s="374"/>
      <c r="S131" s="374"/>
      <c r="T131" s="374"/>
      <c r="U131" s="375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73" t="s">
        <v>43</v>
      </c>
      <c r="P132" s="374"/>
      <c r="Q132" s="374"/>
      <c r="R132" s="374"/>
      <c r="S132" s="374"/>
      <c r="T132" s="374"/>
      <c r="U132" s="375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customHeight="1" x14ac:dyDescent="0.25">
      <c r="A133" s="404" t="s">
        <v>236</v>
      </c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63"/>
      <c r="AA133" s="63"/>
    </row>
    <row r="134" spans="1:54" ht="14.25" customHeight="1" x14ac:dyDescent="0.25">
      <c r="A134" s="386" t="s">
        <v>81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386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382">
        <v>4607091385168</v>
      </c>
      <c r="E135" s="38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6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4"/>
      <c r="Q135" s="384"/>
      <c r="R135" s="384"/>
      <c r="S135" s="385"/>
      <c r="T135" s="38" t="s">
        <v>48</v>
      </c>
      <c r="U135" s="38" t="s">
        <v>48</v>
      </c>
      <c r="V135" s="39" t="s">
        <v>0</v>
      </c>
      <c r="W135" s="57">
        <v>200</v>
      </c>
      <c r="X135" s="54">
        <f>IFERROR(IF(W135="",0,CEILING((W135/$H135),1)*$H135),"")</f>
        <v>202.5</v>
      </c>
      <c r="Y135" s="40">
        <f>IFERROR(IF(X135=0,"",ROUNDUP(X135/H135,0)*0.02175),"")</f>
        <v>0.54374999999999996</v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382">
        <v>4607091385168</v>
      </c>
      <c r="E136" s="38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4"/>
      <c r="Q136" s="384"/>
      <c r="R136" s="384"/>
      <c r="S136" s="38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382">
        <v>4607091383256</v>
      </c>
      <c r="E137" s="38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4"/>
      <c r="Q137" s="384"/>
      <c r="R137" s="384"/>
      <c r="S137" s="38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382">
        <v>4607091385748</v>
      </c>
      <c r="E138" s="38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4"/>
      <c r="Q138" s="384"/>
      <c r="R138" s="384"/>
      <c r="S138" s="38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382">
        <v>4680115884533</v>
      </c>
      <c r="E139" s="38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60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4"/>
      <c r="Q139" s="384"/>
      <c r="R139" s="384"/>
      <c r="S139" s="38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73" t="s">
        <v>43</v>
      </c>
      <c r="P140" s="374"/>
      <c r="Q140" s="374"/>
      <c r="R140" s="374"/>
      <c r="S140" s="374"/>
      <c r="T140" s="374"/>
      <c r="U140" s="375"/>
      <c r="V140" s="41" t="s">
        <v>42</v>
      </c>
      <c r="W140" s="42">
        <f>IFERROR(W135/H135,"0")+IFERROR(W136/H136,"0")+IFERROR(W137/H137,"0")+IFERROR(W138/H138,"0")+IFERROR(W139/H139,"0")</f>
        <v>24.691358024691358</v>
      </c>
      <c r="X140" s="42">
        <f>IFERROR(X135/H135,"0")+IFERROR(X136/H136,"0")+IFERROR(X137/H137,"0")+IFERROR(X138/H138,"0")+IFERROR(X139/H139,"0")</f>
        <v>25</v>
      </c>
      <c r="Y140" s="42">
        <f>IFERROR(IF(Y135="",0,Y135),"0")+IFERROR(IF(Y136="",0,Y136),"0")+IFERROR(IF(Y137="",0,Y137),"0")+IFERROR(IF(Y138="",0,Y138),"0")+IFERROR(IF(Y139="",0,Y139),"0")</f>
        <v>0.54374999999999996</v>
      </c>
      <c r="Z140" s="65"/>
      <c r="AA140" s="65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73" t="s">
        <v>43</v>
      </c>
      <c r="P141" s="374"/>
      <c r="Q141" s="374"/>
      <c r="R141" s="374"/>
      <c r="S141" s="374"/>
      <c r="T141" s="374"/>
      <c r="U141" s="375"/>
      <c r="V141" s="41" t="s">
        <v>0</v>
      </c>
      <c r="W141" s="42">
        <f>IFERROR(SUM(W135:W139),"0")</f>
        <v>200</v>
      </c>
      <c r="X141" s="42">
        <f>IFERROR(SUM(X135:X139),"0")</f>
        <v>202.5</v>
      </c>
      <c r="Y141" s="41"/>
      <c r="Z141" s="65"/>
      <c r="AA141" s="65"/>
    </row>
    <row r="142" spans="1:54" ht="27.75" customHeight="1" x14ac:dyDescent="0.2">
      <c r="A142" s="403" t="s">
        <v>246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53"/>
      <c r="AA142" s="53"/>
    </row>
    <row r="143" spans="1:54" ht="16.5" customHeight="1" x14ac:dyDescent="0.25">
      <c r="A143" s="404" t="s">
        <v>247</v>
      </c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63"/>
      <c r="AA143" s="63"/>
    </row>
    <row r="144" spans="1:54" ht="14.25" customHeight="1" x14ac:dyDescent="0.25">
      <c r="A144" s="386" t="s">
        <v>117</v>
      </c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386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382">
        <v>4607091383423</v>
      </c>
      <c r="E145" s="38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4"/>
      <c r="Q145" s="384"/>
      <c r="R145" s="384"/>
      <c r="S145" s="38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382">
        <v>4607091381405</v>
      </c>
      <c r="E146" s="38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4"/>
      <c r="Q146" s="384"/>
      <c r="R146" s="384"/>
      <c r="S146" s="38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382">
        <v>4607091386516</v>
      </c>
      <c r="E147" s="38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6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4"/>
      <c r="Q147" s="384"/>
      <c r="R147" s="384"/>
      <c r="S147" s="38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73" t="s">
        <v>43</v>
      </c>
      <c r="P148" s="374"/>
      <c r="Q148" s="374"/>
      <c r="R148" s="374"/>
      <c r="S148" s="374"/>
      <c r="T148" s="374"/>
      <c r="U148" s="375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73" t="s">
        <v>43</v>
      </c>
      <c r="P149" s="374"/>
      <c r="Q149" s="374"/>
      <c r="R149" s="374"/>
      <c r="S149" s="374"/>
      <c r="T149" s="374"/>
      <c r="U149" s="375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04" t="s">
        <v>254</v>
      </c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63"/>
      <c r="AA150" s="63"/>
    </row>
    <row r="151" spans="1:54" ht="14.25" customHeight="1" x14ac:dyDescent="0.25">
      <c r="A151" s="386" t="s">
        <v>76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382">
        <v>4680115880993</v>
      </c>
      <c r="E152" s="38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4"/>
      <c r="Q152" s="384"/>
      <c r="R152" s="384"/>
      <c r="S152" s="38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382">
        <v>4680115881761</v>
      </c>
      <c r="E153" s="38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4"/>
      <c r="Q153" s="384"/>
      <c r="R153" s="384"/>
      <c r="S153" s="38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382">
        <v>4680115881563</v>
      </c>
      <c r="E154" s="38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4"/>
      <c r="Q154" s="384"/>
      <c r="R154" s="384"/>
      <c r="S154" s="38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382">
        <v>4680115880986</v>
      </c>
      <c r="E155" s="38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4"/>
      <c r="Q155" s="384"/>
      <c r="R155" s="384"/>
      <c r="S155" s="38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382">
        <v>4680115880207</v>
      </c>
      <c r="E156" s="38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4"/>
      <c r="Q156" s="384"/>
      <c r="R156" s="384"/>
      <c r="S156" s="38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382">
        <v>4680115881785</v>
      </c>
      <c r="E157" s="38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4"/>
      <c r="Q157" s="384"/>
      <c r="R157" s="384"/>
      <c r="S157" s="38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382">
        <v>4680115881679</v>
      </c>
      <c r="E158" s="38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4"/>
      <c r="Q158" s="384"/>
      <c r="R158" s="384"/>
      <c r="S158" s="38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382">
        <v>4680115880191</v>
      </c>
      <c r="E159" s="38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4"/>
      <c r="Q159" s="384"/>
      <c r="R159" s="384"/>
      <c r="S159" s="38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382">
        <v>4680115883963</v>
      </c>
      <c r="E160" s="38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4"/>
      <c r="Q160" s="384"/>
      <c r="R160" s="384"/>
      <c r="S160" s="38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73" t="s">
        <v>43</v>
      </c>
      <c r="P161" s="374"/>
      <c r="Q161" s="374"/>
      <c r="R161" s="374"/>
      <c r="S161" s="374"/>
      <c r="T161" s="374"/>
      <c r="U161" s="375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73" t="s">
        <v>43</v>
      </c>
      <c r="P162" s="374"/>
      <c r="Q162" s="374"/>
      <c r="R162" s="374"/>
      <c r="S162" s="374"/>
      <c r="T162" s="374"/>
      <c r="U162" s="375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customHeight="1" x14ac:dyDescent="0.25">
      <c r="A163" s="404" t="s">
        <v>273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63"/>
      <c r="AA163" s="63"/>
    </row>
    <row r="164" spans="1:54" ht="14.25" customHeight="1" x14ac:dyDescent="0.25">
      <c r="A164" s="386" t="s">
        <v>117</v>
      </c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386"/>
      <c r="O164" s="386"/>
      <c r="P164" s="386"/>
      <c r="Q164" s="386"/>
      <c r="R164" s="386"/>
      <c r="S164" s="386"/>
      <c r="T164" s="386"/>
      <c r="U164" s="386"/>
      <c r="V164" s="386"/>
      <c r="W164" s="386"/>
      <c r="X164" s="386"/>
      <c r="Y164" s="386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382">
        <v>4680115881402</v>
      </c>
      <c r="E165" s="38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4"/>
      <c r="Q165" s="384"/>
      <c r="R165" s="384"/>
      <c r="S165" s="38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382">
        <v>4680115881396</v>
      </c>
      <c r="E166" s="38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4"/>
      <c r="Q166" s="384"/>
      <c r="R166" s="384"/>
      <c r="S166" s="38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73" t="s">
        <v>43</v>
      </c>
      <c r="P167" s="374"/>
      <c r="Q167" s="374"/>
      <c r="R167" s="374"/>
      <c r="S167" s="374"/>
      <c r="T167" s="374"/>
      <c r="U167" s="375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73" t="s">
        <v>43</v>
      </c>
      <c r="P168" s="374"/>
      <c r="Q168" s="374"/>
      <c r="R168" s="374"/>
      <c r="S168" s="374"/>
      <c r="T168" s="374"/>
      <c r="U168" s="375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customHeight="1" x14ac:dyDescent="0.25">
      <c r="A169" s="386" t="s">
        <v>109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382">
        <v>4680115882935</v>
      </c>
      <c r="E170" s="38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4"/>
      <c r="Q170" s="384"/>
      <c r="R170" s="384"/>
      <c r="S170" s="38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382">
        <v>4680115880764</v>
      </c>
      <c r="E171" s="38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4"/>
      <c r="Q171" s="384"/>
      <c r="R171" s="384"/>
      <c r="S171" s="38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73" t="s">
        <v>43</v>
      </c>
      <c r="P172" s="374"/>
      <c r="Q172" s="374"/>
      <c r="R172" s="374"/>
      <c r="S172" s="374"/>
      <c r="T172" s="374"/>
      <c r="U172" s="375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73" t="s">
        <v>43</v>
      </c>
      <c r="P173" s="374"/>
      <c r="Q173" s="374"/>
      <c r="R173" s="374"/>
      <c r="S173" s="374"/>
      <c r="T173" s="374"/>
      <c r="U173" s="375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386" t="s">
        <v>76</v>
      </c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386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382">
        <v>4680115882683</v>
      </c>
      <c r="E175" s="38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4"/>
      <c r="Q175" s="384"/>
      <c r="R175" s="384"/>
      <c r="S175" s="385"/>
      <c r="T175" s="38" t="s">
        <v>48</v>
      </c>
      <c r="U175" s="38" t="s">
        <v>48</v>
      </c>
      <c r="V175" s="39" t="s">
        <v>0</v>
      </c>
      <c r="W175" s="57">
        <v>350</v>
      </c>
      <c r="X175" s="54">
        <f>IFERROR(IF(W175="",0,CEILING((W175/$H175),1)*$H175),"")</f>
        <v>351</v>
      </c>
      <c r="Y175" s="40">
        <f>IFERROR(IF(X175=0,"",ROUNDUP(X175/H175,0)*0.00937),"")</f>
        <v>0.60904999999999998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382">
        <v>4680115882690</v>
      </c>
      <c r="E176" s="38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4"/>
      <c r="Q176" s="384"/>
      <c r="R176" s="384"/>
      <c r="S176" s="385"/>
      <c r="T176" s="38" t="s">
        <v>48</v>
      </c>
      <c r="U176" s="38" t="s">
        <v>48</v>
      </c>
      <c r="V176" s="39" t="s">
        <v>0</v>
      </c>
      <c r="W176" s="57">
        <v>50</v>
      </c>
      <c r="X176" s="54">
        <f>IFERROR(IF(W176="",0,CEILING((W176/$H176),1)*$H176),"")</f>
        <v>54</v>
      </c>
      <c r="Y176" s="40">
        <f>IFERROR(IF(X176=0,"",ROUNDUP(X176/H176,0)*0.00937),"")</f>
        <v>9.3700000000000006E-2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382">
        <v>4680115882669</v>
      </c>
      <c r="E177" s="38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4"/>
      <c r="Q177" s="384"/>
      <c r="R177" s="384"/>
      <c r="S177" s="385"/>
      <c r="T177" s="38" t="s">
        <v>48</v>
      </c>
      <c r="U177" s="38" t="s">
        <v>48</v>
      </c>
      <c r="V177" s="39" t="s">
        <v>0</v>
      </c>
      <c r="W177" s="57">
        <v>350</v>
      </c>
      <c r="X177" s="54">
        <f>IFERROR(IF(W177="",0,CEILING((W177/$H177),1)*$H177),"")</f>
        <v>351</v>
      </c>
      <c r="Y177" s="40">
        <f>IFERROR(IF(X177=0,"",ROUNDUP(X177/H177,0)*0.00937),"")</f>
        <v>0.60904999999999998</v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382">
        <v>4680115882676</v>
      </c>
      <c r="E178" s="38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4"/>
      <c r="Q178" s="384"/>
      <c r="R178" s="384"/>
      <c r="S178" s="38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73" t="s">
        <v>43</v>
      </c>
      <c r="P179" s="374"/>
      <c r="Q179" s="374"/>
      <c r="R179" s="374"/>
      <c r="S179" s="374"/>
      <c r="T179" s="374"/>
      <c r="U179" s="375"/>
      <c r="V179" s="41" t="s">
        <v>42</v>
      </c>
      <c r="W179" s="42">
        <f>IFERROR(W175/H175,"0")+IFERROR(W176/H176,"0")+IFERROR(W177/H177,"0")+IFERROR(W178/H178,"0")</f>
        <v>138.88888888888889</v>
      </c>
      <c r="X179" s="42">
        <f>IFERROR(X175/H175,"0")+IFERROR(X176/H176,"0")+IFERROR(X177/H177,"0")+IFERROR(X178/H178,"0")</f>
        <v>140</v>
      </c>
      <c r="Y179" s="42">
        <f>IFERROR(IF(Y175="",0,Y175),"0")+IFERROR(IF(Y176="",0,Y176),"0")+IFERROR(IF(Y177="",0,Y177),"0")+IFERROR(IF(Y178="",0,Y178),"0")</f>
        <v>1.3117999999999999</v>
      </c>
      <c r="Z179" s="65"/>
      <c r="AA179" s="65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73" t="s">
        <v>43</v>
      </c>
      <c r="P180" s="374"/>
      <c r="Q180" s="374"/>
      <c r="R180" s="374"/>
      <c r="S180" s="374"/>
      <c r="T180" s="374"/>
      <c r="U180" s="375"/>
      <c r="V180" s="41" t="s">
        <v>0</v>
      </c>
      <c r="W180" s="42">
        <f>IFERROR(SUM(W175:W178),"0")</f>
        <v>750</v>
      </c>
      <c r="X180" s="42">
        <f>IFERROR(SUM(X175:X178),"0")</f>
        <v>756</v>
      </c>
      <c r="Y180" s="41"/>
      <c r="Z180" s="65"/>
      <c r="AA180" s="65"/>
    </row>
    <row r="181" spans="1:54" ht="14.25" customHeight="1" x14ac:dyDescent="0.25">
      <c r="A181" s="386" t="s">
        <v>81</v>
      </c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  <c r="X181" s="386"/>
      <c r="Y181" s="386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382">
        <v>4680115881556</v>
      </c>
      <c r="E182" s="38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4"/>
      <c r="Q182" s="384"/>
      <c r="R182" s="384"/>
      <c r="S182" s="38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382">
        <v>4680115880573</v>
      </c>
      <c r="E183" s="38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4"/>
      <c r="Q183" s="384"/>
      <c r="R183" s="384"/>
      <c r="S183" s="38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382">
        <v>4680115881594</v>
      </c>
      <c r="E184" s="38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4"/>
      <c r="Q184" s="384"/>
      <c r="R184" s="384"/>
      <c r="S184" s="38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382">
        <v>4680115881587</v>
      </c>
      <c r="E185" s="38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4"/>
      <c r="Q185" s="384"/>
      <c r="R185" s="384"/>
      <c r="S185" s="38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382">
        <v>4680115880962</v>
      </c>
      <c r="E186" s="38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4"/>
      <c r="Q186" s="384"/>
      <c r="R186" s="384"/>
      <c r="S186" s="38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382">
        <v>4680115881617</v>
      </c>
      <c r="E187" s="38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4"/>
      <c r="Q187" s="384"/>
      <c r="R187" s="384"/>
      <c r="S187" s="38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382">
        <v>4680115881228</v>
      </c>
      <c r="E188" s="38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4"/>
      <c r="Q188" s="384"/>
      <c r="R188" s="384"/>
      <c r="S188" s="38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382">
        <v>4680115881037</v>
      </c>
      <c r="E189" s="38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4"/>
      <c r="Q189" s="384"/>
      <c r="R189" s="384"/>
      <c r="S189" s="38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382">
        <v>4680115881211</v>
      </c>
      <c r="E190" s="38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4"/>
      <c r="Q190" s="384"/>
      <c r="R190" s="384"/>
      <c r="S190" s="38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382">
        <v>4680115881020</v>
      </c>
      <c r="E191" s="38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4"/>
      <c r="Q191" s="384"/>
      <c r="R191" s="384"/>
      <c r="S191" s="38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382">
        <v>4680115882195</v>
      </c>
      <c r="E192" s="38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4"/>
      <c r="Q192" s="384"/>
      <c r="R192" s="384"/>
      <c r="S192" s="38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382">
        <v>4680115882607</v>
      </c>
      <c r="E193" s="38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4"/>
      <c r="Q193" s="384"/>
      <c r="R193" s="384"/>
      <c r="S193" s="38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382">
        <v>4680115880092</v>
      </c>
      <c r="E194" s="38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4"/>
      <c r="Q194" s="384"/>
      <c r="R194" s="384"/>
      <c r="S194" s="38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382">
        <v>4680115880221</v>
      </c>
      <c r="E195" s="38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4"/>
      <c r="Q195" s="384"/>
      <c r="R195" s="384"/>
      <c r="S195" s="38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382">
        <v>4680115882942</v>
      </c>
      <c r="E196" s="38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4"/>
      <c r="Q196" s="384"/>
      <c r="R196" s="384"/>
      <c r="S196" s="38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382">
        <v>4680115880504</v>
      </c>
      <c r="E197" s="38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4"/>
      <c r="Q197" s="384"/>
      <c r="R197" s="384"/>
      <c r="S197" s="38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382">
        <v>4680115882164</v>
      </c>
      <c r="E198" s="38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4"/>
      <c r="Q198" s="384"/>
      <c r="R198" s="384"/>
      <c r="S198" s="38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73" t="s">
        <v>43</v>
      </c>
      <c r="P199" s="374"/>
      <c r="Q199" s="374"/>
      <c r="R199" s="374"/>
      <c r="S199" s="374"/>
      <c r="T199" s="374"/>
      <c r="U199" s="375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73" t="s">
        <v>43</v>
      </c>
      <c r="P200" s="374"/>
      <c r="Q200" s="374"/>
      <c r="R200" s="374"/>
      <c r="S200" s="374"/>
      <c r="T200" s="374"/>
      <c r="U200" s="375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customHeight="1" x14ac:dyDescent="0.25">
      <c r="A201" s="386" t="s">
        <v>223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382">
        <v>4680115882874</v>
      </c>
      <c r="E202" s="38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4"/>
      <c r="Q202" s="384"/>
      <c r="R202" s="384"/>
      <c r="S202" s="38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382">
        <v>4680115884434</v>
      </c>
      <c r="E203" s="38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4"/>
      <c r="Q203" s="384"/>
      <c r="R203" s="384"/>
      <c r="S203" s="38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382">
        <v>4680115880801</v>
      </c>
      <c r="E204" s="38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382">
        <v>4680115880818</v>
      </c>
      <c r="E205" s="38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4"/>
      <c r="Q205" s="384"/>
      <c r="R205" s="384"/>
      <c r="S205" s="38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73" t="s">
        <v>43</v>
      </c>
      <c r="P206" s="374"/>
      <c r="Q206" s="374"/>
      <c r="R206" s="374"/>
      <c r="S206" s="374"/>
      <c r="T206" s="374"/>
      <c r="U206" s="375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73" t="s">
        <v>43</v>
      </c>
      <c r="P207" s="374"/>
      <c r="Q207" s="374"/>
      <c r="R207" s="374"/>
      <c r="S207" s="374"/>
      <c r="T207" s="374"/>
      <c r="U207" s="375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customHeight="1" x14ac:dyDescent="0.25">
      <c r="A208" s="404" t="s">
        <v>332</v>
      </c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4"/>
      <c r="P208" s="404"/>
      <c r="Q208" s="404"/>
      <c r="R208" s="404"/>
      <c r="S208" s="404"/>
      <c r="T208" s="404"/>
      <c r="U208" s="404"/>
      <c r="V208" s="404"/>
      <c r="W208" s="404"/>
      <c r="X208" s="404"/>
      <c r="Y208" s="404"/>
      <c r="Z208" s="63"/>
      <c r="AA208" s="63"/>
    </row>
    <row r="209" spans="1:54" ht="14.25" customHeight="1" x14ac:dyDescent="0.25">
      <c r="A209" s="386" t="s">
        <v>117</v>
      </c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386"/>
      <c r="O209" s="386"/>
      <c r="P209" s="386"/>
      <c r="Q209" s="386"/>
      <c r="R209" s="386"/>
      <c r="S209" s="386"/>
      <c r="T209" s="386"/>
      <c r="U209" s="386"/>
      <c r="V209" s="386"/>
      <c r="W209" s="386"/>
      <c r="X209" s="386"/>
      <c r="Y209" s="386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382">
        <v>4680115884274</v>
      </c>
      <c r="E210" s="38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4"/>
      <c r="Q210" s="384"/>
      <c r="R210" s="384"/>
      <c r="S210" s="38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382">
        <v>4680115884298</v>
      </c>
      <c r="E211" s="38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4"/>
      <c r="Q211" s="384"/>
      <c r="R211" s="384"/>
      <c r="S211" s="38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382">
        <v>4680115884250</v>
      </c>
      <c r="E212" s="38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4"/>
      <c r="Q212" s="384"/>
      <c r="R212" s="384"/>
      <c r="S212" s="38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382">
        <v>4680115884281</v>
      </c>
      <c r="E213" s="38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4"/>
      <c r="Q213" s="384"/>
      <c r="R213" s="384"/>
      <c r="S213" s="38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382">
        <v>4680115884199</v>
      </c>
      <c r="E214" s="38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4"/>
      <c r="Q214" s="384"/>
      <c r="R214" s="384"/>
      <c r="S214" s="38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382">
        <v>4680115884267</v>
      </c>
      <c r="E215" s="38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5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4"/>
      <c r="Q215" s="384"/>
      <c r="R215" s="384"/>
      <c r="S215" s="38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73" t="s">
        <v>43</v>
      </c>
      <c r="P216" s="374"/>
      <c r="Q216" s="374"/>
      <c r="R216" s="374"/>
      <c r="S216" s="374"/>
      <c r="T216" s="374"/>
      <c r="U216" s="375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73" t="s">
        <v>43</v>
      </c>
      <c r="P217" s="374"/>
      <c r="Q217" s="374"/>
      <c r="R217" s="374"/>
      <c r="S217" s="374"/>
      <c r="T217" s="374"/>
      <c r="U217" s="375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customHeight="1" x14ac:dyDescent="0.25">
      <c r="A218" s="386" t="s">
        <v>76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382">
        <v>4607091389845</v>
      </c>
      <c r="E219" s="38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5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4"/>
      <c r="Q219" s="384"/>
      <c r="R219" s="384"/>
      <c r="S219" s="38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382">
        <v>4680115882881</v>
      </c>
      <c r="E220" s="38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5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4"/>
      <c r="Q220" s="384"/>
      <c r="R220" s="384"/>
      <c r="S220" s="38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37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73" t="s">
        <v>43</v>
      </c>
      <c r="P221" s="374"/>
      <c r="Q221" s="374"/>
      <c r="R221" s="374"/>
      <c r="S221" s="374"/>
      <c r="T221" s="374"/>
      <c r="U221" s="375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73" t="s">
        <v>43</v>
      </c>
      <c r="P222" s="374"/>
      <c r="Q222" s="374"/>
      <c r="R222" s="374"/>
      <c r="S222" s="374"/>
      <c r="T222" s="374"/>
      <c r="U222" s="375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04" t="s">
        <v>349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63"/>
      <c r="AA223" s="63"/>
    </row>
    <row r="224" spans="1:54" ht="14.25" customHeight="1" x14ac:dyDescent="0.25">
      <c r="A224" s="386" t="s">
        <v>117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386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382">
        <v>4680115884137</v>
      </c>
      <c r="E225" s="38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4"/>
      <c r="Q225" s="384"/>
      <c r="R225" s="384"/>
      <c r="S225" s="38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382">
        <v>4680115884236</v>
      </c>
      <c r="E226" s="38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4"/>
      <c r="Q226" s="384"/>
      <c r="R226" s="384"/>
      <c r="S226" s="38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382">
        <v>4680115884175</v>
      </c>
      <c r="E227" s="38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4"/>
      <c r="Q227" s="384"/>
      <c r="R227" s="384"/>
      <c r="S227" s="38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382">
        <v>4680115884144</v>
      </c>
      <c r="E228" s="38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4"/>
      <c r="Q228" s="384"/>
      <c r="R228" s="384"/>
      <c r="S228" s="38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382">
        <v>4680115884182</v>
      </c>
      <c r="E229" s="38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4"/>
      <c r="Q229" s="384"/>
      <c r="R229" s="384"/>
      <c r="S229" s="38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382">
        <v>4680115884205</v>
      </c>
      <c r="E230" s="38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4"/>
      <c r="Q230" s="384"/>
      <c r="R230" s="384"/>
      <c r="S230" s="38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37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73" t="s">
        <v>43</v>
      </c>
      <c r="P231" s="374"/>
      <c r="Q231" s="374"/>
      <c r="R231" s="374"/>
      <c r="S231" s="374"/>
      <c r="T231" s="374"/>
      <c r="U231" s="375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73" t="s">
        <v>43</v>
      </c>
      <c r="P232" s="374"/>
      <c r="Q232" s="374"/>
      <c r="R232" s="374"/>
      <c r="S232" s="374"/>
      <c r="T232" s="374"/>
      <c r="U232" s="375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04" t="s">
        <v>362</v>
      </c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4"/>
      <c r="P233" s="404"/>
      <c r="Q233" s="404"/>
      <c r="R233" s="404"/>
      <c r="S233" s="404"/>
      <c r="T233" s="404"/>
      <c r="U233" s="404"/>
      <c r="V233" s="404"/>
      <c r="W233" s="404"/>
      <c r="X233" s="404"/>
      <c r="Y233" s="404"/>
      <c r="Z233" s="63"/>
      <c r="AA233" s="63"/>
    </row>
    <row r="234" spans="1:54" ht="14.25" customHeight="1" x14ac:dyDescent="0.25">
      <c r="A234" s="386" t="s">
        <v>117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386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382">
        <v>4607091387445</v>
      </c>
      <c r="E235" s="38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4"/>
      <c r="Q235" s="384"/>
      <c r="R235" s="384"/>
      <c r="S235" s="38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382">
        <v>4607091386004</v>
      </c>
      <c r="E236" s="38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382">
        <v>4607091386004</v>
      </c>
      <c r="E237" s="38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4"/>
      <c r="Q237" s="384"/>
      <c r="R237" s="384"/>
      <c r="S237" s="38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382">
        <v>4607091386073</v>
      </c>
      <c r="E238" s="38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4"/>
      <c r="Q238" s="384"/>
      <c r="R238" s="384"/>
      <c r="S238" s="38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382">
        <v>4607091387322</v>
      </c>
      <c r="E239" s="38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4"/>
      <c r="Q239" s="384"/>
      <c r="R239" s="384"/>
      <c r="S239" s="38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382">
        <v>4607091387322</v>
      </c>
      <c r="E240" s="38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4"/>
      <c r="Q240" s="384"/>
      <c r="R240" s="384"/>
      <c r="S240" s="385"/>
      <c r="T240" s="38" t="s">
        <v>48</v>
      </c>
      <c r="U240" s="38" t="s">
        <v>48</v>
      </c>
      <c r="V240" s="39" t="s">
        <v>0</v>
      </c>
      <c r="W240" s="57">
        <v>200</v>
      </c>
      <c r="X240" s="54">
        <f t="shared" si="13"/>
        <v>205.20000000000002</v>
      </c>
      <c r="Y240" s="40">
        <f>IFERROR(IF(X240=0,"",ROUNDUP(X240/H240,0)*0.02039),"")</f>
        <v>0.38740999999999998</v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382">
        <v>4607091387377</v>
      </c>
      <c r="E241" s="38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4"/>
      <c r="Q241" s="384"/>
      <c r="R241" s="384"/>
      <c r="S241" s="385"/>
      <c r="T241" s="38" t="s">
        <v>48</v>
      </c>
      <c r="U241" s="38" t="s">
        <v>48</v>
      </c>
      <c r="V241" s="39" t="s">
        <v>0</v>
      </c>
      <c r="W241" s="57">
        <v>350</v>
      </c>
      <c r="X241" s="54">
        <f t="shared" si="13"/>
        <v>356.40000000000003</v>
      </c>
      <c r="Y241" s="40">
        <f>IFERROR(IF(X241=0,"",ROUNDUP(X241/H241,0)*0.02175),"")</f>
        <v>0.71775</v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382">
        <v>4607091387353</v>
      </c>
      <c r="E242" s="38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4"/>
      <c r="Q242" s="384"/>
      <c r="R242" s="384"/>
      <c r="S242" s="385"/>
      <c r="T242" s="38" t="s">
        <v>48</v>
      </c>
      <c r="U242" s="38" t="s">
        <v>48</v>
      </c>
      <c r="V242" s="39" t="s">
        <v>0</v>
      </c>
      <c r="W242" s="57">
        <v>200</v>
      </c>
      <c r="X242" s="54">
        <f t="shared" si="13"/>
        <v>205.20000000000002</v>
      </c>
      <c r="Y242" s="40">
        <f>IFERROR(IF(X242=0,"",ROUNDUP(X242/H242,0)*0.02175),"")</f>
        <v>0.41324999999999995</v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382">
        <v>4607091386011</v>
      </c>
      <c r="E243" s="38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4"/>
      <c r="Q243" s="384"/>
      <c r="R243" s="384"/>
      <c r="S243" s="38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382">
        <v>4607091387308</v>
      </c>
      <c r="E244" s="38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4"/>
      <c r="Q244" s="384"/>
      <c r="R244" s="384"/>
      <c r="S244" s="38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382">
        <v>4607091387339</v>
      </c>
      <c r="E245" s="38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4"/>
      <c r="Q245" s="384"/>
      <c r="R245" s="384"/>
      <c r="S245" s="38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382">
        <v>4680115882638</v>
      </c>
      <c r="E246" s="38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4"/>
      <c r="Q246" s="384"/>
      <c r="R246" s="384"/>
      <c r="S246" s="38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382">
        <v>4680115881938</v>
      </c>
      <c r="E247" s="38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4"/>
      <c r="Q247" s="384"/>
      <c r="R247" s="384"/>
      <c r="S247" s="38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382">
        <v>4607091387346</v>
      </c>
      <c r="E248" s="38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4"/>
      <c r="Q248" s="384"/>
      <c r="R248" s="384"/>
      <c r="S248" s="38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382">
        <v>4680115880375</v>
      </c>
      <c r="E249" s="38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3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4"/>
      <c r="Q249" s="384"/>
      <c r="R249" s="384"/>
      <c r="S249" s="38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382">
        <v>4607091389807</v>
      </c>
      <c r="E250" s="38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4"/>
      <c r="Q250" s="384"/>
      <c r="R250" s="384"/>
      <c r="S250" s="38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37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73" t="s">
        <v>43</v>
      </c>
      <c r="P251" s="374"/>
      <c r="Q251" s="374"/>
      <c r="R251" s="374"/>
      <c r="S251" s="374"/>
      <c r="T251" s="374"/>
      <c r="U251" s="375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69.444444444444443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71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1.5184099999999998</v>
      </c>
      <c r="Z251" s="65"/>
      <c r="AA251" s="65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1" t="s">
        <v>0</v>
      </c>
      <c r="W252" s="42">
        <f>IFERROR(SUM(W235:W250),"0")</f>
        <v>750</v>
      </c>
      <c r="X252" s="42">
        <f>IFERROR(SUM(X235:X250),"0")</f>
        <v>766.80000000000007</v>
      </c>
      <c r="Y252" s="41"/>
      <c r="Z252" s="65"/>
      <c r="AA252" s="65"/>
    </row>
    <row r="253" spans="1:54" ht="14.25" customHeight="1" x14ac:dyDescent="0.25">
      <c r="A253" s="386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382">
        <v>4680115881914</v>
      </c>
      <c r="E254" s="38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3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4"/>
      <c r="Q254" s="384"/>
      <c r="R254" s="384"/>
      <c r="S254" s="38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37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73" t="s">
        <v>43</v>
      </c>
      <c r="P255" s="374"/>
      <c r="Q255" s="374"/>
      <c r="R255" s="374"/>
      <c r="S255" s="374"/>
      <c r="T255" s="374"/>
      <c r="U255" s="375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73" t="s">
        <v>43</v>
      </c>
      <c r="P256" s="374"/>
      <c r="Q256" s="374"/>
      <c r="R256" s="374"/>
      <c r="S256" s="374"/>
      <c r="T256" s="374"/>
      <c r="U256" s="375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386" t="s">
        <v>76</v>
      </c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6"/>
      <c r="T257" s="386"/>
      <c r="U257" s="386"/>
      <c r="V257" s="386"/>
      <c r="W257" s="386"/>
      <c r="X257" s="386"/>
      <c r="Y257" s="386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382">
        <v>4607091387193</v>
      </c>
      <c r="E258" s="38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4"/>
      <c r="Q258" s="384"/>
      <c r="R258" s="384"/>
      <c r="S258" s="385"/>
      <c r="T258" s="38" t="s">
        <v>48</v>
      </c>
      <c r="U258" s="38" t="s">
        <v>48</v>
      </c>
      <c r="V258" s="39" t="s">
        <v>0</v>
      </c>
      <c r="W258" s="57">
        <v>800</v>
      </c>
      <c r="X258" s="54">
        <f>IFERROR(IF(W258="",0,CEILING((W258/$H258),1)*$H258),"")</f>
        <v>802.2</v>
      </c>
      <c r="Y258" s="40">
        <f>IFERROR(IF(X258=0,"",ROUNDUP(X258/H258,0)*0.00753),"")</f>
        <v>1.4382300000000001</v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382">
        <v>4607091387230</v>
      </c>
      <c r="E259" s="38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4"/>
      <c r="Q259" s="384"/>
      <c r="R259" s="384"/>
      <c r="S259" s="385"/>
      <c r="T259" s="38" t="s">
        <v>48</v>
      </c>
      <c r="U259" s="38" t="s">
        <v>48</v>
      </c>
      <c r="V259" s="39" t="s">
        <v>0</v>
      </c>
      <c r="W259" s="57">
        <v>700</v>
      </c>
      <c r="X259" s="54">
        <f>IFERROR(IF(W259="",0,CEILING((W259/$H259),1)*$H259),"")</f>
        <v>701.4</v>
      </c>
      <c r="Y259" s="40">
        <f>IFERROR(IF(X259=0,"",ROUNDUP(X259/H259,0)*0.00753),"")</f>
        <v>1.2575100000000001</v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382">
        <v>4607091387285</v>
      </c>
      <c r="E260" s="38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4"/>
      <c r="Q260" s="384"/>
      <c r="R260" s="384"/>
      <c r="S260" s="385"/>
      <c r="T260" s="38" t="s">
        <v>48</v>
      </c>
      <c r="U260" s="38" t="s">
        <v>48</v>
      </c>
      <c r="V260" s="39" t="s">
        <v>0</v>
      </c>
      <c r="W260" s="57">
        <v>105</v>
      </c>
      <c r="X260" s="54">
        <f>IFERROR(IF(W260="",0,CEILING((W260/$H260),1)*$H260),"")</f>
        <v>105</v>
      </c>
      <c r="Y260" s="40">
        <f>IFERROR(IF(X260=0,"",ROUNDUP(X260/H260,0)*0.00502),"")</f>
        <v>0.251</v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382">
        <v>4680115880481</v>
      </c>
      <c r="E261" s="38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4"/>
      <c r="Q261" s="384"/>
      <c r="R261" s="384"/>
      <c r="S261" s="38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37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73" t="s">
        <v>43</v>
      </c>
      <c r="P262" s="374"/>
      <c r="Q262" s="374"/>
      <c r="R262" s="374"/>
      <c r="S262" s="374"/>
      <c r="T262" s="374"/>
      <c r="U262" s="375"/>
      <c r="V262" s="41" t="s">
        <v>42</v>
      </c>
      <c r="W262" s="42">
        <f>IFERROR(W258/H258,"0")+IFERROR(W259/H259,"0")+IFERROR(W260/H260,"0")+IFERROR(W261/H261,"0")</f>
        <v>407.14285714285711</v>
      </c>
      <c r="X262" s="42">
        <f>IFERROR(X258/H258,"0")+IFERROR(X259/H259,"0")+IFERROR(X260/H260,"0")+IFERROR(X261/H261,"0")</f>
        <v>408</v>
      </c>
      <c r="Y262" s="42">
        <f>IFERROR(IF(Y258="",0,Y258),"0")+IFERROR(IF(Y259="",0,Y259),"0")+IFERROR(IF(Y260="",0,Y260),"0")+IFERROR(IF(Y261="",0,Y261),"0")</f>
        <v>2.9467400000000001</v>
      </c>
      <c r="Z262" s="65"/>
      <c r="AA262" s="65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73" t="s">
        <v>43</v>
      </c>
      <c r="P263" s="374"/>
      <c r="Q263" s="374"/>
      <c r="R263" s="374"/>
      <c r="S263" s="374"/>
      <c r="T263" s="374"/>
      <c r="U263" s="375"/>
      <c r="V263" s="41" t="s">
        <v>0</v>
      </c>
      <c r="W263" s="42">
        <f>IFERROR(SUM(W258:W261),"0")</f>
        <v>1605</v>
      </c>
      <c r="X263" s="42">
        <f>IFERROR(SUM(X258:X261),"0")</f>
        <v>1608.6</v>
      </c>
      <c r="Y263" s="41"/>
      <c r="Z263" s="65"/>
      <c r="AA263" s="65"/>
    </row>
    <row r="264" spans="1:54" ht="14.25" customHeight="1" x14ac:dyDescent="0.25">
      <c r="A264" s="386" t="s">
        <v>81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382">
        <v>4607091387766</v>
      </c>
      <c r="E265" s="38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4"/>
      <c r="Q265" s="384"/>
      <c r="R265" s="384"/>
      <c r="S265" s="38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ref="X265:X273" si="15">IFERROR(IF(W265="",0,CEILING((W265/$H265),1)*$H265),"")</f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382">
        <v>4607091387957</v>
      </c>
      <c r="E266" s="38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4"/>
      <c r="Q266" s="384"/>
      <c r="R266" s="384"/>
      <c r="S266" s="38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382">
        <v>4607091387964</v>
      </c>
      <c r="E267" s="38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4"/>
      <c r="Q267" s="384"/>
      <c r="R267" s="384"/>
      <c r="S267" s="38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382">
        <v>4680115884618</v>
      </c>
      <c r="E268" s="38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4"/>
      <c r="Q268" s="384"/>
      <c r="R268" s="384"/>
      <c r="S268" s="38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382">
        <v>4607091381672</v>
      </c>
      <c r="E269" s="38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4"/>
      <c r="Q269" s="384"/>
      <c r="R269" s="384"/>
      <c r="S269" s="385"/>
      <c r="T269" s="38" t="s">
        <v>48</v>
      </c>
      <c r="U269" s="38" t="s">
        <v>48</v>
      </c>
      <c r="V269" s="39" t="s">
        <v>0</v>
      </c>
      <c r="W269" s="57">
        <v>288</v>
      </c>
      <c r="X269" s="54">
        <f t="shared" si="15"/>
        <v>288</v>
      </c>
      <c r="Y269" s="40">
        <f>IFERROR(IF(X269=0,"",ROUNDUP(X269/H269,0)*0.00937),"")</f>
        <v>0.74960000000000004</v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382">
        <v>4607091387537</v>
      </c>
      <c r="E270" s="38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4"/>
      <c r="Q270" s="384"/>
      <c r="R270" s="384"/>
      <c r="S270" s="38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382">
        <v>4607091387513</v>
      </c>
      <c r="E271" s="38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4"/>
      <c r="Q271" s="384"/>
      <c r="R271" s="384"/>
      <c r="S271" s="38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382">
        <v>4680115880511</v>
      </c>
      <c r="E272" s="38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4"/>
      <c r="Q272" s="384"/>
      <c r="R272" s="384"/>
      <c r="S272" s="38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382">
        <v>4680115880412</v>
      </c>
      <c r="E273" s="38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5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4"/>
      <c r="Q273" s="384"/>
      <c r="R273" s="384"/>
      <c r="S273" s="38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37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73" t="s">
        <v>43</v>
      </c>
      <c r="P274" s="374"/>
      <c r="Q274" s="374"/>
      <c r="R274" s="374"/>
      <c r="S274" s="374"/>
      <c r="T274" s="374"/>
      <c r="U274" s="375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80</v>
      </c>
      <c r="X274" s="42">
        <f>IFERROR(X265/H265,"0")+IFERROR(X266/H266,"0")+IFERROR(X267/H267,"0")+IFERROR(X268/H268,"0")+IFERROR(X269/H269,"0")+IFERROR(X270/H270,"0")+IFERROR(X271/H271,"0")+IFERROR(X272/H272,"0")+IFERROR(X273/H273,"0")</f>
        <v>80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0.74960000000000004</v>
      </c>
      <c r="Z274" s="65"/>
      <c r="AA274" s="65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73" t="s">
        <v>43</v>
      </c>
      <c r="P275" s="374"/>
      <c r="Q275" s="374"/>
      <c r="R275" s="374"/>
      <c r="S275" s="374"/>
      <c r="T275" s="374"/>
      <c r="U275" s="375"/>
      <c r="V275" s="41" t="s">
        <v>0</v>
      </c>
      <c r="W275" s="42">
        <f>IFERROR(SUM(W265:W273),"0")</f>
        <v>288</v>
      </c>
      <c r="X275" s="42">
        <f>IFERROR(SUM(X265:X273),"0")</f>
        <v>288</v>
      </c>
      <c r="Y275" s="41"/>
      <c r="Z275" s="65"/>
      <c r="AA275" s="65"/>
    </row>
    <row r="276" spans="1:54" ht="14.25" customHeight="1" x14ac:dyDescent="0.25">
      <c r="A276" s="386" t="s">
        <v>223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382">
        <v>4607091380880</v>
      </c>
      <c r="E277" s="38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4"/>
      <c r="Q277" s="384"/>
      <c r="R277" s="384"/>
      <c r="S277" s="38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382">
        <v>4607091384482</v>
      </c>
      <c r="E278" s="38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4"/>
      <c r="Q278" s="384"/>
      <c r="R278" s="384"/>
      <c r="S278" s="385"/>
      <c r="T278" s="38" t="s">
        <v>48</v>
      </c>
      <c r="U278" s="38" t="s">
        <v>48</v>
      </c>
      <c r="V278" s="39" t="s">
        <v>0</v>
      </c>
      <c r="W278" s="57">
        <v>700</v>
      </c>
      <c r="X278" s="54">
        <f>IFERROR(IF(W278="",0,CEILING((W278/$H278),1)*$H278),"")</f>
        <v>702</v>
      </c>
      <c r="Y278" s="40">
        <f>IFERROR(IF(X278=0,"",ROUNDUP(X278/H278,0)*0.02175),"")</f>
        <v>1.9574999999999998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382">
        <v>4607091380897</v>
      </c>
      <c r="E279" s="38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4"/>
      <c r="Q279" s="384"/>
      <c r="R279" s="384"/>
      <c r="S279" s="38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37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73" t="s">
        <v>43</v>
      </c>
      <c r="P280" s="374"/>
      <c r="Q280" s="374"/>
      <c r="R280" s="374"/>
      <c r="S280" s="374"/>
      <c r="T280" s="374"/>
      <c r="U280" s="375"/>
      <c r="V280" s="41" t="s">
        <v>42</v>
      </c>
      <c r="W280" s="42">
        <f>IFERROR(W277/H277,"0")+IFERROR(W278/H278,"0")+IFERROR(W279/H279,"0")</f>
        <v>99.26739926739927</v>
      </c>
      <c r="X280" s="42">
        <f>IFERROR(X277/H277,"0")+IFERROR(X278/H278,"0")+IFERROR(X279/H279,"0")</f>
        <v>100</v>
      </c>
      <c r="Y280" s="42">
        <f>IFERROR(IF(Y277="",0,Y277),"0")+IFERROR(IF(Y278="",0,Y278),"0")+IFERROR(IF(Y279="",0,Y279),"0")</f>
        <v>2.1749999999999998</v>
      </c>
      <c r="Z280" s="65"/>
      <c r="AA280" s="65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73" t="s">
        <v>43</v>
      </c>
      <c r="P281" s="374"/>
      <c r="Q281" s="374"/>
      <c r="R281" s="374"/>
      <c r="S281" s="374"/>
      <c r="T281" s="374"/>
      <c r="U281" s="375"/>
      <c r="V281" s="41" t="s">
        <v>0</v>
      </c>
      <c r="W281" s="42">
        <f>IFERROR(SUM(W277:W279),"0")</f>
        <v>780</v>
      </c>
      <c r="X281" s="42">
        <f>IFERROR(SUM(X277:X279),"0")</f>
        <v>786</v>
      </c>
      <c r="Y281" s="41"/>
      <c r="Z281" s="65"/>
      <c r="AA281" s="65"/>
    </row>
    <row r="282" spans="1:54" ht="14.25" customHeight="1" x14ac:dyDescent="0.25">
      <c r="A282" s="386" t="s">
        <v>95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382">
        <v>4607091388374</v>
      </c>
      <c r="E283" s="38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515" t="s">
        <v>429</v>
      </c>
      <c r="P283" s="384"/>
      <c r="Q283" s="384"/>
      <c r="R283" s="384"/>
      <c r="S283" s="38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382">
        <v>4607091388381</v>
      </c>
      <c r="E284" s="38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510" t="s">
        <v>432</v>
      </c>
      <c r="P284" s="384"/>
      <c r="Q284" s="384"/>
      <c r="R284" s="384"/>
      <c r="S284" s="38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382">
        <v>4607091388404</v>
      </c>
      <c r="E285" s="38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4"/>
      <c r="Q285" s="384"/>
      <c r="R285" s="384"/>
      <c r="S285" s="385"/>
      <c r="T285" s="38" t="s">
        <v>48</v>
      </c>
      <c r="U285" s="38" t="s">
        <v>48</v>
      </c>
      <c r="V285" s="39" t="s">
        <v>0</v>
      </c>
      <c r="W285" s="57">
        <v>50</v>
      </c>
      <c r="X285" s="54">
        <f>IFERROR(IF(W285="",0,CEILING((W285/$H285),1)*$H285),"")</f>
        <v>51</v>
      </c>
      <c r="Y285" s="40">
        <f>IFERROR(IF(X285=0,"",ROUNDUP(X285/H285,0)*0.00753),"")</f>
        <v>0.15060000000000001</v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37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73" t="s">
        <v>43</v>
      </c>
      <c r="P286" s="374"/>
      <c r="Q286" s="374"/>
      <c r="R286" s="374"/>
      <c r="S286" s="374"/>
      <c r="T286" s="374"/>
      <c r="U286" s="375"/>
      <c r="V286" s="41" t="s">
        <v>42</v>
      </c>
      <c r="W286" s="42">
        <f>IFERROR(W283/H283,"0")+IFERROR(W284/H284,"0")+IFERROR(W285/H285,"0")</f>
        <v>19.607843137254903</v>
      </c>
      <c r="X286" s="42">
        <f>IFERROR(X283/H283,"0")+IFERROR(X284/H284,"0")+IFERROR(X285/H285,"0")</f>
        <v>20</v>
      </c>
      <c r="Y286" s="42">
        <f>IFERROR(IF(Y283="",0,Y283),"0")+IFERROR(IF(Y284="",0,Y284),"0")+IFERROR(IF(Y285="",0,Y285),"0")</f>
        <v>0.15060000000000001</v>
      </c>
      <c r="Z286" s="65"/>
      <c r="AA286" s="65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73" t="s">
        <v>43</v>
      </c>
      <c r="P287" s="374"/>
      <c r="Q287" s="374"/>
      <c r="R287" s="374"/>
      <c r="S287" s="374"/>
      <c r="T287" s="374"/>
      <c r="U287" s="375"/>
      <c r="V287" s="41" t="s">
        <v>0</v>
      </c>
      <c r="W287" s="42">
        <f>IFERROR(SUM(W283:W285),"0")</f>
        <v>50</v>
      </c>
      <c r="X287" s="42">
        <f>IFERROR(SUM(X283:X285),"0")</f>
        <v>51</v>
      </c>
      <c r="Y287" s="41"/>
      <c r="Z287" s="65"/>
      <c r="AA287" s="65"/>
    </row>
    <row r="288" spans="1:54" ht="14.25" customHeight="1" x14ac:dyDescent="0.25">
      <c r="A288" s="386" t="s">
        <v>435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382">
        <v>4680115881808</v>
      </c>
      <c r="E289" s="38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4"/>
      <c r="Q289" s="384"/>
      <c r="R289" s="384"/>
      <c r="S289" s="38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382">
        <v>4680115881822</v>
      </c>
      <c r="E290" s="38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4"/>
      <c r="Q290" s="384"/>
      <c r="R290" s="384"/>
      <c r="S290" s="38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382">
        <v>4680115880016</v>
      </c>
      <c r="E291" s="38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4"/>
      <c r="Q291" s="384"/>
      <c r="R291" s="384"/>
      <c r="S291" s="38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37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73" t="s">
        <v>43</v>
      </c>
      <c r="P292" s="374"/>
      <c r="Q292" s="374"/>
      <c r="R292" s="374"/>
      <c r="S292" s="374"/>
      <c r="T292" s="374"/>
      <c r="U292" s="375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73" t="s">
        <v>43</v>
      </c>
      <c r="P293" s="374"/>
      <c r="Q293" s="374"/>
      <c r="R293" s="374"/>
      <c r="S293" s="374"/>
      <c r="T293" s="374"/>
      <c r="U293" s="375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04" t="s">
        <v>444</v>
      </c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04"/>
      <c r="P294" s="404"/>
      <c r="Q294" s="404"/>
      <c r="R294" s="404"/>
      <c r="S294" s="404"/>
      <c r="T294" s="404"/>
      <c r="U294" s="404"/>
      <c r="V294" s="404"/>
      <c r="W294" s="404"/>
      <c r="X294" s="404"/>
      <c r="Y294" s="404"/>
      <c r="Z294" s="63"/>
      <c r="AA294" s="63"/>
    </row>
    <row r="295" spans="1:54" ht="14.25" customHeight="1" x14ac:dyDescent="0.25">
      <c r="A295" s="386" t="s">
        <v>117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382">
        <v>4607091387421</v>
      </c>
      <c r="E296" s="38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4"/>
      <c r="Q296" s="384"/>
      <c r="R296" s="384"/>
      <c r="S296" s="385"/>
      <c r="T296" s="38" t="s">
        <v>48</v>
      </c>
      <c r="U296" s="38" t="s">
        <v>48</v>
      </c>
      <c r="V296" s="39" t="s">
        <v>0</v>
      </c>
      <c r="W296" s="57">
        <v>200</v>
      </c>
      <c r="X296" s="54">
        <f t="shared" ref="X296:X303" si="16">IFERROR(IF(W296="",0,CEILING((W296/$H296),1)*$H296),"")</f>
        <v>205.20000000000002</v>
      </c>
      <c r="Y296" s="40">
        <f>IFERROR(IF(X296=0,"",ROUNDUP(X296/H296,0)*0.02175),"")</f>
        <v>0.41324999999999995</v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382">
        <v>4607091387421</v>
      </c>
      <c r="E297" s="38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4"/>
      <c r="Q297" s="384"/>
      <c r="R297" s="384"/>
      <c r="S297" s="38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382">
        <v>4607091387452</v>
      </c>
      <c r="E298" s="38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5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4"/>
      <c r="Q298" s="384"/>
      <c r="R298" s="384"/>
      <c r="S298" s="38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382">
        <v>4607091387452</v>
      </c>
      <c r="E299" s="38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4"/>
      <c r="Q299" s="384"/>
      <c r="R299" s="384"/>
      <c r="S299" s="385"/>
      <c r="T299" s="38" t="s">
        <v>48</v>
      </c>
      <c r="U299" s="38" t="s">
        <v>48</v>
      </c>
      <c r="V299" s="39" t="s">
        <v>0</v>
      </c>
      <c r="W299" s="57">
        <v>200</v>
      </c>
      <c r="X299" s="54">
        <f t="shared" si="16"/>
        <v>205.20000000000002</v>
      </c>
      <c r="Y299" s="40">
        <f>IFERROR(IF(X299=0,"",ROUNDUP(X299/H299,0)*0.02039),"")</f>
        <v>0.38740999999999998</v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382">
        <v>4607091387452</v>
      </c>
      <c r="E300" s="38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4"/>
      <c r="Q300" s="384"/>
      <c r="R300" s="384"/>
      <c r="S300" s="38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382">
        <v>4607091385984</v>
      </c>
      <c r="E301" s="38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4"/>
      <c r="Q301" s="384"/>
      <c r="R301" s="384"/>
      <c r="S301" s="385"/>
      <c r="T301" s="38" t="s">
        <v>48</v>
      </c>
      <c r="U301" s="38" t="s">
        <v>48</v>
      </c>
      <c r="V301" s="39" t="s">
        <v>0</v>
      </c>
      <c r="W301" s="57">
        <v>100</v>
      </c>
      <c r="X301" s="54">
        <f t="shared" si="16"/>
        <v>108</v>
      </c>
      <c r="Y301" s="40">
        <f>IFERROR(IF(X301=0,"",ROUNDUP(X301/H301,0)*0.02175),"")</f>
        <v>0.21749999999999997</v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382">
        <v>4607091387438</v>
      </c>
      <c r="E302" s="38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4"/>
      <c r="Q302" s="384"/>
      <c r="R302" s="384"/>
      <c r="S302" s="385"/>
      <c r="T302" s="38" t="s">
        <v>48</v>
      </c>
      <c r="U302" s="38" t="s">
        <v>48</v>
      </c>
      <c r="V302" s="39" t="s">
        <v>0</v>
      </c>
      <c r="W302" s="57">
        <v>150</v>
      </c>
      <c r="X302" s="54">
        <f t="shared" si="16"/>
        <v>150</v>
      </c>
      <c r="Y302" s="40">
        <f>IFERROR(IF(X302=0,"",ROUNDUP(X302/H302,0)*0.00937),"")</f>
        <v>0.28110000000000002</v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382">
        <v>4607091387469</v>
      </c>
      <c r="E303" s="38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4"/>
      <c r="Q303" s="384"/>
      <c r="R303" s="384"/>
      <c r="S303" s="385"/>
      <c r="T303" s="38" t="s">
        <v>48</v>
      </c>
      <c r="U303" s="38" t="s">
        <v>48</v>
      </c>
      <c r="V303" s="39" t="s">
        <v>0</v>
      </c>
      <c r="W303" s="57">
        <v>75</v>
      </c>
      <c r="X303" s="54">
        <f t="shared" si="16"/>
        <v>75</v>
      </c>
      <c r="Y303" s="40">
        <f>IFERROR(IF(X303=0,"",ROUNDUP(X303/H303,0)*0.00937),"")</f>
        <v>0.14055000000000001</v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73" t="s">
        <v>43</v>
      </c>
      <c r="P304" s="374"/>
      <c r="Q304" s="374"/>
      <c r="R304" s="374"/>
      <c r="S304" s="374"/>
      <c r="T304" s="374"/>
      <c r="U304" s="375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91.296296296296305</v>
      </c>
      <c r="X304" s="42">
        <f>IFERROR(X296/H296,"0")+IFERROR(X297/H297,"0")+IFERROR(X298/H298,"0")+IFERROR(X299/H299,"0")+IFERROR(X300/H300,"0")+IFERROR(X301/H301,"0")+IFERROR(X302/H302,"0")+IFERROR(X303/H303,"0")</f>
        <v>93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1.4398099999999998</v>
      </c>
      <c r="Z304" s="65"/>
      <c r="AA304" s="65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73" t="s">
        <v>43</v>
      </c>
      <c r="P305" s="374"/>
      <c r="Q305" s="374"/>
      <c r="R305" s="374"/>
      <c r="S305" s="374"/>
      <c r="T305" s="374"/>
      <c r="U305" s="375"/>
      <c r="V305" s="41" t="s">
        <v>0</v>
      </c>
      <c r="W305" s="42">
        <f>IFERROR(SUM(W296:W303),"0")</f>
        <v>725</v>
      </c>
      <c r="X305" s="42">
        <f>IFERROR(SUM(X296:X303),"0")</f>
        <v>743.40000000000009</v>
      </c>
      <c r="Y305" s="41"/>
      <c r="Z305" s="65"/>
      <c r="AA305" s="65"/>
    </row>
    <row r="306" spans="1:54" ht="14.25" customHeight="1" x14ac:dyDescent="0.25">
      <c r="A306" s="386" t="s">
        <v>76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382">
        <v>4607091387292</v>
      </c>
      <c r="E307" s="38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4"/>
      <c r="Q307" s="384"/>
      <c r="R307" s="384"/>
      <c r="S307" s="38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382">
        <v>4607091387315</v>
      </c>
      <c r="E308" s="38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4"/>
      <c r="Q308" s="384"/>
      <c r="R308" s="384"/>
      <c r="S308" s="38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73" t="s">
        <v>43</v>
      </c>
      <c r="P309" s="374"/>
      <c r="Q309" s="374"/>
      <c r="R309" s="374"/>
      <c r="S309" s="374"/>
      <c r="T309" s="374"/>
      <c r="U309" s="375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73" t="s">
        <v>43</v>
      </c>
      <c r="P310" s="374"/>
      <c r="Q310" s="374"/>
      <c r="R310" s="374"/>
      <c r="S310" s="374"/>
      <c r="T310" s="374"/>
      <c r="U310" s="375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04" t="s">
        <v>462</v>
      </c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4"/>
      <c r="X311" s="404"/>
      <c r="Y311" s="404"/>
      <c r="Z311" s="63"/>
      <c r="AA311" s="63"/>
    </row>
    <row r="312" spans="1:54" ht="14.25" customHeight="1" x14ac:dyDescent="0.25">
      <c r="A312" s="386" t="s">
        <v>76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382">
        <v>4607091383836</v>
      </c>
      <c r="E313" s="38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4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4"/>
      <c r="Q313" s="384"/>
      <c r="R313" s="384"/>
      <c r="S313" s="38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73" t="s">
        <v>43</v>
      </c>
      <c r="P314" s="374"/>
      <c r="Q314" s="374"/>
      <c r="R314" s="374"/>
      <c r="S314" s="374"/>
      <c r="T314" s="374"/>
      <c r="U314" s="375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73" t="s">
        <v>43</v>
      </c>
      <c r="P315" s="374"/>
      <c r="Q315" s="374"/>
      <c r="R315" s="374"/>
      <c r="S315" s="374"/>
      <c r="T315" s="374"/>
      <c r="U315" s="375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382">
        <v>4607091387919</v>
      </c>
      <c r="E317" s="38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4"/>
      <c r="Q317" s="384"/>
      <c r="R317" s="384"/>
      <c r="S317" s="385"/>
      <c r="T317" s="38" t="s">
        <v>48</v>
      </c>
      <c r="U317" s="38" t="s">
        <v>48</v>
      </c>
      <c r="V317" s="39" t="s">
        <v>0</v>
      </c>
      <c r="W317" s="57">
        <v>300</v>
      </c>
      <c r="X317" s="54">
        <f>IFERROR(IF(W317="",0,CEILING((W317/$H317),1)*$H317),"")</f>
        <v>307.8</v>
      </c>
      <c r="Y317" s="40">
        <f>IFERROR(IF(X317=0,"",ROUNDUP(X317/H317,0)*0.02175),"")</f>
        <v>0.8264999999999999</v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382">
        <v>4680115883604</v>
      </c>
      <c r="E318" s="38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4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4"/>
      <c r="Q318" s="384"/>
      <c r="R318" s="384"/>
      <c r="S318" s="38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382">
        <v>4680115883567</v>
      </c>
      <c r="E319" s="38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4"/>
      <c r="Q319" s="384"/>
      <c r="R319" s="384"/>
      <c r="S319" s="38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37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73" t="s">
        <v>43</v>
      </c>
      <c r="P320" s="374"/>
      <c r="Q320" s="374"/>
      <c r="R320" s="374"/>
      <c r="S320" s="374"/>
      <c r="T320" s="374"/>
      <c r="U320" s="375"/>
      <c r="V320" s="41" t="s">
        <v>42</v>
      </c>
      <c r="W320" s="42">
        <f>IFERROR(W317/H317,"0")+IFERROR(W318/H318,"0")+IFERROR(W319/H319,"0")</f>
        <v>37.037037037037038</v>
      </c>
      <c r="X320" s="42">
        <f>IFERROR(X317/H317,"0")+IFERROR(X318/H318,"0")+IFERROR(X319/H319,"0")</f>
        <v>38</v>
      </c>
      <c r="Y320" s="42">
        <f>IFERROR(IF(Y317="",0,Y317),"0")+IFERROR(IF(Y318="",0,Y318),"0")+IFERROR(IF(Y319="",0,Y319),"0")</f>
        <v>0.8264999999999999</v>
      </c>
      <c r="Z320" s="65"/>
      <c r="AA320" s="65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1" t="s">
        <v>0</v>
      </c>
      <c r="W321" s="42">
        <f>IFERROR(SUM(W317:W319),"0")</f>
        <v>300</v>
      </c>
      <c r="X321" s="42">
        <f>IFERROR(SUM(X317:X319),"0")</f>
        <v>307.8</v>
      </c>
      <c r="Y321" s="41"/>
      <c r="Z321" s="65"/>
      <c r="AA321" s="65"/>
    </row>
    <row r="322" spans="1:54" ht="14.25" customHeight="1" x14ac:dyDescent="0.25">
      <c r="A322" s="386" t="s">
        <v>223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382">
        <v>4607091388831</v>
      </c>
      <c r="E323" s="38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4"/>
      <c r="Q323" s="384"/>
      <c r="R323" s="384"/>
      <c r="S323" s="38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37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73" t="s">
        <v>43</v>
      </c>
      <c r="P324" s="374"/>
      <c r="Q324" s="374"/>
      <c r="R324" s="374"/>
      <c r="S324" s="374"/>
      <c r="T324" s="374"/>
      <c r="U324" s="37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386" t="s">
        <v>95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382">
        <v>4607091383102</v>
      </c>
      <c r="E327" s="38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4"/>
      <c r="Q327" s="384"/>
      <c r="R327" s="384"/>
      <c r="S327" s="38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73" t="s">
        <v>43</v>
      </c>
      <c r="P328" s="374"/>
      <c r="Q328" s="374"/>
      <c r="R328" s="374"/>
      <c r="S328" s="374"/>
      <c r="T328" s="374"/>
      <c r="U328" s="375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73" t="s">
        <v>43</v>
      </c>
      <c r="P329" s="374"/>
      <c r="Q329" s="374"/>
      <c r="R329" s="374"/>
      <c r="S329" s="374"/>
      <c r="T329" s="374"/>
      <c r="U329" s="375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03" t="s">
        <v>475</v>
      </c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3"/>
      <c r="P330" s="403"/>
      <c r="Q330" s="403"/>
      <c r="R330" s="403"/>
      <c r="S330" s="403"/>
      <c r="T330" s="403"/>
      <c r="U330" s="403"/>
      <c r="V330" s="403"/>
      <c r="W330" s="403"/>
      <c r="X330" s="403"/>
      <c r="Y330" s="403"/>
      <c r="Z330" s="53"/>
      <c r="AA330" s="53"/>
    </row>
    <row r="331" spans="1:54" ht="16.5" customHeight="1" x14ac:dyDescent="0.25">
      <c r="A331" s="404" t="s">
        <v>476</v>
      </c>
      <c r="B331" s="404"/>
      <c r="C331" s="404"/>
      <c r="D331" s="404"/>
      <c r="E331" s="404"/>
      <c r="F331" s="404"/>
      <c r="G331" s="404"/>
      <c r="H331" s="404"/>
      <c r="I331" s="404"/>
      <c r="J331" s="404"/>
      <c r="K331" s="404"/>
      <c r="L331" s="404"/>
      <c r="M331" s="404"/>
      <c r="N331" s="404"/>
      <c r="O331" s="404"/>
      <c r="P331" s="404"/>
      <c r="Q331" s="404"/>
      <c r="R331" s="404"/>
      <c r="S331" s="404"/>
      <c r="T331" s="404"/>
      <c r="U331" s="404"/>
      <c r="V331" s="404"/>
      <c r="W331" s="404"/>
      <c r="X331" s="404"/>
      <c r="Y331" s="404"/>
      <c r="Z331" s="63"/>
      <c r="AA331" s="63"/>
    </row>
    <row r="332" spans="1:54" ht="14.25" customHeight="1" x14ac:dyDescent="0.25">
      <c r="A332" s="386" t="s">
        <v>117</v>
      </c>
      <c r="B332" s="386"/>
      <c r="C332" s="386"/>
      <c r="D332" s="386"/>
      <c r="E332" s="386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382">
        <v>4607091383997</v>
      </c>
      <c r="E333" s="38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4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4"/>
      <c r="Q333" s="384"/>
      <c r="R333" s="384"/>
      <c r="S333" s="385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ref="X333:X340" si="17">IFERROR(IF(W333="",0,CEILING((W333/$H333),1)*$H333),"")</f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382">
        <v>4607091383997</v>
      </c>
      <c r="E334" s="38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4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4"/>
      <c r="Q334" s="384"/>
      <c r="R334" s="384"/>
      <c r="S334" s="38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382">
        <v>4607091384130</v>
      </c>
      <c r="E335" s="38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4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4"/>
      <c r="Q335" s="384"/>
      <c r="R335" s="384"/>
      <c r="S335" s="385"/>
      <c r="T335" s="38" t="s">
        <v>48</v>
      </c>
      <c r="U335" s="38" t="s">
        <v>48</v>
      </c>
      <c r="V335" s="39" t="s">
        <v>0</v>
      </c>
      <c r="W335" s="57">
        <v>2250</v>
      </c>
      <c r="X335" s="54">
        <f t="shared" si="17"/>
        <v>2250</v>
      </c>
      <c r="Y335" s="40">
        <f>IFERROR(IF(X335=0,"",ROUNDUP(X335/H335,0)*0.02175),"")</f>
        <v>3.2624999999999997</v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382">
        <v>4607091384130</v>
      </c>
      <c r="E336" s="38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4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4"/>
      <c r="Q336" s="384"/>
      <c r="R336" s="384"/>
      <c r="S336" s="38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382">
        <v>4607091384147</v>
      </c>
      <c r="E337" s="38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4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4"/>
      <c r="Q337" s="384"/>
      <c r="R337" s="384"/>
      <c r="S337" s="385"/>
      <c r="T337" s="38" t="s">
        <v>48</v>
      </c>
      <c r="U337" s="38" t="s">
        <v>48</v>
      </c>
      <c r="V337" s="39" t="s">
        <v>0</v>
      </c>
      <c r="W337" s="57">
        <v>5000</v>
      </c>
      <c r="X337" s="54">
        <f t="shared" si="17"/>
        <v>5010</v>
      </c>
      <c r="Y337" s="40">
        <f>IFERROR(IF(X337=0,"",ROUNDUP(X337/H337,0)*0.02175),"")</f>
        <v>7.2644999999999991</v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382">
        <v>4607091384147</v>
      </c>
      <c r="E338" s="38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48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4"/>
      <c r="Q338" s="384"/>
      <c r="R338" s="384"/>
      <c r="S338" s="38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382">
        <v>4607091384154</v>
      </c>
      <c r="E339" s="38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4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4"/>
      <c r="Q339" s="384"/>
      <c r="R339" s="384"/>
      <c r="S339" s="38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382">
        <v>4607091384161</v>
      </c>
      <c r="E340" s="38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4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4"/>
      <c r="Q340" s="384"/>
      <c r="R340" s="384"/>
      <c r="S340" s="38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73" t="s">
        <v>43</v>
      </c>
      <c r="P341" s="374"/>
      <c r="Q341" s="374"/>
      <c r="R341" s="374"/>
      <c r="S341" s="374"/>
      <c r="T341" s="374"/>
      <c r="U341" s="375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483.33333333333331</v>
      </c>
      <c r="X341" s="42">
        <f>IFERROR(X333/H333,"0")+IFERROR(X334/H334,"0")+IFERROR(X335/H335,"0")+IFERROR(X336/H336,"0")+IFERROR(X337/H337,"0")+IFERROR(X338/H338,"0")+IFERROR(X339/H339,"0")+IFERROR(X340/H340,"0")</f>
        <v>484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10.526999999999999</v>
      </c>
      <c r="Z341" s="65"/>
      <c r="AA341" s="65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73" t="s">
        <v>43</v>
      </c>
      <c r="P342" s="374"/>
      <c r="Q342" s="374"/>
      <c r="R342" s="374"/>
      <c r="S342" s="374"/>
      <c r="T342" s="374"/>
      <c r="U342" s="375"/>
      <c r="V342" s="41" t="s">
        <v>0</v>
      </c>
      <c r="W342" s="42">
        <f>IFERROR(SUM(W333:W340),"0")</f>
        <v>7250</v>
      </c>
      <c r="X342" s="42">
        <f>IFERROR(SUM(X333:X340),"0")</f>
        <v>7260</v>
      </c>
      <c r="Y342" s="41"/>
      <c r="Z342" s="65"/>
      <c r="AA342" s="65"/>
    </row>
    <row r="343" spans="1:54" ht="14.25" customHeight="1" x14ac:dyDescent="0.25">
      <c r="A343" s="386" t="s">
        <v>109</v>
      </c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382">
        <v>4607091383980</v>
      </c>
      <c r="E344" s="38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4"/>
      <c r="Q344" s="384"/>
      <c r="R344" s="384"/>
      <c r="S344" s="38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382">
        <v>4680115883314</v>
      </c>
      <c r="E345" s="38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4"/>
      <c r="Q345" s="384"/>
      <c r="R345" s="384"/>
      <c r="S345" s="38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382">
        <v>4607091384178</v>
      </c>
      <c r="E346" s="38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4"/>
      <c r="Q346" s="384"/>
      <c r="R346" s="384"/>
      <c r="S346" s="385"/>
      <c r="T346" s="38" t="s">
        <v>48</v>
      </c>
      <c r="U346" s="38" t="s">
        <v>48</v>
      </c>
      <c r="V346" s="39" t="s">
        <v>0</v>
      </c>
      <c r="W346" s="57">
        <v>80</v>
      </c>
      <c r="X346" s="54">
        <f>IFERROR(IF(W346="",0,CEILING((W346/$H346),1)*$H346),"")</f>
        <v>80</v>
      </c>
      <c r="Y346" s="40">
        <f>IFERROR(IF(X346=0,"",ROUNDUP(X346/H346,0)*0.00937),"")</f>
        <v>0.18740000000000001</v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73" t="s">
        <v>43</v>
      </c>
      <c r="P347" s="374"/>
      <c r="Q347" s="374"/>
      <c r="R347" s="374"/>
      <c r="S347" s="374"/>
      <c r="T347" s="374"/>
      <c r="U347" s="375"/>
      <c r="V347" s="41" t="s">
        <v>42</v>
      </c>
      <c r="W347" s="42">
        <f>IFERROR(W344/H344,"0")+IFERROR(W345/H345,"0")+IFERROR(W346/H346,"0")</f>
        <v>20</v>
      </c>
      <c r="X347" s="42">
        <f>IFERROR(X344/H344,"0")+IFERROR(X345/H345,"0")+IFERROR(X346/H346,"0")</f>
        <v>20</v>
      </c>
      <c r="Y347" s="42">
        <f>IFERROR(IF(Y344="",0,Y344),"0")+IFERROR(IF(Y345="",0,Y345),"0")+IFERROR(IF(Y346="",0,Y346),"0")</f>
        <v>0.18740000000000001</v>
      </c>
      <c r="Z347" s="65"/>
      <c r="AA347" s="65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73" t="s">
        <v>43</v>
      </c>
      <c r="P348" s="374"/>
      <c r="Q348" s="374"/>
      <c r="R348" s="374"/>
      <c r="S348" s="374"/>
      <c r="T348" s="374"/>
      <c r="U348" s="375"/>
      <c r="V348" s="41" t="s">
        <v>0</v>
      </c>
      <c r="W348" s="42">
        <f>IFERROR(SUM(W344:W346),"0")</f>
        <v>80</v>
      </c>
      <c r="X348" s="42">
        <f>IFERROR(SUM(X344:X346),"0")</f>
        <v>80</v>
      </c>
      <c r="Y348" s="41"/>
      <c r="Z348" s="65"/>
      <c r="AA348" s="65"/>
    </row>
    <row r="349" spans="1:54" ht="14.25" customHeight="1" x14ac:dyDescent="0.25">
      <c r="A349" s="386" t="s">
        <v>81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382">
        <v>4607091383928</v>
      </c>
      <c r="E350" s="38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4"/>
      <c r="Q350" s="384"/>
      <c r="R350" s="384"/>
      <c r="S350" s="385"/>
      <c r="T350" s="38" t="s">
        <v>48</v>
      </c>
      <c r="U350" s="38" t="s">
        <v>48</v>
      </c>
      <c r="V350" s="39" t="s">
        <v>0</v>
      </c>
      <c r="W350" s="57">
        <v>780</v>
      </c>
      <c r="X350" s="54">
        <f>IFERROR(IF(W350="",0,CEILING((W350/$H350),1)*$H350),"")</f>
        <v>780</v>
      </c>
      <c r="Y350" s="40">
        <f>IFERROR(IF(X350=0,"",ROUNDUP(X350/H350,0)*0.02175),"")</f>
        <v>2.1749999999999998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382">
        <v>4607091384260</v>
      </c>
      <c r="E351" s="38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5"/>
      <c r="T351" s="38" t="s">
        <v>48</v>
      </c>
      <c r="U351" s="38" t="s">
        <v>48</v>
      </c>
      <c r="V351" s="39" t="s">
        <v>0</v>
      </c>
      <c r="W351" s="57">
        <v>78</v>
      </c>
      <c r="X351" s="54">
        <f>IFERROR(IF(W351="",0,CEILING((W351/$H351),1)*$H351),"")</f>
        <v>78</v>
      </c>
      <c r="Y351" s="40">
        <f>IFERROR(IF(X351=0,"",ROUNDUP(X351/H351,0)*0.02175),"")</f>
        <v>0.21749999999999997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73" t="s">
        <v>43</v>
      </c>
      <c r="P352" s="374"/>
      <c r="Q352" s="374"/>
      <c r="R352" s="374"/>
      <c r="S352" s="374"/>
      <c r="T352" s="374"/>
      <c r="U352" s="375"/>
      <c r="V352" s="41" t="s">
        <v>42</v>
      </c>
      <c r="W352" s="42">
        <f>IFERROR(W350/H350,"0")+IFERROR(W351/H351,"0")</f>
        <v>110</v>
      </c>
      <c r="X352" s="42">
        <f>IFERROR(X350/H350,"0")+IFERROR(X351/H351,"0")</f>
        <v>110</v>
      </c>
      <c r="Y352" s="42">
        <f>IFERROR(IF(Y350="",0,Y350),"0")+IFERROR(IF(Y351="",0,Y351),"0")</f>
        <v>2.3924999999999996</v>
      </c>
      <c r="Z352" s="65"/>
      <c r="AA352" s="65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1" t="s">
        <v>0</v>
      </c>
      <c r="W353" s="42">
        <f>IFERROR(SUM(W350:W351),"0")</f>
        <v>858</v>
      </c>
      <c r="X353" s="42">
        <f>IFERROR(SUM(X350:X351),"0")</f>
        <v>858</v>
      </c>
      <c r="Y353" s="41"/>
      <c r="Z353" s="65"/>
      <c r="AA353" s="65"/>
    </row>
    <row r="354" spans="1:54" ht="14.25" customHeight="1" x14ac:dyDescent="0.25">
      <c r="A354" s="386" t="s">
        <v>223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382">
        <v>4607091384673</v>
      </c>
      <c r="E355" s="38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73" t="s">
        <v>43</v>
      </c>
      <c r="P356" s="374"/>
      <c r="Q356" s="374"/>
      <c r="R356" s="374"/>
      <c r="S356" s="374"/>
      <c r="T356" s="374"/>
      <c r="U356" s="375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73" t="s">
        <v>43</v>
      </c>
      <c r="P357" s="374"/>
      <c r="Q357" s="374"/>
      <c r="R357" s="374"/>
      <c r="S357" s="374"/>
      <c r="T357" s="374"/>
      <c r="U357" s="375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customHeight="1" x14ac:dyDescent="0.25">
      <c r="A358" s="404" t="s">
        <v>502</v>
      </c>
      <c r="B358" s="404"/>
      <c r="C358" s="404"/>
      <c r="D358" s="404"/>
      <c r="E358" s="404"/>
      <c r="F358" s="404"/>
      <c r="G358" s="404"/>
      <c r="H358" s="404"/>
      <c r="I358" s="404"/>
      <c r="J358" s="404"/>
      <c r="K358" s="404"/>
      <c r="L358" s="404"/>
      <c r="M358" s="404"/>
      <c r="N358" s="404"/>
      <c r="O358" s="404"/>
      <c r="P358" s="404"/>
      <c r="Q358" s="404"/>
      <c r="R358" s="404"/>
      <c r="S358" s="404"/>
      <c r="T358" s="404"/>
      <c r="U358" s="404"/>
      <c r="V358" s="404"/>
      <c r="W358" s="404"/>
      <c r="X358" s="404"/>
      <c r="Y358" s="404"/>
      <c r="Z358" s="63"/>
      <c r="AA358" s="63"/>
    </row>
    <row r="359" spans="1:54" ht="14.25" customHeight="1" x14ac:dyDescent="0.25">
      <c r="A359" s="386" t="s">
        <v>117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382">
        <v>4607091384185</v>
      </c>
      <c r="E360" s="38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382">
        <v>4607091384192</v>
      </c>
      <c r="E361" s="38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382">
        <v>4680115881907</v>
      </c>
      <c r="E362" s="38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382">
        <v>4680115883925</v>
      </c>
      <c r="E363" s="38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382">
        <v>4607091384680</v>
      </c>
      <c r="E364" s="38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73" t="s">
        <v>43</v>
      </c>
      <c r="P365" s="374"/>
      <c r="Q365" s="374"/>
      <c r="R365" s="374"/>
      <c r="S365" s="374"/>
      <c r="T365" s="374"/>
      <c r="U365" s="375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73" t="s">
        <v>43</v>
      </c>
      <c r="P366" s="374"/>
      <c r="Q366" s="374"/>
      <c r="R366" s="374"/>
      <c r="S366" s="374"/>
      <c r="T366" s="374"/>
      <c r="U366" s="375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386" t="s">
        <v>76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382">
        <v>4607091384802</v>
      </c>
      <c r="E368" s="38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382">
        <v>4607091384826</v>
      </c>
      <c r="E369" s="38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73" t="s">
        <v>43</v>
      </c>
      <c r="P370" s="374"/>
      <c r="Q370" s="374"/>
      <c r="R370" s="374"/>
      <c r="S370" s="374"/>
      <c r="T370" s="374"/>
      <c r="U370" s="375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73" t="s">
        <v>43</v>
      </c>
      <c r="P371" s="374"/>
      <c r="Q371" s="374"/>
      <c r="R371" s="374"/>
      <c r="S371" s="374"/>
      <c r="T371" s="374"/>
      <c r="U371" s="375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382">
        <v>4607091384246</v>
      </c>
      <c r="E373" s="38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5"/>
      <c r="T373" s="38" t="s">
        <v>48</v>
      </c>
      <c r="U373" s="38" t="s">
        <v>48</v>
      </c>
      <c r="V373" s="39" t="s">
        <v>0</v>
      </c>
      <c r="W373" s="57">
        <v>39</v>
      </c>
      <c r="X373" s="54">
        <f>IFERROR(IF(W373="",0,CEILING((W373/$H373),1)*$H373),"")</f>
        <v>39</v>
      </c>
      <c r="Y373" s="40">
        <f>IFERROR(IF(X373=0,"",ROUNDUP(X373/H373,0)*0.02175),"")</f>
        <v>0.10874999999999999</v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382">
        <v>4680115881976</v>
      </c>
      <c r="E374" s="38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382">
        <v>4607091384253</v>
      </c>
      <c r="E375" s="38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382">
        <v>4680115881969</v>
      </c>
      <c r="E376" s="38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73" t="s">
        <v>43</v>
      </c>
      <c r="P377" s="374"/>
      <c r="Q377" s="374"/>
      <c r="R377" s="374"/>
      <c r="S377" s="374"/>
      <c r="T377" s="374"/>
      <c r="U377" s="375"/>
      <c r="V377" s="41" t="s">
        <v>42</v>
      </c>
      <c r="W377" s="42">
        <f>IFERROR(W373/H373,"0")+IFERROR(W374/H374,"0")+IFERROR(W375/H375,"0")+IFERROR(W376/H376,"0")</f>
        <v>5</v>
      </c>
      <c r="X377" s="42">
        <f>IFERROR(X373/H373,"0")+IFERROR(X374/H374,"0")+IFERROR(X375/H375,"0")+IFERROR(X376/H376,"0")</f>
        <v>5</v>
      </c>
      <c r="Y377" s="42">
        <f>IFERROR(IF(Y373="",0,Y373),"0")+IFERROR(IF(Y374="",0,Y374),"0")+IFERROR(IF(Y375="",0,Y375),"0")+IFERROR(IF(Y376="",0,Y376),"0")</f>
        <v>0.10874999999999999</v>
      </c>
      <c r="Z377" s="65"/>
      <c r="AA377" s="65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1" t="s">
        <v>0</v>
      </c>
      <c r="W378" s="42">
        <f>IFERROR(SUM(W373:W376),"0")</f>
        <v>39</v>
      </c>
      <c r="X378" s="42">
        <f>IFERROR(SUM(X373:X376),"0")</f>
        <v>39</v>
      </c>
      <c r="Y378" s="41"/>
      <c r="Z378" s="65"/>
      <c r="AA378" s="65"/>
    </row>
    <row r="379" spans="1:54" ht="14.25" customHeight="1" x14ac:dyDescent="0.25">
      <c r="A379" s="386" t="s">
        <v>223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382">
        <v>4607091389357</v>
      </c>
      <c r="E380" s="38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73" t="s">
        <v>43</v>
      </c>
      <c r="P381" s="374"/>
      <c r="Q381" s="374"/>
      <c r="R381" s="374"/>
      <c r="S381" s="374"/>
      <c r="T381" s="374"/>
      <c r="U381" s="375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73" t="s">
        <v>43</v>
      </c>
      <c r="P382" s="374"/>
      <c r="Q382" s="374"/>
      <c r="R382" s="374"/>
      <c r="S382" s="374"/>
      <c r="T382" s="374"/>
      <c r="U382" s="375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customHeight="1" x14ac:dyDescent="0.2">
      <c r="A383" s="403" t="s">
        <v>527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53"/>
      <c r="AA383" s="53"/>
    </row>
    <row r="384" spans="1:54" ht="16.5" customHeight="1" x14ac:dyDescent="0.25">
      <c r="A384" s="404" t="s">
        <v>528</v>
      </c>
      <c r="B384" s="404"/>
      <c r="C384" s="404"/>
      <c r="D384" s="404"/>
      <c r="E384" s="404"/>
      <c r="F384" s="404"/>
      <c r="G384" s="404"/>
      <c r="H384" s="404"/>
      <c r="I384" s="404"/>
      <c r="J384" s="404"/>
      <c r="K384" s="404"/>
      <c r="L384" s="404"/>
      <c r="M384" s="404"/>
      <c r="N384" s="404"/>
      <c r="O384" s="404"/>
      <c r="P384" s="404"/>
      <c r="Q384" s="404"/>
      <c r="R384" s="404"/>
      <c r="S384" s="404"/>
      <c r="T384" s="404"/>
      <c r="U384" s="404"/>
      <c r="V384" s="404"/>
      <c r="W384" s="404"/>
      <c r="X384" s="404"/>
      <c r="Y384" s="404"/>
      <c r="Z384" s="63"/>
      <c r="AA384" s="63"/>
    </row>
    <row r="385" spans="1:54" ht="14.25" customHeight="1" x14ac:dyDescent="0.25">
      <c r="A385" s="386" t="s">
        <v>117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382">
        <v>4607091389708</v>
      </c>
      <c r="E386" s="38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382">
        <v>4607091389692</v>
      </c>
      <c r="E387" s="38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73" t="s">
        <v>43</v>
      </c>
      <c r="P388" s="374"/>
      <c r="Q388" s="374"/>
      <c r="R388" s="374"/>
      <c r="S388" s="374"/>
      <c r="T388" s="374"/>
      <c r="U388" s="375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73" t="s">
        <v>43</v>
      </c>
      <c r="P389" s="374"/>
      <c r="Q389" s="374"/>
      <c r="R389" s="374"/>
      <c r="S389" s="374"/>
      <c r="T389" s="374"/>
      <c r="U389" s="375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386" t="s">
        <v>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382">
        <v>4607091389753</v>
      </c>
      <c r="E391" s="38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5"/>
      <c r="T391" s="38" t="s">
        <v>48</v>
      </c>
      <c r="U391" s="38" t="s">
        <v>48</v>
      </c>
      <c r="V391" s="39" t="s">
        <v>0</v>
      </c>
      <c r="W391" s="57">
        <v>200</v>
      </c>
      <c r="X391" s="54">
        <f t="shared" ref="X391:X403" si="18">IFERROR(IF(W391="",0,CEILING((W391/$H391),1)*$H391),"")</f>
        <v>201.60000000000002</v>
      </c>
      <c r="Y391" s="40">
        <f>IFERROR(IF(X391=0,"",ROUNDUP(X391/H391,0)*0.00753),"")</f>
        <v>0.36143999999999998</v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382">
        <v>4607091389760</v>
      </c>
      <c r="E392" s="38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382">
        <v>4607091389746</v>
      </c>
      <c r="E393" s="38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382">
        <v>4680115882928</v>
      </c>
      <c r="E394" s="38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382">
        <v>4680115883147</v>
      </c>
      <c r="E395" s="38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382">
        <v>4607091384338</v>
      </c>
      <c r="E396" s="38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382">
        <v>4680115883154</v>
      </c>
      <c r="E397" s="38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382">
        <v>4607091389524</v>
      </c>
      <c r="E398" s="38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382">
        <v>4680115883161</v>
      </c>
      <c r="E399" s="38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382">
        <v>4607091384345</v>
      </c>
      <c r="E400" s="38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382">
        <v>4680115883178</v>
      </c>
      <c r="E401" s="38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382">
        <v>4607091389531</v>
      </c>
      <c r="E402" s="38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382">
        <v>4680115883185</v>
      </c>
      <c r="E403" s="38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73" t="s">
        <v>43</v>
      </c>
      <c r="P404" s="374"/>
      <c r="Q404" s="374"/>
      <c r="R404" s="374"/>
      <c r="S404" s="374"/>
      <c r="T404" s="374"/>
      <c r="U404" s="375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47.61904761904762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48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0.36143999999999998</v>
      </c>
      <c r="Z404" s="65"/>
      <c r="AA404" s="65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73" t="s">
        <v>43</v>
      </c>
      <c r="P405" s="374"/>
      <c r="Q405" s="374"/>
      <c r="R405" s="374"/>
      <c r="S405" s="374"/>
      <c r="T405" s="374"/>
      <c r="U405" s="375"/>
      <c r="V405" s="41" t="s">
        <v>0</v>
      </c>
      <c r="W405" s="42">
        <f>IFERROR(SUM(W391:W403),"0")</f>
        <v>200</v>
      </c>
      <c r="X405" s="42">
        <f>IFERROR(SUM(X391:X403),"0")</f>
        <v>201.60000000000002</v>
      </c>
      <c r="Y405" s="41"/>
      <c r="Z405" s="65"/>
      <c r="AA405" s="65"/>
    </row>
    <row r="406" spans="1:54" ht="14.25" customHeight="1" x14ac:dyDescent="0.25">
      <c r="A406" s="386" t="s">
        <v>81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386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382">
        <v>4607091389685</v>
      </c>
      <c r="E407" s="38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382">
        <v>4607091389654</v>
      </c>
      <c r="E408" s="38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382">
        <v>4607091384352</v>
      </c>
      <c r="E409" s="38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37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73" t="s">
        <v>43</v>
      </c>
      <c r="P410" s="374"/>
      <c r="Q410" s="374"/>
      <c r="R410" s="374"/>
      <c r="S410" s="374"/>
      <c r="T410" s="374"/>
      <c r="U410" s="375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customHeight="1" x14ac:dyDescent="0.25">
      <c r="A412" s="386" t="s">
        <v>223</v>
      </c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  <c r="X412" s="386"/>
      <c r="Y412" s="386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382">
        <v>4680115881648</v>
      </c>
      <c r="E413" s="38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37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73" t="s">
        <v>43</v>
      </c>
      <c r="P414" s="374"/>
      <c r="Q414" s="374"/>
      <c r="R414" s="374"/>
      <c r="S414" s="374"/>
      <c r="T414" s="374"/>
      <c r="U414" s="375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73" t="s">
        <v>43</v>
      </c>
      <c r="P415" s="374"/>
      <c r="Q415" s="374"/>
      <c r="R415" s="374"/>
      <c r="S415" s="374"/>
      <c r="T415" s="374"/>
      <c r="U415" s="375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customHeight="1" x14ac:dyDescent="0.25">
      <c r="A416" s="386" t="s">
        <v>95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386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382">
        <v>4680115884335</v>
      </c>
      <c r="E417" s="38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382">
        <v>4680115884342</v>
      </c>
      <c r="E418" s="38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382">
        <v>4680115884113</v>
      </c>
      <c r="E419" s="38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37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73" t="s">
        <v>43</v>
      </c>
      <c r="P420" s="374"/>
      <c r="Q420" s="374"/>
      <c r="R420" s="374"/>
      <c r="S420" s="374"/>
      <c r="T420" s="374"/>
      <c r="U420" s="375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73" t="s">
        <v>43</v>
      </c>
      <c r="P421" s="374"/>
      <c r="Q421" s="374"/>
      <c r="R421" s="374"/>
      <c r="S421" s="374"/>
      <c r="T421" s="374"/>
      <c r="U421" s="375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04" t="s">
        <v>575</v>
      </c>
      <c r="B422" s="404"/>
      <c r="C422" s="404"/>
      <c r="D422" s="404"/>
      <c r="E422" s="404"/>
      <c r="F422" s="404"/>
      <c r="G422" s="404"/>
      <c r="H422" s="404"/>
      <c r="I422" s="404"/>
      <c r="J422" s="404"/>
      <c r="K422" s="404"/>
      <c r="L422" s="404"/>
      <c r="M422" s="404"/>
      <c r="N422" s="404"/>
      <c r="O422" s="404"/>
      <c r="P422" s="404"/>
      <c r="Q422" s="404"/>
      <c r="R422" s="404"/>
      <c r="S422" s="404"/>
      <c r="T422" s="404"/>
      <c r="U422" s="404"/>
      <c r="V422" s="404"/>
      <c r="W422" s="404"/>
      <c r="X422" s="404"/>
      <c r="Y422" s="404"/>
      <c r="Z422" s="63"/>
      <c r="AA422" s="63"/>
    </row>
    <row r="423" spans="1:54" ht="14.25" customHeight="1" x14ac:dyDescent="0.25">
      <c r="A423" s="386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382">
        <v>4607091389388</v>
      </c>
      <c r="E424" s="38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382">
        <v>4607091389364</v>
      </c>
      <c r="E425" s="38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37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73" t="s">
        <v>43</v>
      </c>
      <c r="P426" s="374"/>
      <c r="Q426" s="374"/>
      <c r="R426" s="374"/>
      <c r="S426" s="374"/>
      <c r="T426" s="374"/>
      <c r="U426" s="375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73" t="s">
        <v>43</v>
      </c>
      <c r="P427" s="374"/>
      <c r="Q427" s="374"/>
      <c r="R427" s="374"/>
      <c r="S427" s="374"/>
      <c r="T427" s="374"/>
      <c r="U427" s="375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customHeight="1" x14ac:dyDescent="0.25">
      <c r="A428" s="386" t="s">
        <v>76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386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382">
        <v>4607091389739</v>
      </c>
      <c r="E429" s="38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5"/>
      <c r="T429" s="38" t="s">
        <v>48</v>
      </c>
      <c r="U429" s="38" t="s">
        <v>48</v>
      </c>
      <c r="V429" s="39" t="s">
        <v>0</v>
      </c>
      <c r="W429" s="57">
        <v>200</v>
      </c>
      <c r="X429" s="54">
        <f t="shared" ref="X429:X435" si="20">IFERROR(IF(W429="",0,CEILING((W429/$H429),1)*$H429),"")</f>
        <v>201.60000000000002</v>
      </c>
      <c r="Y429" s="40">
        <f>IFERROR(IF(X429=0,"",ROUNDUP(X429/H429,0)*0.00753),"")</f>
        <v>0.36143999999999998</v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382">
        <v>4680115883048</v>
      </c>
      <c r="E430" s="38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382">
        <v>4607091389425</v>
      </c>
      <c r="E431" s="38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382">
        <v>4680115882911</v>
      </c>
      <c r="E432" s="38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382">
        <v>4680115880771</v>
      </c>
      <c r="E433" s="38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382">
        <v>4607091389500</v>
      </c>
      <c r="E434" s="38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382">
        <v>4680115881983</v>
      </c>
      <c r="E435" s="38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37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73" t="s">
        <v>43</v>
      </c>
      <c r="P436" s="374"/>
      <c r="Q436" s="374"/>
      <c r="R436" s="374"/>
      <c r="S436" s="374"/>
      <c r="T436" s="374"/>
      <c r="U436" s="375"/>
      <c r="V436" s="41" t="s">
        <v>42</v>
      </c>
      <c r="W436" s="42">
        <f>IFERROR(W429/H429,"0")+IFERROR(W430/H430,"0")+IFERROR(W431/H431,"0")+IFERROR(W432/H432,"0")+IFERROR(W433/H433,"0")+IFERROR(W434/H434,"0")+IFERROR(W435/H435,"0")</f>
        <v>47.61904761904762</v>
      </c>
      <c r="X436" s="42">
        <f>IFERROR(X429/H429,"0")+IFERROR(X430/H430,"0")+IFERROR(X431/H431,"0")+IFERROR(X432/H432,"0")+IFERROR(X433/H433,"0")+IFERROR(X434/H434,"0")+IFERROR(X435/H435,"0")</f>
        <v>48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0.36143999999999998</v>
      </c>
      <c r="Z436" s="65"/>
      <c r="AA436" s="65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73" t="s">
        <v>43</v>
      </c>
      <c r="P437" s="374"/>
      <c r="Q437" s="374"/>
      <c r="R437" s="374"/>
      <c r="S437" s="374"/>
      <c r="T437" s="374"/>
      <c r="U437" s="375"/>
      <c r="V437" s="41" t="s">
        <v>0</v>
      </c>
      <c r="W437" s="42">
        <f>IFERROR(SUM(W429:W435),"0")</f>
        <v>200</v>
      </c>
      <c r="X437" s="42">
        <f>IFERROR(SUM(X429:X435),"0")</f>
        <v>201.60000000000002</v>
      </c>
      <c r="Y437" s="41"/>
      <c r="Z437" s="65"/>
      <c r="AA437" s="65"/>
    </row>
    <row r="438" spans="1:54" ht="14.25" customHeight="1" x14ac:dyDescent="0.25">
      <c r="A438" s="386" t="s">
        <v>95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386"/>
      <c r="Y438" s="386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382">
        <v>4680115884359</v>
      </c>
      <c r="E439" s="38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382">
        <v>4680115884571</v>
      </c>
      <c r="E440" s="38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73" t="s">
        <v>43</v>
      </c>
      <c r="P441" s="374"/>
      <c r="Q441" s="374"/>
      <c r="R441" s="374"/>
      <c r="S441" s="374"/>
      <c r="T441" s="374"/>
      <c r="U441" s="375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386" t="s">
        <v>104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382">
        <v>4680115884090</v>
      </c>
      <c r="E444" s="38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4"/>
      <c r="Q444" s="384"/>
      <c r="R444" s="384"/>
      <c r="S444" s="38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73" t="s">
        <v>43</v>
      </c>
      <c r="P445" s="374"/>
      <c r="Q445" s="374"/>
      <c r="R445" s="374"/>
      <c r="S445" s="374"/>
      <c r="T445" s="374"/>
      <c r="U445" s="375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386" t="s">
        <v>600</v>
      </c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  <c r="X447" s="386"/>
      <c r="Y447" s="386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382">
        <v>4680115884564</v>
      </c>
      <c r="E448" s="38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4"/>
      <c r="Q448" s="384"/>
      <c r="R448" s="384"/>
      <c r="S448" s="38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37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73" t="s">
        <v>43</v>
      </c>
      <c r="P449" s="374"/>
      <c r="Q449" s="374"/>
      <c r="R449" s="374"/>
      <c r="S449" s="374"/>
      <c r="T449" s="374"/>
      <c r="U449" s="375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73" t="s">
        <v>43</v>
      </c>
      <c r="P450" s="374"/>
      <c r="Q450" s="374"/>
      <c r="R450" s="374"/>
      <c r="S450" s="374"/>
      <c r="T450" s="374"/>
      <c r="U450" s="375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03" t="s">
        <v>603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53"/>
      <c r="AA451" s="53"/>
    </row>
    <row r="452" spans="1:54" ht="16.5" customHeight="1" x14ac:dyDescent="0.25">
      <c r="A452" s="404" t="s">
        <v>603</v>
      </c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4"/>
      <c r="O452" s="404"/>
      <c r="P452" s="404"/>
      <c r="Q452" s="404"/>
      <c r="R452" s="404"/>
      <c r="S452" s="404"/>
      <c r="T452" s="404"/>
      <c r="U452" s="404"/>
      <c r="V452" s="404"/>
      <c r="W452" s="404"/>
      <c r="X452" s="404"/>
      <c r="Y452" s="404"/>
      <c r="Z452" s="63"/>
      <c r="AA452" s="63"/>
    </row>
    <row r="453" spans="1:54" ht="14.25" customHeight="1" x14ac:dyDescent="0.25">
      <c r="A453" s="386" t="s">
        <v>117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382">
        <v>4607091389067</v>
      </c>
      <c r="E454" s="38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4"/>
      <c r="Q454" s="384"/>
      <c r="R454" s="384"/>
      <c r="S454" s="38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382">
        <v>4607091383522</v>
      </c>
      <c r="E455" s="38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4"/>
      <c r="Q455" s="384"/>
      <c r="R455" s="384"/>
      <c r="S455" s="38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21"/>
        <v>0</v>
      </c>
      <c r="Y455" s="40" t="str">
        <f t="shared" si="22"/>
        <v/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382">
        <v>4607091384437</v>
      </c>
      <c r="E456" s="38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4"/>
      <c r="Q456" s="384"/>
      <c r="R456" s="384"/>
      <c r="S456" s="38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382">
        <v>4680115884502</v>
      </c>
      <c r="E457" s="38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4"/>
      <c r="Q457" s="384"/>
      <c r="R457" s="384"/>
      <c r="S457" s="38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382">
        <v>4607091389104</v>
      </c>
      <c r="E458" s="38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4"/>
      <c r="Q458" s="384"/>
      <c r="R458" s="384"/>
      <c r="S458" s="385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382">
        <v>4680115884519</v>
      </c>
      <c r="E459" s="38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4"/>
      <c r="Q459" s="384"/>
      <c r="R459" s="384"/>
      <c r="S459" s="38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382">
        <v>4680115880603</v>
      </c>
      <c r="E460" s="38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4"/>
      <c r="Q460" s="384"/>
      <c r="R460" s="384"/>
      <c r="S460" s="38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382">
        <v>4607091389999</v>
      </c>
      <c r="E461" s="38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4"/>
      <c r="Q461" s="384"/>
      <c r="R461" s="384"/>
      <c r="S461" s="38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382">
        <v>4680115882782</v>
      </c>
      <c r="E462" s="38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4"/>
      <c r="Q462" s="384"/>
      <c r="R462" s="384"/>
      <c r="S462" s="38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382">
        <v>4607091389098</v>
      </c>
      <c r="E463" s="38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4"/>
      <c r="Q463" s="384"/>
      <c r="R463" s="384"/>
      <c r="S463" s="38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382">
        <v>4607091389982</v>
      </c>
      <c r="E464" s="38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4"/>
      <c r="Q464" s="384"/>
      <c r="R464" s="384"/>
      <c r="S464" s="38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37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73" t="s">
        <v>43</v>
      </c>
      <c r="P465" s="374"/>
      <c r="Q465" s="374"/>
      <c r="R465" s="374"/>
      <c r="S465" s="374"/>
      <c r="T465" s="374"/>
      <c r="U465" s="375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5"/>
      <c r="AA465" s="65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73" t="s">
        <v>43</v>
      </c>
      <c r="P466" s="374"/>
      <c r="Q466" s="374"/>
      <c r="R466" s="374"/>
      <c r="S466" s="374"/>
      <c r="T466" s="374"/>
      <c r="U466" s="375"/>
      <c r="V466" s="41" t="s">
        <v>0</v>
      </c>
      <c r="W466" s="42">
        <f>IFERROR(SUM(W454:W464),"0")</f>
        <v>0</v>
      </c>
      <c r="X466" s="42">
        <f>IFERROR(SUM(X454:X464),"0")</f>
        <v>0</v>
      </c>
      <c r="Y466" s="41"/>
      <c r="Z466" s="65"/>
      <c r="AA466" s="65"/>
    </row>
    <row r="467" spans="1:54" ht="14.25" customHeight="1" x14ac:dyDescent="0.25">
      <c r="A467" s="386" t="s">
        <v>109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382">
        <v>4607091388930</v>
      </c>
      <c r="E468" s="38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4"/>
      <c r="Q468" s="384"/>
      <c r="R468" s="384"/>
      <c r="S468" s="385"/>
      <c r="T468" s="38" t="s">
        <v>48</v>
      </c>
      <c r="U468" s="38" t="s">
        <v>48</v>
      </c>
      <c r="V468" s="39" t="s">
        <v>0</v>
      </c>
      <c r="W468" s="57">
        <v>0</v>
      </c>
      <c r="X468" s="54">
        <f>IFERROR(IF(W468="",0,CEILING((W468/$H468),1)*$H468),"")</f>
        <v>0</v>
      </c>
      <c r="Y468" s="40" t="str">
        <f>IFERROR(IF(X468=0,"",ROUNDUP(X468/H468,0)*0.01196),"")</f>
        <v/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382">
        <v>4680115880054</v>
      </c>
      <c r="E469" s="38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4"/>
      <c r="Q469" s="384"/>
      <c r="R469" s="384"/>
      <c r="S469" s="38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37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73" t="s">
        <v>43</v>
      </c>
      <c r="P470" s="374"/>
      <c r="Q470" s="374"/>
      <c r="R470" s="374"/>
      <c r="S470" s="374"/>
      <c r="T470" s="374"/>
      <c r="U470" s="375"/>
      <c r="V470" s="41" t="s">
        <v>42</v>
      </c>
      <c r="W470" s="42">
        <f>IFERROR(W468/H468,"0")+IFERROR(W469/H469,"0")</f>
        <v>0</v>
      </c>
      <c r="X470" s="42">
        <f>IFERROR(X468/H468,"0")+IFERROR(X469/H469,"0")</f>
        <v>0</v>
      </c>
      <c r="Y470" s="42">
        <f>IFERROR(IF(Y468="",0,Y468),"0")+IFERROR(IF(Y469="",0,Y469),"0")</f>
        <v>0</v>
      </c>
      <c r="Z470" s="65"/>
      <c r="AA470" s="65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73" t="s">
        <v>43</v>
      </c>
      <c r="P471" s="374"/>
      <c r="Q471" s="374"/>
      <c r="R471" s="374"/>
      <c r="S471" s="374"/>
      <c r="T471" s="374"/>
      <c r="U471" s="375"/>
      <c r="V471" s="41" t="s">
        <v>0</v>
      </c>
      <c r="W471" s="42">
        <f>IFERROR(SUM(W468:W469),"0")</f>
        <v>0</v>
      </c>
      <c r="X471" s="42">
        <f>IFERROR(SUM(X468:X469),"0")</f>
        <v>0</v>
      </c>
      <c r="Y471" s="41"/>
      <c r="Z471" s="65"/>
      <c r="AA471" s="65"/>
    </row>
    <row r="472" spans="1:54" ht="14.25" customHeight="1" x14ac:dyDescent="0.25">
      <c r="A472" s="386" t="s">
        <v>76</v>
      </c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6"/>
      <c r="P472" s="386"/>
      <c r="Q472" s="386"/>
      <c r="R472" s="386"/>
      <c r="S472" s="386"/>
      <c r="T472" s="386"/>
      <c r="U472" s="386"/>
      <c r="V472" s="386"/>
      <c r="W472" s="386"/>
      <c r="X472" s="386"/>
      <c r="Y472" s="386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382">
        <v>4680115883116</v>
      </c>
      <c r="E473" s="38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4"/>
      <c r="Q473" s="384"/>
      <c r="R473" s="384"/>
      <c r="S473" s="385"/>
      <c r="T473" s="38" t="s">
        <v>48</v>
      </c>
      <c r="U473" s="38" t="s">
        <v>48</v>
      </c>
      <c r="V473" s="39" t="s">
        <v>0</v>
      </c>
      <c r="W473" s="57">
        <v>400</v>
      </c>
      <c r="X473" s="54">
        <f t="shared" ref="X473:X478" si="23">IFERROR(IF(W473="",0,CEILING((W473/$H473),1)*$H473),"")</f>
        <v>401.28000000000003</v>
      </c>
      <c r="Y473" s="40">
        <f>IFERROR(IF(X473=0,"",ROUNDUP(X473/H473,0)*0.01196),"")</f>
        <v>0.90895999999999999</v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382">
        <v>4680115883093</v>
      </c>
      <c r="E474" s="38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4"/>
      <c r="Q474" s="384"/>
      <c r="R474" s="384"/>
      <c r="S474" s="385"/>
      <c r="T474" s="38" t="s">
        <v>48</v>
      </c>
      <c r="U474" s="38" t="s">
        <v>48</v>
      </c>
      <c r="V474" s="39" t="s">
        <v>0</v>
      </c>
      <c r="W474" s="57">
        <v>400</v>
      </c>
      <c r="X474" s="54">
        <f t="shared" si="23"/>
        <v>401.28000000000003</v>
      </c>
      <c r="Y474" s="40">
        <f>IFERROR(IF(X474=0,"",ROUNDUP(X474/H474,0)*0.01196),"")</f>
        <v>0.90895999999999999</v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382">
        <v>4680115883109</v>
      </c>
      <c r="E475" s="38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4"/>
      <c r="Q475" s="384"/>
      <c r="R475" s="384"/>
      <c r="S475" s="385"/>
      <c r="T475" s="38" t="s">
        <v>48</v>
      </c>
      <c r="U475" s="38" t="s">
        <v>48</v>
      </c>
      <c r="V475" s="39" t="s">
        <v>0</v>
      </c>
      <c r="W475" s="57">
        <v>700</v>
      </c>
      <c r="X475" s="54">
        <f t="shared" si="23"/>
        <v>702.24</v>
      </c>
      <c r="Y475" s="40">
        <f>IFERROR(IF(X475=0,"",ROUNDUP(X475/H475,0)*0.01196),"")</f>
        <v>1.5906800000000001</v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382">
        <v>4680115882072</v>
      </c>
      <c r="E476" s="38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4"/>
      <c r="Q476" s="384"/>
      <c r="R476" s="384"/>
      <c r="S476" s="38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382">
        <v>4680115882102</v>
      </c>
      <c r="E477" s="38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4"/>
      <c r="Q477" s="384"/>
      <c r="R477" s="384"/>
      <c r="S477" s="38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382">
        <v>4680115882096</v>
      </c>
      <c r="E478" s="38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4"/>
      <c r="Q478" s="384"/>
      <c r="R478" s="384"/>
      <c r="S478" s="38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37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73" t="s">
        <v>43</v>
      </c>
      <c r="P479" s="374"/>
      <c r="Q479" s="374"/>
      <c r="R479" s="374"/>
      <c r="S479" s="374"/>
      <c r="T479" s="374"/>
      <c r="U479" s="375"/>
      <c r="V479" s="41" t="s">
        <v>42</v>
      </c>
      <c r="W479" s="42">
        <f>IFERROR(W473/H473,"0")+IFERROR(W474/H474,"0")+IFERROR(W475/H475,"0")+IFERROR(W476/H476,"0")+IFERROR(W477/H477,"0")+IFERROR(W478/H478,"0")</f>
        <v>284.09090909090907</v>
      </c>
      <c r="X479" s="42">
        <f>IFERROR(X473/H473,"0")+IFERROR(X474/H474,"0")+IFERROR(X475/H475,"0")+IFERROR(X476/H476,"0")+IFERROR(X477/H477,"0")+IFERROR(X478/H478,"0")</f>
        <v>285</v>
      </c>
      <c r="Y479" s="42">
        <f>IFERROR(IF(Y473="",0,Y473),"0")+IFERROR(IF(Y474="",0,Y474),"0")+IFERROR(IF(Y475="",0,Y475),"0")+IFERROR(IF(Y476="",0,Y476),"0")+IFERROR(IF(Y477="",0,Y477),"0")+IFERROR(IF(Y478="",0,Y478),"0")</f>
        <v>3.4085999999999999</v>
      </c>
      <c r="Z479" s="65"/>
      <c r="AA479" s="65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73" t="s">
        <v>43</v>
      </c>
      <c r="P480" s="374"/>
      <c r="Q480" s="374"/>
      <c r="R480" s="374"/>
      <c r="S480" s="374"/>
      <c r="T480" s="374"/>
      <c r="U480" s="375"/>
      <c r="V480" s="41" t="s">
        <v>0</v>
      </c>
      <c r="W480" s="42">
        <f>IFERROR(SUM(W473:W478),"0")</f>
        <v>1500</v>
      </c>
      <c r="X480" s="42">
        <f>IFERROR(SUM(X473:X478),"0")</f>
        <v>1504.8000000000002</v>
      </c>
      <c r="Y480" s="41"/>
      <c r="Z480" s="65"/>
      <c r="AA480" s="65"/>
    </row>
    <row r="481" spans="1:54" ht="14.25" customHeight="1" x14ac:dyDescent="0.25">
      <c r="A481" s="386" t="s">
        <v>81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382">
        <v>4607091383409</v>
      </c>
      <c r="E482" s="38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4"/>
      <c r="Q482" s="384"/>
      <c r="R482" s="384"/>
      <c r="S482" s="38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382">
        <v>4607091383416</v>
      </c>
      <c r="E483" s="38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4"/>
      <c r="Q483" s="384"/>
      <c r="R483" s="384"/>
      <c r="S483" s="38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382">
        <v>4680115883536</v>
      </c>
      <c r="E484" s="38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4"/>
      <c r="Q484" s="384"/>
      <c r="R484" s="384"/>
      <c r="S484" s="38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37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73" t="s">
        <v>43</v>
      </c>
      <c r="P485" s="374"/>
      <c r="Q485" s="374"/>
      <c r="R485" s="374"/>
      <c r="S485" s="374"/>
      <c r="T485" s="374"/>
      <c r="U485" s="375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386" t="s">
        <v>223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382">
        <v>4680115885035</v>
      </c>
      <c r="E488" s="38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4"/>
      <c r="Q488" s="384"/>
      <c r="R488" s="384"/>
      <c r="S488" s="38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37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73" t="s">
        <v>43</v>
      </c>
      <c r="P489" s="374"/>
      <c r="Q489" s="374"/>
      <c r="R489" s="374"/>
      <c r="S489" s="374"/>
      <c r="T489" s="374"/>
      <c r="U489" s="375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73" t="s">
        <v>43</v>
      </c>
      <c r="P490" s="374"/>
      <c r="Q490" s="374"/>
      <c r="R490" s="374"/>
      <c r="S490" s="374"/>
      <c r="T490" s="374"/>
      <c r="U490" s="375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customHeight="1" x14ac:dyDescent="0.2">
      <c r="A491" s="403" t="s">
        <v>650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53"/>
      <c r="AA491" s="53"/>
    </row>
    <row r="492" spans="1:54" ht="16.5" customHeight="1" x14ac:dyDescent="0.25">
      <c r="A492" s="404" t="s">
        <v>651</v>
      </c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4"/>
      <c r="O492" s="404"/>
      <c r="P492" s="404"/>
      <c r="Q492" s="404"/>
      <c r="R492" s="404"/>
      <c r="S492" s="404"/>
      <c r="T492" s="404"/>
      <c r="U492" s="404"/>
      <c r="V492" s="404"/>
      <c r="W492" s="404"/>
      <c r="X492" s="404"/>
      <c r="Y492" s="404"/>
      <c r="Z492" s="63"/>
      <c r="AA492" s="63"/>
    </row>
    <row r="493" spans="1:54" ht="14.25" customHeight="1" x14ac:dyDescent="0.25">
      <c r="A493" s="386" t="s">
        <v>117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382">
        <v>4640242181011</v>
      </c>
      <c r="E494" s="38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405" t="s">
        <v>654</v>
      </c>
      <c r="P494" s="384"/>
      <c r="Q494" s="384"/>
      <c r="R494" s="384"/>
      <c r="S494" s="38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382">
        <v>4640242180441</v>
      </c>
      <c r="E495" s="38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406" t="s">
        <v>657</v>
      </c>
      <c r="P495" s="384"/>
      <c r="Q495" s="384"/>
      <c r="R495" s="384"/>
      <c r="S495" s="38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382">
        <v>4640242180564</v>
      </c>
      <c r="E496" s="38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407" t="s">
        <v>660</v>
      </c>
      <c r="P496" s="384"/>
      <c r="Q496" s="384"/>
      <c r="R496" s="384"/>
      <c r="S496" s="385"/>
      <c r="T496" s="38" t="s">
        <v>48</v>
      </c>
      <c r="U496" s="38" t="s">
        <v>48</v>
      </c>
      <c r="V496" s="39" t="s">
        <v>0</v>
      </c>
      <c r="W496" s="57">
        <v>240</v>
      </c>
      <c r="X496" s="54">
        <f>IFERROR(IF(W496="",0,CEILING((W496/$H496),1)*$H496),"")</f>
        <v>240</v>
      </c>
      <c r="Y496" s="40">
        <f>IFERROR(IF(X496=0,"",ROUNDUP(X496/H496,0)*0.02175),"")</f>
        <v>0.43499999999999994</v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382">
        <v>4640242180922</v>
      </c>
      <c r="E497" s="38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400" t="s">
        <v>663</v>
      </c>
      <c r="P497" s="384"/>
      <c r="Q497" s="384"/>
      <c r="R497" s="384"/>
      <c r="S497" s="38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382">
        <v>4640242180038</v>
      </c>
      <c r="E498" s="38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401" t="s">
        <v>666</v>
      </c>
      <c r="P498" s="384"/>
      <c r="Q498" s="384"/>
      <c r="R498" s="384"/>
      <c r="S498" s="38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37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73" t="s">
        <v>43</v>
      </c>
      <c r="P499" s="374"/>
      <c r="Q499" s="374"/>
      <c r="R499" s="374"/>
      <c r="S499" s="374"/>
      <c r="T499" s="374"/>
      <c r="U499" s="375"/>
      <c r="V499" s="41" t="s">
        <v>42</v>
      </c>
      <c r="W499" s="42">
        <f>IFERROR(W494/H494,"0")+IFERROR(W495/H495,"0")+IFERROR(W496/H496,"0")+IFERROR(W497/H497,"0")+IFERROR(W498/H498,"0")</f>
        <v>20</v>
      </c>
      <c r="X499" s="42">
        <f>IFERROR(X494/H494,"0")+IFERROR(X495/H495,"0")+IFERROR(X496/H496,"0")+IFERROR(X497/H497,"0")+IFERROR(X498/H498,"0")</f>
        <v>20</v>
      </c>
      <c r="Y499" s="42">
        <f>IFERROR(IF(Y494="",0,Y494),"0")+IFERROR(IF(Y495="",0,Y495),"0")+IFERROR(IF(Y496="",0,Y496),"0")+IFERROR(IF(Y497="",0,Y497),"0")+IFERROR(IF(Y498="",0,Y498),"0")</f>
        <v>0.43499999999999994</v>
      </c>
      <c r="Z499" s="65"/>
      <c r="AA499" s="65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73" t="s">
        <v>43</v>
      </c>
      <c r="P500" s="374"/>
      <c r="Q500" s="374"/>
      <c r="R500" s="374"/>
      <c r="S500" s="374"/>
      <c r="T500" s="374"/>
      <c r="U500" s="375"/>
      <c r="V500" s="41" t="s">
        <v>0</v>
      </c>
      <c r="W500" s="42">
        <f>IFERROR(SUM(W494:W498),"0")</f>
        <v>240</v>
      </c>
      <c r="X500" s="42">
        <f>IFERROR(SUM(X494:X498),"0")</f>
        <v>240</v>
      </c>
      <c r="Y500" s="41"/>
      <c r="Z500" s="65"/>
      <c r="AA500" s="65"/>
    </row>
    <row r="501" spans="1:54" ht="14.25" customHeight="1" x14ac:dyDescent="0.25">
      <c r="A501" s="386" t="s">
        <v>109</v>
      </c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6"/>
      <c r="P501" s="386"/>
      <c r="Q501" s="386"/>
      <c r="R501" s="386"/>
      <c r="S501" s="386"/>
      <c r="T501" s="386"/>
      <c r="U501" s="386"/>
      <c r="V501" s="386"/>
      <c r="W501" s="386"/>
      <c r="X501" s="386"/>
      <c r="Y501" s="386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382">
        <v>4640242180526</v>
      </c>
      <c r="E502" s="38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402" t="s">
        <v>669</v>
      </c>
      <c r="P502" s="384"/>
      <c r="Q502" s="384"/>
      <c r="R502" s="384"/>
      <c r="S502" s="38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382">
        <v>4640242180519</v>
      </c>
      <c r="E503" s="38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397" t="s">
        <v>672</v>
      </c>
      <c r="P503" s="384"/>
      <c r="Q503" s="384"/>
      <c r="R503" s="384"/>
      <c r="S503" s="38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382">
        <v>4640242180090</v>
      </c>
      <c r="E504" s="38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398" t="s">
        <v>675</v>
      </c>
      <c r="P504" s="384"/>
      <c r="Q504" s="384"/>
      <c r="R504" s="384"/>
      <c r="S504" s="38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37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73" t="s">
        <v>43</v>
      </c>
      <c r="P505" s="374"/>
      <c r="Q505" s="374"/>
      <c r="R505" s="374"/>
      <c r="S505" s="374"/>
      <c r="T505" s="374"/>
      <c r="U505" s="375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73" t="s">
        <v>43</v>
      </c>
      <c r="P506" s="374"/>
      <c r="Q506" s="374"/>
      <c r="R506" s="374"/>
      <c r="S506" s="374"/>
      <c r="T506" s="374"/>
      <c r="U506" s="375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386" t="s">
        <v>76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382">
        <v>4640242180816</v>
      </c>
      <c r="E508" s="38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399" t="s">
        <v>678</v>
      </c>
      <c r="P508" s="384"/>
      <c r="Q508" s="384"/>
      <c r="R508" s="384"/>
      <c r="S508" s="385"/>
      <c r="T508" s="38" t="s">
        <v>48</v>
      </c>
      <c r="U508" s="38" t="s">
        <v>48</v>
      </c>
      <c r="V508" s="39" t="s">
        <v>0</v>
      </c>
      <c r="W508" s="57">
        <v>84</v>
      </c>
      <c r="X508" s="54">
        <f>IFERROR(IF(W508="",0,CEILING((W508/$H508),1)*$H508),"")</f>
        <v>84</v>
      </c>
      <c r="Y508" s="40">
        <f>IFERROR(IF(X508=0,"",ROUNDUP(X508/H508,0)*0.00753),"")</f>
        <v>0.15060000000000001</v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382">
        <v>4680115880856</v>
      </c>
      <c r="E509" s="38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4"/>
      <c r="Q509" s="384"/>
      <c r="R509" s="384"/>
      <c r="S509" s="385"/>
      <c r="T509" s="38" t="s">
        <v>48</v>
      </c>
      <c r="U509" s="38" t="s">
        <v>48</v>
      </c>
      <c r="V509" s="39" t="s">
        <v>0</v>
      </c>
      <c r="W509" s="57">
        <v>1200</v>
      </c>
      <c r="X509" s="54">
        <f>IFERROR(IF(W509="",0,CEILING((W509/$H509),1)*$H509),"")</f>
        <v>1201.2</v>
      </c>
      <c r="Y509" s="40">
        <f>IFERROR(IF(X509=0,"",ROUNDUP(X509/H509,0)*0.00753),"")</f>
        <v>2.1535800000000003</v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382">
        <v>4640242180595</v>
      </c>
      <c r="E510" s="38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394" t="s">
        <v>683</v>
      </c>
      <c r="P510" s="384"/>
      <c r="Q510" s="384"/>
      <c r="R510" s="384"/>
      <c r="S510" s="38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382">
        <v>4640242180908</v>
      </c>
      <c r="E511" s="38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395" t="s">
        <v>686</v>
      </c>
      <c r="P511" s="384"/>
      <c r="Q511" s="384"/>
      <c r="R511" s="384"/>
      <c r="S511" s="38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382">
        <v>4640242180489</v>
      </c>
      <c r="E512" s="38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396" t="s">
        <v>689</v>
      </c>
      <c r="P512" s="384"/>
      <c r="Q512" s="384"/>
      <c r="R512" s="384"/>
      <c r="S512" s="38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37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73" t="s">
        <v>43</v>
      </c>
      <c r="P513" s="374"/>
      <c r="Q513" s="374"/>
      <c r="R513" s="374"/>
      <c r="S513" s="374"/>
      <c r="T513" s="374"/>
      <c r="U513" s="375"/>
      <c r="V513" s="41" t="s">
        <v>42</v>
      </c>
      <c r="W513" s="42">
        <f>IFERROR(W508/H508,"0")+IFERROR(W509/H509,"0")+IFERROR(W510/H510,"0")+IFERROR(W511/H511,"0")+IFERROR(W512/H512,"0")</f>
        <v>305.71428571428572</v>
      </c>
      <c r="X513" s="42">
        <f>IFERROR(X508/H508,"0")+IFERROR(X509/H509,"0")+IFERROR(X510/H510,"0")+IFERROR(X511/H511,"0")+IFERROR(X512/H512,"0")</f>
        <v>306</v>
      </c>
      <c r="Y513" s="42">
        <f>IFERROR(IF(Y508="",0,Y508),"0")+IFERROR(IF(Y509="",0,Y509),"0")+IFERROR(IF(Y510="",0,Y510),"0")+IFERROR(IF(Y511="",0,Y511),"0")+IFERROR(IF(Y512="",0,Y512),"0")</f>
        <v>2.3041800000000001</v>
      </c>
      <c r="Z513" s="65"/>
      <c r="AA513" s="65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73" t="s">
        <v>43</v>
      </c>
      <c r="P514" s="374"/>
      <c r="Q514" s="374"/>
      <c r="R514" s="374"/>
      <c r="S514" s="374"/>
      <c r="T514" s="374"/>
      <c r="U514" s="375"/>
      <c r="V514" s="41" t="s">
        <v>0</v>
      </c>
      <c r="W514" s="42">
        <f>IFERROR(SUM(W508:W512),"0")</f>
        <v>1284</v>
      </c>
      <c r="X514" s="42">
        <f>IFERROR(SUM(X508:X512),"0")</f>
        <v>1285.2</v>
      </c>
      <c r="Y514" s="41"/>
      <c r="Z514" s="65"/>
      <c r="AA514" s="65"/>
    </row>
    <row r="515" spans="1:54" ht="14.25" customHeight="1" x14ac:dyDescent="0.25">
      <c r="A515" s="386" t="s">
        <v>81</v>
      </c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6"/>
      <c r="O515" s="386"/>
      <c r="P515" s="386"/>
      <c r="Q515" s="386"/>
      <c r="R515" s="386"/>
      <c r="S515" s="386"/>
      <c r="T515" s="386"/>
      <c r="U515" s="386"/>
      <c r="V515" s="386"/>
      <c r="W515" s="386"/>
      <c r="X515" s="386"/>
      <c r="Y515" s="386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382">
        <v>4680115880870</v>
      </c>
      <c r="E516" s="38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4"/>
      <c r="Q516" s="384"/>
      <c r="R516" s="384"/>
      <c r="S516" s="38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382">
        <v>4640242180540</v>
      </c>
      <c r="E517" s="38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390" t="s">
        <v>694</v>
      </c>
      <c r="P517" s="384"/>
      <c r="Q517" s="384"/>
      <c r="R517" s="384"/>
      <c r="S517" s="38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382">
        <v>4640242181233</v>
      </c>
      <c r="E518" s="38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391" t="s">
        <v>697</v>
      </c>
      <c r="P518" s="384"/>
      <c r="Q518" s="384"/>
      <c r="R518" s="384"/>
      <c r="S518" s="38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382">
        <v>4640242180557</v>
      </c>
      <c r="E519" s="38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392" t="s">
        <v>700</v>
      </c>
      <c r="P519" s="384"/>
      <c r="Q519" s="384"/>
      <c r="R519" s="384"/>
      <c r="S519" s="38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382">
        <v>4640242181226</v>
      </c>
      <c r="E520" s="38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383" t="s">
        <v>703</v>
      </c>
      <c r="P520" s="384"/>
      <c r="Q520" s="384"/>
      <c r="R520" s="384"/>
      <c r="S520" s="38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73" t="s">
        <v>43</v>
      </c>
      <c r="P521" s="374"/>
      <c r="Q521" s="374"/>
      <c r="R521" s="374"/>
      <c r="S521" s="374"/>
      <c r="T521" s="374"/>
      <c r="U521" s="375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73" t="s">
        <v>43</v>
      </c>
      <c r="P522" s="374"/>
      <c r="Q522" s="374"/>
      <c r="R522" s="374"/>
      <c r="S522" s="374"/>
      <c r="T522" s="374"/>
      <c r="U522" s="375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customHeight="1" x14ac:dyDescent="0.25">
      <c r="A523" s="386" t="s">
        <v>223</v>
      </c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6"/>
      <c r="P523" s="386"/>
      <c r="Q523" s="386"/>
      <c r="R523" s="386"/>
      <c r="S523" s="386"/>
      <c r="T523" s="386"/>
      <c r="U523" s="386"/>
      <c r="V523" s="386"/>
      <c r="W523" s="386"/>
      <c r="X523" s="386"/>
      <c r="Y523" s="386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382">
        <v>4640242180120</v>
      </c>
      <c r="E524" s="38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387" t="s">
        <v>706</v>
      </c>
      <c r="P524" s="384"/>
      <c r="Q524" s="384"/>
      <c r="R524" s="384"/>
      <c r="S524" s="38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382">
        <v>4640242180137</v>
      </c>
      <c r="E525" s="38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388" t="s">
        <v>709</v>
      </c>
      <c r="P525" s="384"/>
      <c r="Q525" s="384"/>
      <c r="R525" s="384"/>
      <c r="S525" s="38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73" t="s">
        <v>43</v>
      </c>
      <c r="P526" s="374"/>
      <c r="Q526" s="374"/>
      <c r="R526" s="374"/>
      <c r="S526" s="374"/>
      <c r="T526" s="374"/>
      <c r="U526" s="375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73" t="s">
        <v>43</v>
      </c>
      <c r="P527" s="374"/>
      <c r="Q527" s="374"/>
      <c r="R527" s="374"/>
      <c r="S527" s="374"/>
      <c r="T527" s="374"/>
      <c r="U527" s="375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36</v>
      </c>
      <c r="P528" s="379"/>
      <c r="Q528" s="379"/>
      <c r="R528" s="379"/>
      <c r="S528" s="379"/>
      <c r="T528" s="379"/>
      <c r="U528" s="380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18034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18139.100000000002</v>
      </c>
      <c r="Y528" s="41"/>
      <c r="Z528" s="65"/>
      <c r="AA528" s="65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37</v>
      </c>
      <c r="P529" s="379"/>
      <c r="Q529" s="379"/>
      <c r="R529" s="379"/>
      <c r="S529" s="379"/>
      <c r="T529" s="379"/>
      <c r="U529" s="380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18921.471968097259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19032.277999999995</v>
      </c>
      <c r="Y529" s="41"/>
      <c r="Z529" s="65"/>
      <c r="AA529" s="65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38</v>
      </c>
      <c r="P530" s="379"/>
      <c r="Q530" s="379"/>
      <c r="R530" s="379"/>
      <c r="S530" s="379"/>
      <c r="T530" s="379"/>
      <c r="U530" s="380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30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30</v>
      </c>
      <c r="Y530" s="41"/>
      <c r="Z530" s="65"/>
      <c r="AA530" s="65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381"/>
      <c r="O531" s="378" t="s">
        <v>39</v>
      </c>
      <c r="P531" s="379"/>
      <c r="Q531" s="379"/>
      <c r="R531" s="379"/>
      <c r="S531" s="379"/>
      <c r="T531" s="379"/>
      <c r="U531" s="380"/>
      <c r="V531" s="41" t="s">
        <v>0</v>
      </c>
      <c r="W531" s="42">
        <f>GrossWeightTotal+PalletQtyTotal*25</f>
        <v>19671.471968097259</v>
      </c>
      <c r="X531" s="42">
        <f>GrossWeightTotalR+PalletQtyTotalR*25</f>
        <v>19782.277999999995</v>
      </c>
      <c r="Y531" s="41"/>
      <c r="Z531" s="65"/>
      <c r="AA531" s="65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381"/>
      <c r="O532" s="378" t="s">
        <v>40</v>
      </c>
      <c r="P532" s="379"/>
      <c r="Q532" s="379"/>
      <c r="R532" s="379"/>
      <c r="S532" s="379"/>
      <c r="T532" s="379"/>
      <c r="U532" s="380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2421.1760280387734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2434</v>
      </c>
      <c r="Y532" s="41"/>
      <c r="Z532" s="65"/>
      <c r="AA532" s="65"/>
    </row>
    <row r="533" spans="1:30" ht="14.25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81"/>
      <c r="O533" s="378" t="s">
        <v>41</v>
      </c>
      <c r="P533" s="379"/>
      <c r="Q533" s="379"/>
      <c r="R533" s="379"/>
      <c r="S533" s="379"/>
      <c r="T533" s="379"/>
      <c r="U533" s="380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34.000519999999995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369" t="s">
        <v>107</v>
      </c>
      <c r="D535" s="369" t="s">
        <v>107</v>
      </c>
      <c r="E535" s="369" t="s">
        <v>107</v>
      </c>
      <c r="F535" s="369" t="s">
        <v>107</v>
      </c>
      <c r="G535" s="369" t="s">
        <v>246</v>
      </c>
      <c r="H535" s="369" t="s">
        <v>246</v>
      </c>
      <c r="I535" s="369" t="s">
        <v>246</v>
      </c>
      <c r="J535" s="369" t="s">
        <v>246</v>
      </c>
      <c r="K535" s="370"/>
      <c r="L535" s="369" t="s">
        <v>246</v>
      </c>
      <c r="M535" s="370"/>
      <c r="N535" s="369" t="s">
        <v>246</v>
      </c>
      <c r="O535" s="369" t="s">
        <v>246</v>
      </c>
      <c r="P535" s="369" t="s">
        <v>246</v>
      </c>
      <c r="Q535" s="369" t="s">
        <v>475</v>
      </c>
      <c r="R535" s="369" t="s">
        <v>475</v>
      </c>
      <c r="S535" s="369" t="s">
        <v>527</v>
      </c>
      <c r="T535" s="369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371" t="s">
        <v>10</v>
      </c>
      <c r="B536" s="369" t="s">
        <v>75</v>
      </c>
      <c r="C536" s="369" t="s">
        <v>108</v>
      </c>
      <c r="D536" s="369" t="s">
        <v>116</v>
      </c>
      <c r="E536" s="369" t="s">
        <v>107</v>
      </c>
      <c r="F536" s="369" t="s">
        <v>236</v>
      </c>
      <c r="G536" s="369" t="s">
        <v>247</v>
      </c>
      <c r="H536" s="369" t="s">
        <v>254</v>
      </c>
      <c r="I536" s="369" t="s">
        <v>273</v>
      </c>
      <c r="J536" s="369" t="s">
        <v>332</v>
      </c>
      <c r="K536" s="1"/>
      <c r="L536" s="369" t="s">
        <v>362</v>
      </c>
      <c r="M536" s="1"/>
      <c r="N536" s="369" t="s">
        <v>362</v>
      </c>
      <c r="O536" s="369" t="s">
        <v>444</v>
      </c>
      <c r="P536" s="369" t="s">
        <v>462</v>
      </c>
      <c r="Q536" s="369" t="s">
        <v>476</v>
      </c>
      <c r="R536" s="369" t="s">
        <v>502</v>
      </c>
      <c r="S536" s="369" t="s">
        <v>528</v>
      </c>
      <c r="T536" s="369" t="s">
        <v>575</v>
      </c>
      <c r="U536" s="369" t="s">
        <v>603</v>
      </c>
      <c r="V536" s="369" t="s">
        <v>651</v>
      </c>
      <c r="AA536" s="9"/>
      <c r="AD536" s="1"/>
    </row>
    <row r="537" spans="1:30" ht="13.5" thickBot="1" x14ac:dyDescent="0.25">
      <c r="A537" s="372"/>
      <c r="B537" s="369"/>
      <c r="C537" s="369"/>
      <c r="D537" s="369"/>
      <c r="E537" s="369"/>
      <c r="F537" s="369"/>
      <c r="G537" s="369"/>
      <c r="H537" s="369"/>
      <c r="I537" s="369"/>
      <c r="J537" s="369"/>
      <c r="K537" s="1"/>
      <c r="L537" s="369"/>
      <c r="M537" s="1"/>
      <c r="N537" s="369"/>
      <c r="O537" s="369"/>
      <c r="P537" s="369"/>
      <c r="Q537" s="369"/>
      <c r="R537" s="369"/>
      <c r="S537" s="369"/>
      <c r="T537" s="369"/>
      <c r="U537" s="369"/>
      <c r="V537" s="369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0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958.80000000000007</v>
      </c>
      <c r="F538" s="51">
        <f>IFERROR(X135*1,"0")+IFERROR(X136*1,"0")+IFERROR(X137*1,"0")+IFERROR(X138*1,"0")+IFERROR(X139*1,"0")</f>
        <v>202.5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756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3500.4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3500.4</v>
      </c>
      <c r="O538" s="51">
        <f>IFERROR(X296*1,"0")+IFERROR(X297*1,"0")+IFERROR(X298*1,"0")+IFERROR(X299*1,"0")+IFERROR(X300*1,"0")+IFERROR(X301*1,"0")+IFERROR(X302*1,"0")+IFERROR(X303*1,"0")+IFERROR(X307*1,"0")+IFERROR(X308*1,"0")</f>
        <v>743.40000000000009</v>
      </c>
      <c r="P538" s="51">
        <f>IFERROR(X313*1,"0")+IFERROR(X317*1,"0")+IFERROR(X318*1,"0")+IFERROR(X319*1,"0")+IFERROR(X323*1,"0")+IFERROR(X327*1,"0")</f>
        <v>307.8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8198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39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201.60000000000002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201.60000000000002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1504.8000000000002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1525.2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2024-04-30T07:18:55Z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