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4,24 Пушкарный\"/>
    </mc:Choice>
  </mc:AlternateContent>
  <xr:revisionPtr revIDLastSave="0" documentId="13_ncr:1_{E880807D-6C39-4983-B644-F71995EE7D05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Y524" i="2" s="1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W506" i="2"/>
  <c r="W505" i="2"/>
  <c r="X504" i="2"/>
  <c r="Y504" i="2" s="1"/>
  <c r="X503" i="2"/>
  <c r="Y503" i="2" s="1"/>
  <c r="X502" i="2"/>
  <c r="X505" i="2" s="1"/>
  <c r="W500" i="2"/>
  <c r="W499" i="2"/>
  <c r="X498" i="2"/>
  <c r="Y498" i="2" s="1"/>
  <c r="X497" i="2"/>
  <c r="Y497" i="2" s="1"/>
  <c r="X496" i="2"/>
  <c r="Y496" i="2" s="1"/>
  <c r="X495" i="2"/>
  <c r="Y495" i="2" s="1"/>
  <c r="X494" i="2"/>
  <c r="Y494" i="2" s="1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Y482" i="2" s="1"/>
  <c r="Y485" i="2" s="1"/>
  <c r="O482" i="2"/>
  <c r="W480" i="2"/>
  <c r="W479" i="2"/>
  <c r="X478" i="2"/>
  <c r="Y478" i="2" s="1"/>
  <c r="O478" i="2"/>
  <c r="X477" i="2"/>
  <c r="Y477" i="2" s="1"/>
  <c r="O477" i="2"/>
  <c r="Y476" i="2"/>
  <c r="X476" i="2"/>
  <c r="O476" i="2"/>
  <c r="X475" i="2"/>
  <c r="Y475" i="2" s="1"/>
  <c r="O475" i="2"/>
  <c r="X474" i="2"/>
  <c r="Y474" i="2" s="1"/>
  <c r="O474" i="2"/>
  <c r="X473" i="2"/>
  <c r="O473" i="2"/>
  <c r="W471" i="2"/>
  <c r="W470" i="2"/>
  <c r="X469" i="2"/>
  <c r="Y469" i="2" s="1"/>
  <c r="O469" i="2"/>
  <c r="X468" i="2"/>
  <c r="X470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Y455" i="2" s="1"/>
  <c r="O455" i="2"/>
  <c r="X454" i="2"/>
  <c r="O454" i="2"/>
  <c r="W450" i="2"/>
  <c r="W449" i="2"/>
  <c r="X448" i="2"/>
  <c r="X449" i="2" s="1"/>
  <c r="O448" i="2"/>
  <c r="W446" i="2"/>
  <c r="W445" i="2"/>
  <c r="X444" i="2"/>
  <c r="Y444" i="2" s="1"/>
  <c r="Y445" i="2" s="1"/>
  <c r="O444" i="2"/>
  <c r="W442" i="2"/>
  <c r="W441" i="2"/>
  <c r="Y440" i="2"/>
  <c r="X440" i="2"/>
  <c r="O440" i="2"/>
  <c r="X439" i="2"/>
  <c r="X441" i="2" s="1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Y432" i="2"/>
  <c r="X432" i="2"/>
  <c r="O432" i="2"/>
  <c r="X431" i="2"/>
  <c r="Y431" i="2" s="1"/>
  <c r="O431" i="2"/>
  <c r="X430" i="2"/>
  <c r="Y430" i="2" s="1"/>
  <c r="O430" i="2"/>
  <c r="X429" i="2"/>
  <c r="Y429" i="2" s="1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Y418" i="2" s="1"/>
  <c r="O418" i="2"/>
  <c r="X417" i="2"/>
  <c r="Y417" i="2" s="1"/>
  <c r="O417" i="2"/>
  <c r="W415" i="2"/>
  <c r="W414" i="2"/>
  <c r="X413" i="2"/>
  <c r="X415" i="2" s="1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Y398" i="2"/>
  <c r="X398" i="2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Y387" i="2"/>
  <c r="X387" i="2"/>
  <c r="O387" i="2"/>
  <c r="X386" i="2"/>
  <c r="X388" i="2" s="1"/>
  <c r="O386" i="2"/>
  <c r="W382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Y369" i="2"/>
  <c r="X369" i="2"/>
  <c r="O369" i="2"/>
  <c r="X368" i="2"/>
  <c r="X370" i="2" s="1"/>
  <c r="O368" i="2"/>
  <c r="W366" i="2"/>
  <c r="W365" i="2"/>
  <c r="X364" i="2"/>
  <c r="Y364" i="2" s="1"/>
  <c r="O364" i="2"/>
  <c r="X363" i="2"/>
  <c r="Y363" i="2" s="1"/>
  <c r="O363" i="2"/>
  <c r="X362" i="2"/>
  <c r="Y362" i="2" s="1"/>
  <c r="O362" i="2"/>
  <c r="X361" i="2"/>
  <c r="Y361" i="2" s="1"/>
  <c r="O361" i="2"/>
  <c r="X360" i="2"/>
  <c r="Y360" i="2" s="1"/>
  <c r="O360" i="2"/>
  <c r="W357" i="2"/>
  <c r="W356" i="2"/>
  <c r="X355" i="2"/>
  <c r="X357" i="2" s="1"/>
  <c r="O355" i="2"/>
  <c r="W353" i="2"/>
  <c r="W352" i="2"/>
  <c r="X351" i="2"/>
  <c r="Y351" i="2" s="1"/>
  <c r="O351" i="2"/>
  <c r="X350" i="2"/>
  <c r="Y350" i="2" s="1"/>
  <c r="O350" i="2"/>
  <c r="W348" i="2"/>
  <c r="W347" i="2"/>
  <c r="X346" i="2"/>
  <c r="Y346" i="2" s="1"/>
  <c r="O346" i="2"/>
  <c r="X345" i="2"/>
  <c r="Y345" i="2" s="1"/>
  <c r="O345" i="2"/>
  <c r="X344" i="2"/>
  <c r="Y344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O333" i="2"/>
  <c r="W329" i="2"/>
  <c r="W328" i="2"/>
  <c r="X327" i="2"/>
  <c r="X329" i="2" s="1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Y317" i="2" s="1"/>
  <c r="O317" i="2"/>
  <c r="W315" i="2"/>
  <c r="W314" i="2"/>
  <c r="X313" i="2"/>
  <c r="X315" i="2" s="1"/>
  <c r="O313" i="2"/>
  <c r="W310" i="2"/>
  <c r="W309" i="2"/>
  <c r="X308" i="2"/>
  <c r="Y308" i="2" s="1"/>
  <c r="O308" i="2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W293" i="2"/>
  <c r="W292" i="2"/>
  <c r="X291" i="2"/>
  <c r="Y291" i="2" s="1"/>
  <c r="O291" i="2"/>
  <c r="X290" i="2"/>
  <c r="O290" i="2"/>
  <c r="X289" i="2"/>
  <c r="Y289" i="2" s="1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Y277" i="2" s="1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Y258" i="2" s="1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Y245" i="2"/>
  <c r="X245" i="2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X252" i="2" s="1"/>
  <c r="O235" i="2"/>
  <c r="W232" i="2"/>
  <c r="W231" i="2"/>
  <c r="X230" i="2"/>
  <c r="Y230" i="2" s="1"/>
  <c r="O230" i="2"/>
  <c r="X229" i="2"/>
  <c r="Y229" i="2" s="1"/>
  <c r="O229" i="2"/>
  <c r="X228" i="2"/>
  <c r="Y228" i="2" s="1"/>
  <c r="O228" i="2"/>
  <c r="Y227" i="2"/>
  <c r="X227" i="2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Y219" i="2" s="1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W207" i="2"/>
  <c r="W206" i="2"/>
  <c r="X205" i="2"/>
  <c r="Y205" i="2" s="1"/>
  <c r="O205" i="2"/>
  <c r="X204" i="2"/>
  <c r="Y204" i="2" s="1"/>
  <c r="O204" i="2"/>
  <c r="X203" i="2"/>
  <c r="Y203" i="2" s="1"/>
  <c r="O203" i="2"/>
  <c r="X202" i="2"/>
  <c r="X207" i="2" s="1"/>
  <c r="O202" i="2"/>
  <c r="W200" i="2"/>
  <c r="W199" i="2"/>
  <c r="X198" i="2"/>
  <c r="Y198" i="2" s="1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Y171" i="2"/>
  <c r="X171" i="2"/>
  <c r="O171" i="2"/>
  <c r="X170" i="2"/>
  <c r="X172" i="2" s="1"/>
  <c r="O170" i="2"/>
  <c r="W168" i="2"/>
  <c r="W167" i="2"/>
  <c r="X166" i="2"/>
  <c r="Y166" i="2" s="1"/>
  <c r="O166" i="2"/>
  <c r="Y165" i="2"/>
  <c r="X165" i="2"/>
  <c r="X167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Y153" i="2"/>
  <c r="X153" i="2"/>
  <c r="O153" i="2"/>
  <c r="X152" i="2"/>
  <c r="H538" i="2" s="1"/>
  <c r="O152" i="2"/>
  <c r="W149" i="2"/>
  <c r="W148" i="2"/>
  <c r="X147" i="2"/>
  <c r="Y147" i="2" s="1"/>
  <c r="O147" i="2"/>
  <c r="X146" i="2"/>
  <c r="Y146" i="2" s="1"/>
  <c r="O146" i="2"/>
  <c r="X145" i="2"/>
  <c r="Y145" i="2" s="1"/>
  <c r="O145" i="2"/>
  <c r="W141" i="2"/>
  <c r="W140" i="2"/>
  <c r="X139" i="2"/>
  <c r="Y139" i="2" s="1"/>
  <c r="O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Y125" i="2"/>
  <c r="X125" i="2"/>
  <c r="O125" i="2"/>
  <c r="X124" i="2"/>
  <c r="Y124" i="2" s="1"/>
  <c r="O124" i="2"/>
  <c r="W122" i="2"/>
  <c r="W121" i="2"/>
  <c r="X120" i="2"/>
  <c r="Y120" i="2" s="1"/>
  <c r="O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Y115" i="2"/>
  <c r="X115" i="2"/>
  <c r="O115" i="2"/>
  <c r="X114" i="2"/>
  <c r="Y114" i="2" s="1"/>
  <c r="O114" i="2"/>
  <c r="X113" i="2"/>
  <c r="Y113" i="2" s="1"/>
  <c r="O113" i="2"/>
  <c r="X112" i="2"/>
  <c r="Y112" i="2" s="1"/>
  <c r="O112" i="2"/>
  <c r="Y111" i="2"/>
  <c r="X111" i="2"/>
  <c r="O111" i="2"/>
  <c r="X110" i="2"/>
  <c r="Y110" i="2" s="1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X102" i="2"/>
  <c r="Y102" i="2" s="1"/>
  <c r="O102" i="2"/>
  <c r="X101" i="2"/>
  <c r="Y101" i="2" s="1"/>
  <c r="O101" i="2"/>
  <c r="Y100" i="2"/>
  <c r="X100" i="2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Y90" i="2"/>
  <c r="X90" i="2"/>
  <c r="O90" i="2"/>
  <c r="X89" i="2"/>
  <c r="X93" i="2" s="1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Y79" i="2"/>
  <c r="X79" i="2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Y50" i="2" s="1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W38" i="2"/>
  <c r="W37" i="2"/>
  <c r="X36" i="2"/>
  <c r="X38" i="2" s="1"/>
  <c r="O36" i="2"/>
  <c r="W34" i="2"/>
  <c r="W33" i="2"/>
  <c r="X32" i="2"/>
  <c r="Y32" i="2" s="1"/>
  <c r="O32" i="2"/>
  <c r="X31" i="2"/>
  <c r="Y31" i="2" s="1"/>
  <c r="O31" i="2"/>
  <c r="Y30" i="2"/>
  <c r="X30" i="2"/>
  <c r="O30" i="2"/>
  <c r="X29" i="2"/>
  <c r="Y29" i="2" s="1"/>
  <c r="O29" i="2"/>
  <c r="X28" i="2"/>
  <c r="Y28" i="2" s="1"/>
  <c r="O28" i="2"/>
  <c r="X27" i="2"/>
  <c r="Y27" i="2" s="1"/>
  <c r="O27" i="2"/>
  <c r="X26" i="2"/>
  <c r="X34" i="2" s="1"/>
  <c r="O26" i="2"/>
  <c r="W24" i="2"/>
  <c r="W23" i="2"/>
  <c r="X22" i="2"/>
  <c r="O22" i="2"/>
  <c r="H10" i="2"/>
  <c r="A9" i="2"/>
  <c r="A10" i="2" s="1"/>
  <c r="D7" i="2"/>
  <c r="P6" i="2"/>
  <c r="O2" i="2"/>
  <c r="X37" i="2" l="1"/>
  <c r="Y221" i="2"/>
  <c r="X292" i="2"/>
  <c r="X309" i="2"/>
  <c r="Y327" i="2"/>
  <c r="Y328" i="2" s="1"/>
  <c r="X328" i="2"/>
  <c r="X506" i="2"/>
  <c r="Y307" i="2"/>
  <c r="Y309" i="2" s="1"/>
  <c r="X320" i="2"/>
  <c r="X356" i="2"/>
  <c r="Y380" i="2"/>
  <c r="Y381" i="2" s="1"/>
  <c r="X381" i="2"/>
  <c r="X414" i="2"/>
  <c r="Y488" i="2"/>
  <c r="Y489" i="2" s="1"/>
  <c r="X53" i="2"/>
  <c r="X465" i="2"/>
  <c r="X514" i="2"/>
  <c r="X530" i="2"/>
  <c r="Y148" i="2"/>
  <c r="Y365" i="2"/>
  <c r="Y231" i="2"/>
  <c r="X42" i="2"/>
  <c r="Y436" i="2"/>
  <c r="W532" i="2"/>
  <c r="Y26" i="2"/>
  <c r="Y33" i="2" s="1"/>
  <c r="X87" i="2"/>
  <c r="X342" i="2"/>
  <c r="Y347" i="2"/>
  <c r="Y439" i="2"/>
  <c r="Y441" i="2" s="1"/>
  <c r="Y454" i="2"/>
  <c r="Y465" i="2" s="1"/>
  <c r="W528" i="2"/>
  <c r="Y36" i="2"/>
  <c r="Y37" i="2" s="1"/>
  <c r="X41" i="2"/>
  <c r="C538" i="2"/>
  <c r="Y60" i="2"/>
  <c r="I538" i="2"/>
  <c r="X168" i="2"/>
  <c r="X173" i="2"/>
  <c r="X222" i="2"/>
  <c r="X263" i="2"/>
  <c r="Y274" i="2"/>
  <c r="X281" i="2"/>
  <c r="Y286" i="2"/>
  <c r="X353" i="2"/>
  <c r="Y355" i="2"/>
  <c r="Y356" i="2" s="1"/>
  <c r="Y413" i="2"/>
  <c r="Y414" i="2" s="1"/>
  <c r="X420" i="2"/>
  <c r="X436" i="2"/>
  <c r="Y448" i="2"/>
  <c r="Y449" i="2" s="1"/>
  <c r="X450" i="2"/>
  <c r="Y468" i="2"/>
  <c r="Y470" i="2" s="1"/>
  <c r="X490" i="2"/>
  <c r="Y502" i="2"/>
  <c r="Y505" i="2" s="1"/>
  <c r="X527" i="2"/>
  <c r="G538" i="2"/>
  <c r="X293" i="2"/>
  <c r="Y290" i="2"/>
  <c r="Y292" i="2" s="1"/>
  <c r="X321" i="2"/>
  <c r="R538" i="2"/>
  <c r="X471" i="2"/>
  <c r="X485" i="2"/>
  <c r="X33" i="2"/>
  <c r="X52" i="2"/>
  <c r="X105" i="2"/>
  <c r="X148" i="2"/>
  <c r="Y167" i="2"/>
  <c r="X232" i="2"/>
  <c r="X304" i="2"/>
  <c r="X411" i="2"/>
  <c r="X437" i="2"/>
  <c r="X442" i="2"/>
  <c r="X479" i="2"/>
  <c r="V538" i="2"/>
  <c r="X499" i="2"/>
  <c r="Y526" i="2"/>
  <c r="W531" i="2"/>
  <c r="X217" i="2"/>
  <c r="X405" i="2"/>
  <c r="F10" i="2"/>
  <c r="Y131" i="2"/>
  <c r="Y280" i="2"/>
  <c r="Y140" i="2"/>
  <c r="Y410" i="2"/>
  <c r="Y499" i="2"/>
  <c r="Y216" i="2"/>
  <c r="Y262" i="2"/>
  <c r="Y352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X531" i="2" l="1"/>
  <c r="X532" i="2"/>
  <c r="X528" i="2"/>
  <c r="Y533" i="2"/>
</calcChain>
</file>

<file path=xl/sharedStrings.xml><?xml version="1.0" encoding="utf-8"?>
<sst xmlns="http://schemas.openxmlformats.org/spreadsheetml/2006/main" count="3499" uniqueCount="748">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</sst>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22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69" t="s">
        <v>29</v>
      </c>
      <c r="E1" s="369"/>
      <c r="F1" s="369"/>
      <c r="G1" s="14" t="s">
        <v>67</v>
      </c>
      <c r="H1" s="369" t="s">
        <v>49</v>
      </c>
      <c r="I1" s="369"/>
      <c r="J1" s="369"/>
      <c r="K1" s="369"/>
      <c r="L1" s="369"/>
      <c r="M1" s="369"/>
      <c r="N1" s="369"/>
      <c r="O1" s="369"/>
      <c r="P1" s="369"/>
      <c r="Q1" s="370" t="s">
        <v>68</v>
      </c>
      <c r="R1" s="371"/>
      <c r="S1" s="371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2"/>
      <c r="P3" s="372"/>
      <c r="Q3" s="372"/>
      <c r="R3" s="372"/>
      <c r="S3" s="372"/>
      <c r="T3" s="372"/>
      <c r="U3" s="372"/>
      <c r="V3" s="372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3" t="s">
        <v>8</v>
      </c>
      <c r="B5" s="373"/>
      <c r="C5" s="373"/>
      <c r="D5" s="374"/>
      <c r="E5" s="374"/>
      <c r="F5" s="375" t="s">
        <v>14</v>
      </c>
      <c r="G5" s="375"/>
      <c r="H5" s="374"/>
      <c r="I5" s="374"/>
      <c r="J5" s="374"/>
      <c r="K5" s="374"/>
      <c r="L5" s="374"/>
      <c r="M5" s="71"/>
      <c r="O5" s="26" t="s">
        <v>4</v>
      </c>
      <c r="P5" s="376">
        <v>45403</v>
      </c>
      <c r="Q5" s="376"/>
      <c r="S5" s="377" t="s">
        <v>3</v>
      </c>
      <c r="T5" s="378"/>
      <c r="U5" s="379" t="s">
        <v>712</v>
      </c>
      <c r="V5" s="380"/>
      <c r="AA5" s="58"/>
      <c r="AB5" s="58"/>
      <c r="AC5" s="58"/>
    </row>
    <row r="6" spans="1:30" s="17" customFormat="1" ht="24" customHeight="1" x14ac:dyDescent="0.2">
      <c r="A6" s="373" t="s">
        <v>1</v>
      </c>
      <c r="B6" s="373"/>
      <c r="C6" s="373"/>
      <c r="D6" s="381" t="s">
        <v>725</v>
      </c>
      <c r="E6" s="381"/>
      <c r="F6" s="381"/>
      <c r="G6" s="381"/>
      <c r="H6" s="381"/>
      <c r="I6" s="381"/>
      <c r="J6" s="381"/>
      <c r="K6" s="381"/>
      <c r="L6" s="381"/>
      <c r="M6" s="72"/>
      <c r="O6" s="26" t="s">
        <v>30</v>
      </c>
      <c r="P6" s="382" t="str">
        <f>IF(P5=0," ",CHOOSE(WEEKDAY(P5,2),"Понедельник","Вторник","Среда","Четверг","Пятница","Суббота","Воскресенье"))</f>
        <v>Воскресенье</v>
      </c>
      <c r="Q6" s="382"/>
      <c r="S6" s="383" t="s">
        <v>5</v>
      </c>
      <c r="T6" s="384"/>
      <c r="U6" s="385" t="s">
        <v>69</v>
      </c>
      <c r="V6" s="38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1" t="str">
        <f>IFERROR(VLOOKUP(DeliveryAddress,Table,3,0),1)</f>
        <v>5</v>
      </c>
      <c r="E7" s="392"/>
      <c r="F7" s="392"/>
      <c r="G7" s="392"/>
      <c r="H7" s="392"/>
      <c r="I7" s="392"/>
      <c r="J7" s="392"/>
      <c r="K7" s="392"/>
      <c r="L7" s="393"/>
      <c r="M7" s="73"/>
      <c r="O7" s="26"/>
      <c r="P7" s="47"/>
      <c r="Q7" s="47"/>
      <c r="S7" s="383"/>
      <c r="T7" s="384"/>
      <c r="U7" s="387"/>
      <c r="V7" s="388"/>
      <c r="AA7" s="58"/>
      <c r="AB7" s="58"/>
      <c r="AC7" s="58"/>
    </row>
    <row r="8" spans="1:30" s="17" customFormat="1" ht="25.5" customHeight="1" x14ac:dyDescent="0.2">
      <c r="A8" s="394" t="s">
        <v>60</v>
      </c>
      <c r="B8" s="394"/>
      <c r="C8" s="394"/>
      <c r="D8" s="395"/>
      <c r="E8" s="395"/>
      <c r="F8" s="395"/>
      <c r="G8" s="395"/>
      <c r="H8" s="395"/>
      <c r="I8" s="395"/>
      <c r="J8" s="395"/>
      <c r="K8" s="395"/>
      <c r="L8" s="395"/>
      <c r="M8" s="74"/>
      <c r="O8" s="26" t="s">
        <v>11</v>
      </c>
      <c r="P8" s="396">
        <v>0.41666666666666669</v>
      </c>
      <c r="Q8" s="396"/>
      <c r="S8" s="383"/>
      <c r="T8" s="384"/>
      <c r="U8" s="387"/>
      <c r="V8" s="388"/>
      <c r="AA8" s="58"/>
      <c r="AB8" s="58"/>
      <c r="AC8" s="58"/>
    </row>
    <row r="9" spans="1:30" s="17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398" t="s">
        <v>48</v>
      </c>
      <c r="E9" s="399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0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4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69"/>
      <c r="O9" s="29" t="s">
        <v>15</v>
      </c>
      <c r="P9" s="401"/>
      <c r="Q9" s="401"/>
      <c r="S9" s="383"/>
      <c r="T9" s="384"/>
      <c r="U9" s="389"/>
      <c r="V9" s="39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398"/>
      <c r="E10" s="399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402" t="str">
        <f>IFERROR(VLOOKUP($D$10,Proxy,2,FALSE),"")</f>
        <v/>
      </c>
      <c r="I10" s="402"/>
      <c r="J10" s="402"/>
      <c r="K10" s="402"/>
      <c r="L10" s="402"/>
      <c r="M10" s="70"/>
      <c r="O10" s="29" t="s">
        <v>35</v>
      </c>
      <c r="P10" s="403"/>
      <c r="Q10" s="403"/>
      <c r="T10" s="26" t="s">
        <v>12</v>
      </c>
      <c r="U10" s="404" t="s">
        <v>70</v>
      </c>
      <c r="V10" s="405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06"/>
      <c r="Q11" s="406"/>
      <c r="T11" s="26" t="s">
        <v>31</v>
      </c>
      <c r="U11" s="407" t="s">
        <v>57</v>
      </c>
      <c r="V11" s="407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08" t="s">
        <v>71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75"/>
      <c r="O12" s="26" t="s">
        <v>33</v>
      </c>
      <c r="P12" s="396"/>
      <c r="Q12" s="396"/>
      <c r="R12" s="27"/>
      <c r="S12"/>
      <c r="T12" s="26" t="s">
        <v>48</v>
      </c>
      <c r="U12" s="409"/>
      <c r="V12" s="409"/>
      <c r="W12"/>
      <c r="AA12" s="58"/>
      <c r="AB12" s="58"/>
      <c r="AC12" s="58"/>
    </row>
    <row r="13" spans="1:30" s="17" customFormat="1" ht="23.25" customHeight="1" x14ac:dyDescent="0.2">
      <c r="A13" s="408" t="s">
        <v>72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75"/>
      <c r="N13" s="29"/>
      <c r="O13" s="29" t="s">
        <v>34</v>
      </c>
      <c r="P13" s="407"/>
      <c r="Q13" s="407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08" t="s">
        <v>73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0" t="s">
        <v>74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76"/>
      <c r="N15"/>
      <c r="O15" s="411" t="s">
        <v>63</v>
      </c>
      <c r="P15" s="411"/>
      <c r="Q15" s="411"/>
      <c r="R15" s="411"/>
      <c r="S15" s="411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2"/>
      <c r="P16" s="412"/>
      <c r="Q16" s="412"/>
      <c r="R16" s="412"/>
      <c r="S16" s="412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4" t="s">
        <v>61</v>
      </c>
      <c r="B17" s="414" t="s">
        <v>51</v>
      </c>
      <c r="C17" s="415" t="s">
        <v>50</v>
      </c>
      <c r="D17" s="414" t="s">
        <v>52</v>
      </c>
      <c r="E17" s="414"/>
      <c r="F17" s="414" t="s">
        <v>24</v>
      </c>
      <c r="G17" s="414" t="s">
        <v>27</v>
      </c>
      <c r="H17" s="414" t="s">
        <v>25</v>
      </c>
      <c r="I17" s="414" t="s">
        <v>26</v>
      </c>
      <c r="J17" s="416" t="s">
        <v>16</v>
      </c>
      <c r="K17" s="416" t="s">
        <v>65</v>
      </c>
      <c r="L17" s="416" t="s">
        <v>2</v>
      </c>
      <c r="M17" s="416" t="s">
        <v>66</v>
      </c>
      <c r="N17" s="414" t="s">
        <v>28</v>
      </c>
      <c r="O17" s="414" t="s">
        <v>17</v>
      </c>
      <c r="P17" s="414"/>
      <c r="Q17" s="414"/>
      <c r="R17" s="414"/>
      <c r="S17" s="414"/>
      <c r="T17" s="413" t="s">
        <v>58</v>
      </c>
      <c r="U17" s="414"/>
      <c r="V17" s="414" t="s">
        <v>6</v>
      </c>
      <c r="W17" s="414" t="s">
        <v>44</v>
      </c>
      <c r="X17" s="418" t="s">
        <v>56</v>
      </c>
      <c r="Y17" s="414" t="s">
        <v>18</v>
      </c>
      <c r="Z17" s="420" t="s">
        <v>62</v>
      </c>
      <c r="AA17" s="420" t="s">
        <v>19</v>
      </c>
      <c r="AB17" s="421" t="s">
        <v>59</v>
      </c>
      <c r="AC17" s="422"/>
      <c r="AD17" s="423"/>
      <c r="AE17" s="427"/>
      <c r="BB17" s="428" t="s">
        <v>64</v>
      </c>
    </row>
    <row r="18" spans="1:54" ht="14.25" customHeight="1" x14ac:dyDescent="0.2">
      <c r="A18" s="414"/>
      <c r="B18" s="414"/>
      <c r="C18" s="415"/>
      <c r="D18" s="414"/>
      <c r="E18" s="414"/>
      <c r="F18" s="414" t="s">
        <v>20</v>
      </c>
      <c r="G18" s="414" t="s">
        <v>21</v>
      </c>
      <c r="H18" s="414" t="s">
        <v>22</v>
      </c>
      <c r="I18" s="414" t="s">
        <v>22</v>
      </c>
      <c r="J18" s="417"/>
      <c r="K18" s="417"/>
      <c r="L18" s="417"/>
      <c r="M18" s="417"/>
      <c r="N18" s="414"/>
      <c r="O18" s="414"/>
      <c r="P18" s="414"/>
      <c r="Q18" s="414"/>
      <c r="R18" s="414"/>
      <c r="S18" s="414"/>
      <c r="T18" s="34" t="s">
        <v>47</v>
      </c>
      <c r="U18" s="34" t="s">
        <v>46</v>
      </c>
      <c r="V18" s="414"/>
      <c r="W18" s="414"/>
      <c r="X18" s="419"/>
      <c r="Y18" s="414"/>
      <c r="Z18" s="420"/>
      <c r="AA18" s="420"/>
      <c r="AB18" s="424"/>
      <c r="AC18" s="425"/>
      <c r="AD18" s="426"/>
      <c r="AE18" s="427"/>
      <c r="BB18" s="428"/>
    </row>
    <row r="19" spans="1:54" ht="27.75" customHeight="1" x14ac:dyDescent="0.2">
      <c r="A19" s="429" t="s">
        <v>75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53"/>
      <c r="AA19" s="53"/>
    </row>
    <row r="20" spans="1:54" ht="16.5" customHeight="1" x14ac:dyDescent="0.25">
      <c r="A20" s="430" t="s">
        <v>75</v>
      </c>
      <c r="B20" s="430"/>
      <c r="C20" s="430"/>
      <c r="D20" s="430"/>
      <c r="E20" s="430"/>
      <c r="F20" s="430"/>
      <c r="G20" s="430"/>
      <c r="H20" s="430"/>
      <c r="I20" s="430"/>
      <c r="J20" s="430"/>
      <c r="K20" s="430"/>
      <c r="L20" s="430"/>
      <c r="M20" s="430"/>
      <c r="N20" s="430"/>
      <c r="O20" s="430"/>
      <c r="P20" s="430"/>
      <c r="Q20" s="430"/>
      <c r="R20" s="430"/>
      <c r="S20" s="430"/>
      <c r="T20" s="430"/>
      <c r="U20" s="430"/>
      <c r="V20" s="430"/>
      <c r="W20" s="430"/>
      <c r="X20" s="430"/>
      <c r="Y20" s="430"/>
      <c r="Z20" s="63"/>
      <c r="AA20" s="63"/>
    </row>
    <row r="21" spans="1:54" ht="14.25" customHeight="1" x14ac:dyDescent="0.25">
      <c r="A21" s="431" t="s">
        <v>76</v>
      </c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64"/>
      <c r="AA21" s="64"/>
    </row>
    <row r="22" spans="1:54" ht="27" customHeight="1" x14ac:dyDescent="0.25">
      <c r="A22" s="61" t="s">
        <v>77</v>
      </c>
      <c r="B22" s="61" t="s">
        <v>78</v>
      </c>
      <c r="C22" s="35">
        <v>4301031106</v>
      </c>
      <c r="D22" s="432">
        <v>4607091389258</v>
      </c>
      <c r="E22" s="43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34"/>
      <c r="Q22" s="434"/>
      <c r="R22" s="434"/>
      <c r="S22" s="43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x14ac:dyDescent="0.2">
      <c r="A23" s="439"/>
      <c r="B23" s="439"/>
      <c r="C23" s="439"/>
      <c r="D23" s="439"/>
      <c r="E23" s="439"/>
      <c r="F23" s="439"/>
      <c r="G23" s="439"/>
      <c r="H23" s="439"/>
      <c r="I23" s="439"/>
      <c r="J23" s="439"/>
      <c r="K23" s="439"/>
      <c r="L23" s="439"/>
      <c r="M23" s="439"/>
      <c r="N23" s="440"/>
      <c r="O23" s="436" t="s">
        <v>43</v>
      </c>
      <c r="P23" s="437"/>
      <c r="Q23" s="437"/>
      <c r="R23" s="437"/>
      <c r="S23" s="437"/>
      <c r="T23" s="437"/>
      <c r="U23" s="438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x14ac:dyDescent="0.2">
      <c r="A24" s="439"/>
      <c r="B24" s="439"/>
      <c r="C24" s="439"/>
      <c r="D24" s="439"/>
      <c r="E24" s="439"/>
      <c r="F24" s="439"/>
      <c r="G24" s="439"/>
      <c r="H24" s="439"/>
      <c r="I24" s="439"/>
      <c r="J24" s="439"/>
      <c r="K24" s="439"/>
      <c r="L24" s="439"/>
      <c r="M24" s="439"/>
      <c r="N24" s="440"/>
      <c r="O24" s="436" t="s">
        <v>43</v>
      </c>
      <c r="P24" s="437"/>
      <c r="Q24" s="437"/>
      <c r="R24" s="437"/>
      <c r="S24" s="437"/>
      <c r="T24" s="437"/>
      <c r="U24" s="438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customHeight="1" x14ac:dyDescent="0.25">
      <c r="A25" s="431" t="s">
        <v>81</v>
      </c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1"/>
      <c r="P25" s="431"/>
      <c r="Q25" s="431"/>
      <c r="R25" s="431"/>
      <c r="S25" s="431"/>
      <c r="T25" s="431"/>
      <c r="U25" s="431"/>
      <c r="V25" s="431"/>
      <c r="W25" s="431"/>
      <c r="X25" s="431"/>
      <c r="Y25" s="431"/>
      <c r="Z25" s="64"/>
      <c r="AA25" s="64"/>
    </row>
    <row r="26" spans="1:54" ht="27" customHeight="1" x14ac:dyDescent="0.25">
      <c r="A26" s="61" t="s">
        <v>82</v>
      </c>
      <c r="B26" s="61" t="s">
        <v>83</v>
      </c>
      <c r="C26" s="35">
        <v>4301051551</v>
      </c>
      <c r="D26" s="432">
        <v>4607091383881</v>
      </c>
      <c r="E26" s="43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4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434"/>
      <c r="Q26" s="434"/>
      <c r="R26" s="434"/>
      <c r="S26" s="43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customHeight="1" x14ac:dyDescent="0.25">
      <c r="A27" s="61" t="s">
        <v>84</v>
      </c>
      <c r="B27" s="61" t="s">
        <v>85</v>
      </c>
      <c r="C27" s="35">
        <v>4301051552</v>
      </c>
      <c r="D27" s="432">
        <v>4607091388237</v>
      </c>
      <c r="E27" s="43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4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434"/>
      <c r="Q27" s="434"/>
      <c r="R27" s="434"/>
      <c r="S27" s="43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86</v>
      </c>
      <c r="B28" s="61" t="s">
        <v>87</v>
      </c>
      <c r="C28" s="35">
        <v>4301051180</v>
      </c>
      <c r="D28" s="432">
        <v>4607091383935</v>
      </c>
      <c r="E28" s="43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434"/>
      <c r="Q28" s="434"/>
      <c r="R28" s="434"/>
      <c r="S28" s="43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86</v>
      </c>
      <c r="B29" s="61" t="s">
        <v>88</v>
      </c>
      <c r="C29" s="35">
        <v>4301051692</v>
      </c>
      <c r="D29" s="432">
        <v>4607091383935</v>
      </c>
      <c r="E29" s="43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4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4"/>
      <c r="Q29" s="434"/>
      <c r="R29" s="434"/>
      <c r="S29" s="43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89</v>
      </c>
      <c r="B30" s="61" t="s">
        <v>90</v>
      </c>
      <c r="C30" s="35">
        <v>4301051426</v>
      </c>
      <c r="D30" s="432">
        <v>4680115881853</v>
      </c>
      <c r="E30" s="43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4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434"/>
      <c r="Q30" s="434"/>
      <c r="R30" s="434"/>
      <c r="S30" s="43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91</v>
      </c>
      <c r="B31" s="61" t="s">
        <v>92</v>
      </c>
      <c r="C31" s="35">
        <v>4301051593</v>
      </c>
      <c r="D31" s="432">
        <v>4607091383911</v>
      </c>
      <c r="E31" s="43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434"/>
      <c r="Q31" s="434"/>
      <c r="R31" s="434"/>
      <c r="S31" s="43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93</v>
      </c>
      <c r="B32" s="61" t="s">
        <v>94</v>
      </c>
      <c r="C32" s="35">
        <v>4301051592</v>
      </c>
      <c r="D32" s="432">
        <v>4607091388244</v>
      </c>
      <c r="E32" s="43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4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434"/>
      <c r="Q32" s="434"/>
      <c r="R32" s="434"/>
      <c r="S32" s="43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x14ac:dyDescent="0.2">
      <c r="A33" s="439"/>
      <c r="B33" s="439"/>
      <c r="C33" s="439"/>
      <c r="D33" s="439"/>
      <c r="E33" s="439"/>
      <c r="F33" s="439"/>
      <c r="G33" s="439"/>
      <c r="H33" s="439"/>
      <c r="I33" s="439"/>
      <c r="J33" s="439"/>
      <c r="K33" s="439"/>
      <c r="L33" s="439"/>
      <c r="M33" s="439"/>
      <c r="N33" s="440"/>
      <c r="O33" s="436" t="s">
        <v>43</v>
      </c>
      <c r="P33" s="437"/>
      <c r="Q33" s="437"/>
      <c r="R33" s="437"/>
      <c r="S33" s="437"/>
      <c r="T33" s="437"/>
      <c r="U33" s="438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x14ac:dyDescent="0.2">
      <c r="A34" s="439"/>
      <c r="B34" s="439"/>
      <c r="C34" s="439"/>
      <c r="D34" s="439"/>
      <c r="E34" s="439"/>
      <c r="F34" s="439"/>
      <c r="G34" s="439"/>
      <c r="H34" s="439"/>
      <c r="I34" s="439"/>
      <c r="J34" s="439"/>
      <c r="K34" s="439"/>
      <c r="L34" s="439"/>
      <c r="M34" s="439"/>
      <c r="N34" s="440"/>
      <c r="O34" s="436" t="s">
        <v>43</v>
      </c>
      <c r="P34" s="437"/>
      <c r="Q34" s="437"/>
      <c r="R34" s="437"/>
      <c r="S34" s="437"/>
      <c r="T34" s="437"/>
      <c r="U34" s="438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customHeight="1" x14ac:dyDescent="0.25">
      <c r="A35" s="431" t="s">
        <v>95</v>
      </c>
      <c r="B35" s="431"/>
      <c r="C35" s="431"/>
      <c r="D35" s="431"/>
      <c r="E35" s="431"/>
      <c r="F35" s="431"/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31"/>
      <c r="R35" s="431"/>
      <c r="S35" s="431"/>
      <c r="T35" s="431"/>
      <c r="U35" s="431"/>
      <c r="V35" s="431"/>
      <c r="W35" s="431"/>
      <c r="X35" s="431"/>
      <c r="Y35" s="431"/>
      <c r="Z35" s="64"/>
      <c r="AA35" s="64"/>
    </row>
    <row r="36" spans="1:54" ht="27" customHeight="1" x14ac:dyDescent="0.25">
      <c r="A36" s="61" t="s">
        <v>96</v>
      </c>
      <c r="B36" s="61" t="s">
        <v>97</v>
      </c>
      <c r="C36" s="35">
        <v>4301032013</v>
      </c>
      <c r="D36" s="432">
        <v>4607091388503</v>
      </c>
      <c r="E36" s="43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4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434"/>
      <c r="Q36" s="434"/>
      <c r="R36" s="434"/>
      <c r="S36" s="43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x14ac:dyDescent="0.2">
      <c r="A37" s="439"/>
      <c r="B37" s="439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39"/>
      <c r="N37" s="440"/>
      <c r="O37" s="436" t="s">
        <v>43</v>
      </c>
      <c r="P37" s="437"/>
      <c r="Q37" s="437"/>
      <c r="R37" s="437"/>
      <c r="S37" s="437"/>
      <c r="T37" s="437"/>
      <c r="U37" s="438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x14ac:dyDescent="0.2">
      <c r="A38" s="439"/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  <c r="M38" s="439"/>
      <c r="N38" s="440"/>
      <c r="O38" s="436" t="s">
        <v>43</v>
      </c>
      <c r="P38" s="437"/>
      <c r="Q38" s="437"/>
      <c r="R38" s="437"/>
      <c r="S38" s="437"/>
      <c r="T38" s="437"/>
      <c r="U38" s="438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customHeight="1" x14ac:dyDescent="0.25">
      <c r="A39" s="431" t="s">
        <v>100</v>
      </c>
      <c r="B39" s="431"/>
      <c r="C39" s="431"/>
      <c r="D39" s="431"/>
      <c r="E39" s="431"/>
      <c r="F39" s="431"/>
      <c r="G39" s="431"/>
      <c r="H39" s="431"/>
      <c r="I39" s="431"/>
      <c r="J39" s="431"/>
      <c r="K39" s="431"/>
      <c r="L39" s="431"/>
      <c r="M39" s="431"/>
      <c r="N39" s="431"/>
      <c r="O39" s="431"/>
      <c r="P39" s="431"/>
      <c r="Q39" s="431"/>
      <c r="R39" s="431"/>
      <c r="S39" s="431"/>
      <c r="T39" s="431"/>
      <c r="U39" s="431"/>
      <c r="V39" s="431"/>
      <c r="W39" s="431"/>
      <c r="X39" s="431"/>
      <c r="Y39" s="431"/>
      <c r="Z39" s="64"/>
      <c r="AA39" s="64"/>
    </row>
    <row r="40" spans="1:54" ht="80.25" customHeight="1" x14ac:dyDescent="0.25">
      <c r="A40" s="61" t="s">
        <v>101</v>
      </c>
      <c r="B40" s="61" t="s">
        <v>102</v>
      </c>
      <c r="C40" s="35">
        <v>4301160001</v>
      </c>
      <c r="D40" s="432">
        <v>4607091388282</v>
      </c>
      <c r="E40" s="43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434"/>
      <c r="Q40" s="434"/>
      <c r="R40" s="434"/>
      <c r="S40" s="43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x14ac:dyDescent="0.2">
      <c r="A41" s="439"/>
      <c r="B41" s="439"/>
      <c r="C41" s="439"/>
      <c r="D41" s="439"/>
      <c r="E41" s="439"/>
      <c r="F41" s="439"/>
      <c r="G41" s="439"/>
      <c r="H41" s="439"/>
      <c r="I41" s="439"/>
      <c r="J41" s="439"/>
      <c r="K41" s="439"/>
      <c r="L41" s="439"/>
      <c r="M41" s="439"/>
      <c r="N41" s="440"/>
      <c r="O41" s="436" t="s">
        <v>43</v>
      </c>
      <c r="P41" s="437"/>
      <c r="Q41" s="437"/>
      <c r="R41" s="437"/>
      <c r="S41" s="437"/>
      <c r="T41" s="437"/>
      <c r="U41" s="438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x14ac:dyDescent="0.2">
      <c r="A42" s="439"/>
      <c r="B42" s="439"/>
      <c r="C42" s="439"/>
      <c r="D42" s="439"/>
      <c r="E42" s="439"/>
      <c r="F42" s="439"/>
      <c r="G42" s="439"/>
      <c r="H42" s="439"/>
      <c r="I42" s="439"/>
      <c r="J42" s="439"/>
      <c r="K42" s="439"/>
      <c r="L42" s="439"/>
      <c r="M42" s="439"/>
      <c r="N42" s="440"/>
      <c r="O42" s="436" t="s">
        <v>43</v>
      </c>
      <c r="P42" s="437"/>
      <c r="Q42" s="437"/>
      <c r="R42" s="437"/>
      <c r="S42" s="437"/>
      <c r="T42" s="437"/>
      <c r="U42" s="438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customHeight="1" x14ac:dyDescent="0.25">
      <c r="A43" s="431" t="s">
        <v>104</v>
      </c>
      <c r="B43" s="431"/>
      <c r="C43" s="431"/>
      <c r="D43" s="431"/>
      <c r="E43" s="431"/>
      <c r="F43" s="431"/>
      <c r="G43" s="431"/>
      <c r="H43" s="431"/>
      <c r="I43" s="431"/>
      <c r="J43" s="431"/>
      <c r="K43" s="431"/>
      <c r="L43" s="431"/>
      <c r="M43" s="431"/>
      <c r="N43" s="431"/>
      <c r="O43" s="431"/>
      <c r="P43" s="431"/>
      <c r="Q43" s="431"/>
      <c r="R43" s="431"/>
      <c r="S43" s="431"/>
      <c r="T43" s="431"/>
      <c r="U43" s="431"/>
      <c r="V43" s="431"/>
      <c r="W43" s="431"/>
      <c r="X43" s="431"/>
      <c r="Y43" s="431"/>
      <c r="Z43" s="64"/>
      <c r="AA43" s="64"/>
    </row>
    <row r="44" spans="1:54" ht="27" customHeight="1" x14ac:dyDescent="0.25">
      <c r="A44" s="61" t="s">
        <v>105</v>
      </c>
      <c r="B44" s="61" t="s">
        <v>106</v>
      </c>
      <c r="C44" s="35">
        <v>4301170002</v>
      </c>
      <c r="D44" s="432">
        <v>4607091389111</v>
      </c>
      <c r="E44" s="43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434"/>
      <c r="Q44" s="434"/>
      <c r="R44" s="434"/>
      <c r="S44" s="43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x14ac:dyDescent="0.2">
      <c r="A45" s="439"/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40"/>
      <c r="O45" s="436" t="s">
        <v>43</v>
      </c>
      <c r="P45" s="437"/>
      <c r="Q45" s="437"/>
      <c r="R45" s="437"/>
      <c r="S45" s="437"/>
      <c r="T45" s="437"/>
      <c r="U45" s="438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x14ac:dyDescent="0.2">
      <c r="A46" s="439"/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40"/>
      <c r="O46" s="436" t="s">
        <v>43</v>
      </c>
      <c r="P46" s="437"/>
      <c r="Q46" s="437"/>
      <c r="R46" s="437"/>
      <c r="S46" s="437"/>
      <c r="T46" s="437"/>
      <c r="U46" s="438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customHeight="1" x14ac:dyDescent="0.2">
      <c r="A47" s="429" t="s">
        <v>107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  <c r="L47" s="429"/>
      <c r="M47" s="429"/>
      <c r="N47" s="429"/>
      <c r="O47" s="429"/>
      <c r="P47" s="429"/>
      <c r="Q47" s="429"/>
      <c r="R47" s="429"/>
      <c r="S47" s="429"/>
      <c r="T47" s="429"/>
      <c r="U47" s="429"/>
      <c r="V47" s="429"/>
      <c r="W47" s="429"/>
      <c r="X47" s="429"/>
      <c r="Y47" s="429"/>
      <c r="Z47" s="53"/>
      <c r="AA47" s="53"/>
    </row>
    <row r="48" spans="1:54" ht="16.5" customHeight="1" x14ac:dyDescent="0.25">
      <c r="A48" s="430" t="s">
        <v>108</v>
      </c>
      <c r="B48" s="430"/>
      <c r="C48" s="430"/>
      <c r="D48" s="430"/>
      <c r="E48" s="430"/>
      <c r="F48" s="430"/>
      <c r="G48" s="430"/>
      <c r="H48" s="430"/>
      <c r="I48" s="430"/>
      <c r="J48" s="430"/>
      <c r="K48" s="430"/>
      <c r="L48" s="430"/>
      <c r="M48" s="430"/>
      <c r="N48" s="430"/>
      <c r="O48" s="430"/>
      <c r="P48" s="430"/>
      <c r="Q48" s="430"/>
      <c r="R48" s="430"/>
      <c r="S48" s="430"/>
      <c r="T48" s="430"/>
      <c r="U48" s="430"/>
      <c r="V48" s="430"/>
      <c r="W48" s="430"/>
      <c r="X48" s="430"/>
      <c r="Y48" s="430"/>
      <c r="Z48" s="63"/>
      <c r="AA48" s="63"/>
    </row>
    <row r="49" spans="1:54" ht="14.25" customHeight="1" x14ac:dyDescent="0.25">
      <c r="A49" s="431" t="s">
        <v>109</v>
      </c>
      <c r="B49" s="431"/>
      <c r="C49" s="431"/>
      <c r="D49" s="431"/>
      <c r="E49" s="431"/>
      <c r="F49" s="431"/>
      <c r="G49" s="431"/>
      <c r="H49" s="431"/>
      <c r="I49" s="431"/>
      <c r="J49" s="431"/>
      <c r="K49" s="431"/>
      <c r="L49" s="431"/>
      <c r="M49" s="431"/>
      <c r="N49" s="431"/>
      <c r="O49" s="431"/>
      <c r="P49" s="431"/>
      <c r="Q49" s="431"/>
      <c r="R49" s="431"/>
      <c r="S49" s="431"/>
      <c r="T49" s="431"/>
      <c r="U49" s="431"/>
      <c r="V49" s="431"/>
      <c r="W49" s="431"/>
      <c r="X49" s="431"/>
      <c r="Y49" s="431"/>
      <c r="Z49" s="64"/>
      <c r="AA49" s="64"/>
    </row>
    <row r="50" spans="1:54" ht="27" customHeight="1" x14ac:dyDescent="0.25">
      <c r="A50" s="61" t="s">
        <v>110</v>
      </c>
      <c r="B50" s="61" t="s">
        <v>111</v>
      </c>
      <c r="C50" s="35">
        <v>4301020234</v>
      </c>
      <c r="D50" s="432">
        <v>4680115881440</v>
      </c>
      <c r="E50" s="43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4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434"/>
      <c r="Q50" s="434"/>
      <c r="R50" s="434"/>
      <c r="S50" s="435"/>
      <c r="T50" s="38" t="s">
        <v>48</v>
      </c>
      <c r="U50" s="38" t="s">
        <v>48</v>
      </c>
      <c r="V50" s="39" t="s">
        <v>0</v>
      </c>
      <c r="W50" s="57">
        <v>0</v>
      </c>
      <c r="X50" s="54">
        <f>IFERROR(IF(W50="",0,CEILING((W50/$H50),1)*$H50),"")</f>
        <v>0</v>
      </c>
      <c r="Y50" s="40" t="str">
        <f>IFERROR(IF(X50=0,"",ROUNDUP(X50/H50,0)*0.02175),"")</f>
        <v/>
      </c>
      <c r="Z50" s="66" t="s">
        <v>48</v>
      </c>
      <c r="AA50" s="67" t="s">
        <v>48</v>
      </c>
      <c r="AE50" s="68"/>
      <c r="BB50" s="89" t="s">
        <v>67</v>
      </c>
    </row>
    <row r="51" spans="1:54" ht="27" customHeight="1" x14ac:dyDescent="0.25">
      <c r="A51" s="61" t="s">
        <v>114</v>
      </c>
      <c r="B51" s="61" t="s">
        <v>115</v>
      </c>
      <c r="C51" s="35">
        <v>4301020232</v>
      </c>
      <c r="D51" s="432">
        <v>4680115881433</v>
      </c>
      <c r="E51" s="43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434"/>
      <c r="Q51" s="434"/>
      <c r="R51" s="434"/>
      <c r="S51" s="435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IFERROR(IF(X51=0,"",ROUNDUP(X51/H51,0)*0.00753),"")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x14ac:dyDescent="0.2">
      <c r="A52" s="439"/>
      <c r="B52" s="439"/>
      <c r="C52" s="439"/>
      <c r="D52" s="439"/>
      <c r="E52" s="439"/>
      <c r="F52" s="439"/>
      <c r="G52" s="439"/>
      <c r="H52" s="439"/>
      <c r="I52" s="439"/>
      <c r="J52" s="439"/>
      <c r="K52" s="439"/>
      <c r="L52" s="439"/>
      <c r="M52" s="439"/>
      <c r="N52" s="440"/>
      <c r="O52" s="436" t="s">
        <v>43</v>
      </c>
      <c r="P52" s="437"/>
      <c r="Q52" s="437"/>
      <c r="R52" s="437"/>
      <c r="S52" s="437"/>
      <c r="T52" s="437"/>
      <c r="U52" s="438"/>
      <c r="V52" s="41" t="s">
        <v>42</v>
      </c>
      <c r="W52" s="42">
        <f>IFERROR(W50/H50,"0")+IFERROR(W51/H51,"0")</f>
        <v>0</v>
      </c>
      <c r="X52" s="42">
        <f>IFERROR(X50/H50,"0")+IFERROR(X51/H51,"0")</f>
        <v>0</v>
      </c>
      <c r="Y52" s="42">
        <f>IFERROR(IF(Y50="",0,Y50),"0")+IFERROR(IF(Y51="",0,Y51),"0")</f>
        <v>0</v>
      </c>
      <c r="Z52" s="65"/>
      <c r="AA52" s="65"/>
    </row>
    <row r="53" spans="1:54" x14ac:dyDescent="0.2">
      <c r="A53" s="439"/>
      <c r="B53" s="439"/>
      <c r="C53" s="439"/>
      <c r="D53" s="439"/>
      <c r="E53" s="439"/>
      <c r="F53" s="439"/>
      <c r="G53" s="439"/>
      <c r="H53" s="439"/>
      <c r="I53" s="439"/>
      <c r="J53" s="439"/>
      <c r="K53" s="439"/>
      <c r="L53" s="439"/>
      <c r="M53" s="439"/>
      <c r="N53" s="440"/>
      <c r="O53" s="436" t="s">
        <v>43</v>
      </c>
      <c r="P53" s="437"/>
      <c r="Q53" s="437"/>
      <c r="R53" s="437"/>
      <c r="S53" s="437"/>
      <c r="T53" s="437"/>
      <c r="U53" s="438"/>
      <c r="V53" s="41" t="s">
        <v>0</v>
      </c>
      <c r="W53" s="42">
        <f>IFERROR(SUM(W50:W51),"0")</f>
        <v>0</v>
      </c>
      <c r="X53" s="42">
        <f>IFERROR(SUM(X50:X51),"0")</f>
        <v>0</v>
      </c>
      <c r="Y53" s="41"/>
      <c r="Z53" s="65"/>
      <c r="AA53" s="65"/>
    </row>
    <row r="54" spans="1:54" ht="16.5" customHeight="1" x14ac:dyDescent="0.25">
      <c r="A54" s="430" t="s">
        <v>116</v>
      </c>
      <c r="B54" s="430"/>
      <c r="C54" s="430"/>
      <c r="D54" s="430"/>
      <c r="E54" s="430"/>
      <c r="F54" s="430"/>
      <c r="G54" s="430"/>
      <c r="H54" s="430"/>
      <c r="I54" s="430"/>
      <c r="J54" s="430"/>
      <c r="K54" s="430"/>
      <c r="L54" s="430"/>
      <c r="M54" s="430"/>
      <c r="N54" s="430"/>
      <c r="O54" s="430"/>
      <c r="P54" s="430"/>
      <c r="Q54" s="430"/>
      <c r="R54" s="430"/>
      <c r="S54" s="430"/>
      <c r="T54" s="430"/>
      <c r="U54" s="430"/>
      <c r="V54" s="430"/>
      <c r="W54" s="430"/>
      <c r="X54" s="430"/>
      <c r="Y54" s="430"/>
      <c r="Z54" s="63"/>
      <c r="AA54" s="63"/>
    </row>
    <row r="55" spans="1:54" ht="14.25" customHeight="1" x14ac:dyDescent="0.25">
      <c r="A55" s="431" t="s">
        <v>117</v>
      </c>
      <c r="B55" s="431"/>
      <c r="C55" s="431"/>
      <c r="D55" s="431"/>
      <c r="E55" s="431"/>
      <c r="F55" s="431"/>
      <c r="G55" s="431"/>
      <c r="H55" s="431"/>
      <c r="I55" s="431"/>
      <c r="J55" s="431"/>
      <c r="K55" s="431"/>
      <c r="L55" s="431"/>
      <c r="M55" s="431"/>
      <c r="N55" s="431"/>
      <c r="O55" s="431"/>
      <c r="P55" s="431"/>
      <c r="Q55" s="431"/>
      <c r="R55" s="431"/>
      <c r="S55" s="431"/>
      <c r="T55" s="431"/>
      <c r="U55" s="431"/>
      <c r="V55" s="431"/>
      <c r="W55" s="431"/>
      <c r="X55" s="431"/>
      <c r="Y55" s="431"/>
      <c r="Z55" s="64"/>
      <c r="AA55" s="64"/>
    </row>
    <row r="56" spans="1:54" ht="27" customHeight="1" x14ac:dyDescent="0.25">
      <c r="A56" s="61" t="s">
        <v>118</v>
      </c>
      <c r="B56" s="61" t="s">
        <v>119</v>
      </c>
      <c r="C56" s="35">
        <v>4301011452</v>
      </c>
      <c r="D56" s="432">
        <v>4680115881426</v>
      </c>
      <c r="E56" s="43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434"/>
      <c r="Q56" s="434"/>
      <c r="R56" s="434"/>
      <c r="S56" s="435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IFERROR(IF(X56=0,"",ROUNDUP(X56/H56,0)*0.02175),"")</f>
        <v/>
      </c>
      <c r="Z56" s="66" t="s">
        <v>48</v>
      </c>
      <c r="AA56" s="67" t="s">
        <v>48</v>
      </c>
      <c r="AE56" s="68"/>
      <c r="BB56" s="91" t="s">
        <v>67</v>
      </c>
    </row>
    <row r="57" spans="1:54" ht="27" customHeight="1" x14ac:dyDescent="0.25">
      <c r="A57" s="61" t="s">
        <v>118</v>
      </c>
      <c r="B57" s="61" t="s">
        <v>120</v>
      </c>
      <c r="C57" s="35">
        <v>4301011481</v>
      </c>
      <c r="D57" s="432">
        <v>4680115881426</v>
      </c>
      <c r="E57" s="43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4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434"/>
      <c r="Q57" s="434"/>
      <c r="R57" s="434"/>
      <c r="S57" s="43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122</v>
      </c>
      <c r="B58" s="61" t="s">
        <v>123</v>
      </c>
      <c r="C58" s="35">
        <v>4301011437</v>
      </c>
      <c r="D58" s="432">
        <v>4680115881419</v>
      </c>
      <c r="E58" s="43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4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434"/>
      <c r="Q58" s="434"/>
      <c r="R58" s="434"/>
      <c r="S58" s="435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IFERROR(IF(X58=0,"",ROUNDUP(X58/H58,0)*0.00937),"")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124</v>
      </c>
      <c r="B59" s="61" t="s">
        <v>125</v>
      </c>
      <c r="C59" s="35">
        <v>4301011458</v>
      </c>
      <c r="D59" s="432">
        <v>4680115881525</v>
      </c>
      <c r="E59" s="43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456" t="s">
        <v>126</v>
      </c>
      <c r="P59" s="434"/>
      <c r="Q59" s="434"/>
      <c r="R59" s="434"/>
      <c r="S59" s="43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x14ac:dyDescent="0.2">
      <c r="A60" s="439"/>
      <c r="B60" s="439"/>
      <c r="C60" s="439"/>
      <c r="D60" s="439"/>
      <c r="E60" s="439"/>
      <c r="F60" s="439"/>
      <c r="G60" s="439"/>
      <c r="H60" s="439"/>
      <c r="I60" s="439"/>
      <c r="J60" s="439"/>
      <c r="K60" s="439"/>
      <c r="L60" s="439"/>
      <c r="M60" s="439"/>
      <c r="N60" s="440"/>
      <c r="O60" s="436" t="s">
        <v>43</v>
      </c>
      <c r="P60" s="437"/>
      <c r="Q60" s="437"/>
      <c r="R60" s="437"/>
      <c r="S60" s="437"/>
      <c r="T60" s="437"/>
      <c r="U60" s="438"/>
      <c r="V60" s="41" t="s">
        <v>42</v>
      </c>
      <c r="W60" s="42">
        <f>IFERROR(W56/H56,"0")+IFERROR(W57/H57,"0")+IFERROR(W58/H58,"0")+IFERROR(W59/H59,"0")</f>
        <v>0</v>
      </c>
      <c r="X60" s="42">
        <f>IFERROR(X56/H56,"0")+IFERROR(X57/H57,"0")+IFERROR(X58/H58,"0")+IFERROR(X59/H59,"0")</f>
        <v>0</v>
      </c>
      <c r="Y60" s="42">
        <f>IFERROR(IF(Y56="",0,Y56),"0")+IFERROR(IF(Y57="",0,Y57),"0")+IFERROR(IF(Y58="",0,Y58),"0")+IFERROR(IF(Y59="",0,Y59),"0")</f>
        <v>0</v>
      </c>
      <c r="Z60" s="65"/>
      <c r="AA60" s="65"/>
    </row>
    <row r="61" spans="1:54" x14ac:dyDescent="0.2">
      <c r="A61" s="439"/>
      <c r="B61" s="439"/>
      <c r="C61" s="439"/>
      <c r="D61" s="439"/>
      <c r="E61" s="439"/>
      <c r="F61" s="439"/>
      <c r="G61" s="439"/>
      <c r="H61" s="439"/>
      <c r="I61" s="439"/>
      <c r="J61" s="439"/>
      <c r="K61" s="439"/>
      <c r="L61" s="439"/>
      <c r="M61" s="439"/>
      <c r="N61" s="440"/>
      <c r="O61" s="436" t="s">
        <v>43</v>
      </c>
      <c r="P61" s="437"/>
      <c r="Q61" s="437"/>
      <c r="R61" s="437"/>
      <c r="S61" s="437"/>
      <c r="T61" s="437"/>
      <c r="U61" s="438"/>
      <c r="V61" s="41" t="s">
        <v>0</v>
      </c>
      <c r="W61" s="42">
        <f>IFERROR(SUM(W56:W59),"0")</f>
        <v>0</v>
      </c>
      <c r="X61" s="42">
        <f>IFERROR(SUM(X56:X59),"0")</f>
        <v>0</v>
      </c>
      <c r="Y61" s="41"/>
      <c r="Z61" s="65"/>
      <c r="AA61" s="65"/>
    </row>
    <row r="62" spans="1:54" ht="16.5" customHeight="1" x14ac:dyDescent="0.25">
      <c r="A62" s="430" t="s">
        <v>107</v>
      </c>
      <c r="B62" s="430"/>
      <c r="C62" s="430"/>
      <c r="D62" s="430"/>
      <c r="E62" s="430"/>
      <c r="F62" s="430"/>
      <c r="G62" s="430"/>
      <c r="H62" s="430"/>
      <c r="I62" s="430"/>
      <c r="J62" s="430"/>
      <c r="K62" s="430"/>
      <c r="L62" s="430"/>
      <c r="M62" s="430"/>
      <c r="N62" s="430"/>
      <c r="O62" s="430"/>
      <c r="P62" s="430"/>
      <c r="Q62" s="430"/>
      <c r="R62" s="430"/>
      <c r="S62" s="430"/>
      <c r="T62" s="430"/>
      <c r="U62" s="430"/>
      <c r="V62" s="430"/>
      <c r="W62" s="430"/>
      <c r="X62" s="430"/>
      <c r="Y62" s="430"/>
      <c r="Z62" s="63"/>
      <c r="AA62" s="63"/>
    </row>
    <row r="63" spans="1:54" ht="14.25" customHeight="1" x14ac:dyDescent="0.25">
      <c r="A63" s="431" t="s">
        <v>117</v>
      </c>
      <c r="B63" s="431"/>
      <c r="C63" s="431"/>
      <c r="D63" s="431"/>
      <c r="E63" s="431"/>
      <c r="F63" s="431"/>
      <c r="G63" s="431"/>
      <c r="H63" s="431"/>
      <c r="I63" s="431"/>
      <c r="J63" s="431"/>
      <c r="K63" s="431"/>
      <c r="L63" s="431"/>
      <c r="M63" s="431"/>
      <c r="N63" s="431"/>
      <c r="O63" s="431"/>
      <c r="P63" s="431"/>
      <c r="Q63" s="431"/>
      <c r="R63" s="431"/>
      <c r="S63" s="431"/>
      <c r="T63" s="431"/>
      <c r="U63" s="431"/>
      <c r="V63" s="431"/>
      <c r="W63" s="431"/>
      <c r="X63" s="431"/>
      <c r="Y63" s="431"/>
      <c r="Z63" s="64"/>
      <c r="AA63" s="64"/>
    </row>
    <row r="64" spans="1:54" ht="27" customHeight="1" x14ac:dyDescent="0.25">
      <c r="A64" s="61" t="s">
        <v>127</v>
      </c>
      <c r="B64" s="61" t="s">
        <v>128</v>
      </c>
      <c r="C64" s="35">
        <v>4301011623</v>
      </c>
      <c r="D64" s="432">
        <v>4607091382945</v>
      </c>
      <c r="E64" s="43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434"/>
      <c r="Q64" s="434"/>
      <c r="R64" s="434"/>
      <c r="S64" s="435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ref="X64:X85" si="2">IFERROR(IF(W64="",0,CEILING((W64/$H64),1)*$H64),"")</f>
        <v>0</v>
      </c>
      <c r="Y64" s="40" t="str">
        <f t="shared" ref="Y64:Y70" si="3">IFERROR(IF(X64=0,"",ROUNDUP(X64/H64,0)*0.02175),"")</f>
        <v/>
      </c>
      <c r="Z64" s="66" t="s">
        <v>48</v>
      </c>
      <c r="AA64" s="67" t="s">
        <v>48</v>
      </c>
      <c r="AE64" s="68"/>
      <c r="BB64" s="95" t="s">
        <v>67</v>
      </c>
    </row>
    <row r="65" spans="1:54" ht="27" customHeight="1" x14ac:dyDescent="0.25">
      <c r="A65" s="61" t="s">
        <v>129</v>
      </c>
      <c r="B65" s="61" t="s">
        <v>130</v>
      </c>
      <c r="C65" s="35">
        <v>4301011380</v>
      </c>
      <c r="D65" s="432">
        <v>4607091385670</v>
      </c>
      <c r="E65" s="43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4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434"/>
      <c r="Q65" s="434"/>
      <c r="R65" s="434"/>
      <c r="S65" s="435"/>
      <c r="T65" s="38" t="s">
        <v>48</v>
      </c>
      <c r="U65" s="38" t="s">
        <v>48</v>
      </c>
      <c r="V65" s="39" t="s">
        <v>0</v>
      </c>
      <c r="W65" s="57">
        <v>200</v>
      </c>
      <c r="X65" s="54">
        <f t="shared" si="2"/>
        <v>205.20000000000002</v>
      </c>
      <c r="Y65" s="40">
        <f t="shared" si="3"/>
        <v>0.41324999999999995</v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129</v>
      </c>
      <c r="B66" s="61" t="s">
        <v>131</v>
      </c>
      <c r="C66" s="35">
        <v>4301011540</v>
      </c>
      <c r="D66" s="432">
        <v>4607091385670</v>
      </c>
      <c r="E66" s="43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4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34"/>
      <c r="Q66" s="434"/>
      <c r="R66" s="434"/>
      <c r="S66" s="43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133</v>
      </c>
      <c r="B67" s="61" t="s">
        <v>134</v>
      </c>
      <c r="C67" s="35">
        <v>4301011625</v>
      </c>
      <c r="D67" s="432">
        <v>4680115883956</v>
      </c>
      <c r="E67" s="43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4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434"/>
      <c r="Q67" s="434"/>
      <c r="R67" s="434"/>
      <c r="S67" s="43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135</v>
      </c>
      <c r="B68" s="61" t="s">
        <v>136</v>
      </c>
      <c r="C68" s="35">
        <v>4301011468</v>
      </c>
      <c r="D68" s="432">
        <v>4680115881327</v>
      </c>
      <c r="E68" s="43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4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434"/>
      <c r="Q68" s="434"/>
      <c r="R68" s="434"/>
      <c r="S68" s="43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customHeight="1" x14ac:dyDescent="0.25">
      <c r="A69" s="61" t="s">
        <v>138</v>
      </c>
      <c r="B69" s="61" t="s">
        <v>139</v>
      </c>
      <c r="C69" s="35">
        <v>4301011703</v>
      </c>
      <c r="D69" s="432">
        <v>4680115882133</v>
      </c>
      <c r="E69" s="43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4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434"/>
      <c r="Q69" s="434"/>
      <c r="R69" s="434"/>
      <c r="S69" s="43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138</v>
      </c>
      <c r="B70" s="61" t="s">
        <v>140</v>
      </c>
      <c r="C70" s="35">
        <v>4301011514</v>
      </c>
      <c r="D70" s="432">
        <v>4680115882133</v>
      </c>
      <c r="E70" s="43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34"/>
      <c r="Q70" s="434"/>
      <c r="R70" s="434"/>
      <c r="S70" s="43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customHeight="1" x14ac:dyDescent="0.25">
      <c r="A71" s="61" t="s">
        <v>141</v>
      </c>
      <c r="B71" s="61" t="s">
        <v>142</v>
      </c>
      <c r="C71" s="35">
        <v>4301011192</v>
      </c>
      <c r="D71" s="432">
        <v>4607091382952</v>
      </c>
      <c r="E71" s="43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4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434"/>
      <c r="Q71" s="434"/>
      <c r="R71" s="434"/>
      <c r="S71" s="43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>IFERROR(IF(X71=0,"",ROUNDUP(X71/H71,0)*0.00753),"")</f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143</v>
      </c>
      <c r="B72" s="61" t="s">
        <v>144</v>
      </c>
      <c r="C72" s="35">
        <v>4301011382</v>
      </c>
      <c r="D72" s="432">
        <v>4607091385687</v>
      </c>
      <c r="E72" s="43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434"/>
      <c r="Q72" s="434"/>
      <c r="R72" s="434"/>
      <c r="S72" s="435"/>
      <c r="T72" s="38" t="s">
        <v>48</v>
      </c>
      <c r="U72" s="38" t="s">
        <v>48</v>
      </c>
      <c r="V72" s="39" t="s">
        <v>0</v>
      </c>
      <c r="W72" s="57">
        <v>160</v>
      </c>
      <c r="X72" s="54">
        <f t="shared" si="2"/>
        <v>160</v>
      </c>
      <c r="Y72" s="40">
        <f t="shared" ref="Y72:Y79" si="4">IFERROR(IF(X72=0,"",ROUNDUP(X72/H72,0)*0.00937),"")</f>
        <v>0.37480000000000002</v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145</v>
      </c>
      <c r="B73" s="61" t="s">
        <v>146</v>
      </c>
      <c r="C73" s="35">
        <v>4301011565</v>
      </c>
      <c r="D73" s="432">
        <v>4680115882539</v>
      </c>
      <c r="E73" s="43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4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34"/>
      <c r="Q73" s="434"/>
      <c r="R73" s="434"/>
      <c r="S73" s="43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147</v>
      </c>
      <c r="B74" s="61" t="s">
        <v>148</v>
      </c>
      <c r="C74" s="35">
        <v>4301011344</v>
      </c>
      <c r="D74" s="432">
        <v>4607091384604</v>
      </c>
      <c r="E74" s="43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4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434"/>
      <c r="Q74" s="434"/>
      <c r="R74" s="434"/>
      <c r="S74" s="43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147</v>
      </c>
      <c r="B75" s="61" t="s">
        <v>149</v>
      </c>
      <c r="C75" s="35">
        <v>4301011705</v>
      </c>
      <c r="D75" s="432">
        <v>4607091384604</v>
      </c>
      <c r="E75" s="43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4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4"/>
      <c r="Q75" s="434"/>
      <c r="R75" s="434"/>
      <c r="S75" s="43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150</v>
      </c>
      <c r="B76" s="61" t="s">
        <v>151</v>
      </c>
      <c r="C76" s="35">
        <v>4301011386</v>
      </c>
      <c r="D76" s="432">
        <v>4680115880283</v>
      </c>
      <c r="E76" s="43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4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4"/>
      <c r="Q76" s="434"/>
      <c r="R76" s="434"/>
      <c r="S76" s="43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152</v>
      </c>
      <c r="B77" s="61" t="s">
        <v>153</v>
      </c>
      <c r="C77" s="35">
        <v>4301011624</v>
      </c>
      <c r="D77" s="432">
        <v>4680115883949</v>
      </c>
      <c r="E77" s="43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4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4"/>
      <c r="Q77" s="434"/>
      <c r="R77" s="434"/>
      <c r="S77" s="43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154</v>
      </c>
      <c r="B78" s="61" t="s">
        <v>155</v>
      </c>
      <c r="C78" s="35">
        <v>4301011476</v>
      </c>
      <c r="D78" s="432">
        <v>4680115881518</v>
      </c>
      <c r="E78" s="43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4"/>
      <c r="Q78" s="434"/>
      <c r="R78" s="434"/>
      <c r="S78" s="43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156</v>
      </c>
      <c r="B79" s="61" t="s">
        <v>157</v>
      </c>
      <c r="C79" s="35">
        <v>4301011443</v>
      </c>
      <c r="D79" s="432">
        <v>4680115881303</v>
      </c>
      <c r="E79" s="43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47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4"/>
      <c r="Q79" s="434"/>
      <c r="R79" s="434"/>
      <c r="S79" s="43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158</v>
      </c>
      <c r="B80" s="61" t="s">
        <v>159</v>
      </c>
      <c r="C80" s="35">
        <v>4301011562</v>
      </c>
      <c r="D80" s="432">
        <v>4680115882577</v>
      </c>
      <c r="E80" s="43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47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4"/>
      <c r="Q80" s="434"/>
      <c r="R80" s="434"/>
      <c r="S80" s="43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158</v>
      </c>
      <c r="B81" s="61" t="s">
        <v>160</v>
      </c>
      <c r="C81" s="35">
        <v>4301011564</v>
      </c>
      <c r="D81" s="432">
        <v>4680115882577</v>
      </c>
      <c r="E81" s="43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4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4"/>
      <c r="Q81" s="434"/>
      <c r="R81" s="434"/>
      <c r="S81" s="43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161</v>
      </c>
      <c r="B82" s="61" t="s">
        <v>162</v>
      </c>
      <c r="C82" s="35">
        <v>4301011432</v>
      </c>
      <c r="D82" s="432">
        <v>4680115882720</v>
      </c>
      <c r="E82" s="43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4"/>
      <c r="Q82" s="434"/>
      <c r="R82" s="434"/>
      <c r="S82" s="43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163</v>
      </c>
      <c r="B83" s="61" t="s">
        <v>164</v>
      </c>
      <c r="C83" s="35">
        <v>4301011417</v>
      </c>
      <c r="D83" s="432">
        <v>4680115880269</v>
      </c>
      <c r="E83" s="43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4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4"/>
      <c r="Q83" s="434"/>
      <c r="R83" s="434"/>
      <c r="S83" s="43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165</v>
      </c>
      <c r="B84" s="61" t="s">
        <v>166</v>
      </c>
      <c r="C84" s="35">
        <v>4301011415</v>
      </c>
      <c r="D84" s="432">
        <v>4680115880429</v>
      </c>
      <c r="E84" s="43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4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4"/>
      <c r="Q84" s="434"/>
      <c r="R84" s="434"/>
      <c r="S84" s="43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167</v>
      </c>
      <c r="B85" s="61" t="s">
        <v>168</v>
      </c>
      <c r="C85" s="35">
        <v>4301011462</v>
      </c>
      <c r="D85" s="432">
        <v>4680115881457</v>
      </c>
      <c r="E85" s="43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4"/>
      <c r="Q85" s="434"/>
      <c r="R85" s="434"/>
      <c r="S85" s="43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39"/>
      <c r="B86" s="439"/>
      <c r="C86" s="439"/>
      <c r="D86" s="439"/>
      <c r="E86" s="439"/>
      <c r="F86" s="439"/>
      <c r="G86" s="439"/>
      <c r="H86" s="439"/>
      <c r="I86" s="439"/>
      <c r="J86" s="439"/>
      <c r="K86" s="439"/>
      <c r="L86" s="439"/>
      <c r="M86" s="439"/>
      <c r="N86" s="440"/>
      <c r="O86" s="436" t="s">
        <v>43</v>
      </c>
      <c r="P86" s="437"/>
      <c r="Q86" s="437"/>
      <c r="R86" s="437"/>
      <c r="S86" s="437"/>
      <c r="T86" s="437"/>
      <c r="U86" s="438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58.518518518518519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59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0.78804999999999992</v>
      </c>
      <c r="Z86" s="65"/>
      <c r="AA86" s="65"/>
    </row>
    <row r="87" spans="1:54" x14ac:dyDescent="0.2">
      <c r="A87" s="439"/>
      <c r="B87" s="439"/>
      <c r="C87" s="439"/>
      <c r="D87" s="439"/>
      <c r="E87" s="439"/>
      <c r="F87" s="439"/>
      <c r="G87" s="439"/>
      <c r="H87" s="439"/>
      <c r="I87" s="439"/>
      <c r="J87" s="439"/>
      <c r="K87" s="439"/>
      <c r="L87" s="439"/>
      <c r="M87" s="439"/>
      <c r="N87" s="440"/>
      <c r="O87" s="436" t="s">
        <v>43</v>
      </c>
      <c r="P87" s="437"/>
      <c r="Q87" s="437"/>
      <c r="R87" s="437"/>
      <c r="S87" s="437"/>
      <c r="T87" s="437"/>
      <c r="U87" s="438"/>
      <c r="V87" s="41" t="s">
        <v>0</v>
      </c>
      <c r="W87" s="42">
        <f>IFERROR(SUM(W64:W85),"0")</f>
        <v>360</v>
      </c>
      <c r="X87" s="42">
        <f>IFERROR(SUM(X64:X85),"0")</f>
        <v>365.20000000000005</v>
      </c>
      <c r="Y87" s="41"/>
      <c r="Z87" s="65"/>
      <c r="AA87" s="65"/>
    </row>
    <row r="88" spans="1:54" ht="14.25" customHeight="1" x14ac:dyDescent="0.25">
      <c r="A88" s="431" t="s">
        <v>109</v>
      </c>
      <c r="B88" s="431"/>
      <c r="C88" s="431"/>
      <c r="D88" s="431"/>
      <c r="E88" s="431"/>
      <c r="F88" s="431"/>
      <c r="G88" s="431"/>
      <c r="H88" s="431"/>
      <c r="I88" s="431"/>
      <c r="J88" s="431"/>
      <c r="K88" s="431"/>
      <c r="L88" s="431"/>
      <c r="M88" s="431"/>
      <c r="N88" s="431"/>
      <c r="O88" s="431"/>
      <c r="P88" s="431"/>
      <c r="Q88" s="431"/>
      <c r="R88" s="431"/>
      <c r="S88" s="431"/>
      <c r="T88" s="431"/>
      <c r="U88" s="431"/>
      <c r="V88" s="431"/>
      <c r="W88" s="431"/>
      <c r="X88" s="431"/>
      <c r="Y88" s="431"/>
      <c r="Z88" s="64"/>
      <c r="AA88" s="64"/>
    </row>
    <row r="89" spans="1:54" ht="16.5" customHeight="1" x14ac:dyDescent="0.25">
      <c r="A89" s="61" t="s">
        <v>169</v>
      </c>
      <c r="B89" s="61" t="s">
        <v>170</v>
      </c>
      <c r="C89" s="35">
        <v>4301020235</v>
      </c>
      <c r="D89" s="432">
        <v>4680115881488</v>
      </c>
      <c r="E89" s="43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4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4"/>
      <c r="Q89" s="434"/>
      <c r="R89" s="434"/>
      <c r="S89" s="43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171</v>
      </c>
      <c r="B90" s="61" t="s">
        <v>172</v>
      </c>
      <c r="C90" s="35">
        <v>4301020228</v>
      </c>
      <c r="D90" s="432">
        <v>4680115882751</v>
      </c>
      <c r="E90" s="43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4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4"/>
      <c r="Q90" s="434"/>
      <c r="R90" s="434"/>
      <c r="S90" s="43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173</v>
      </c>
      <c r="B91" s="61" t="s">
        <v>174</v>
      </c>
      <c r="C91" s="35">
        <v>4301020258</v>
      </c>
      <c r="D91" s="432">
        <v>4680115882775</v>
      </c>
      <c r="E91" s="43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48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4"/>
      <c r="Q91" s="434"/>
      <c r="R91" s="434"/>
      <c r="S91" s="43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176</v>
      </c>
      <c r="B92" s="61" t="s">
        <v>177</v>
      </c>
      <c r="C92" s="35">
        <v>4301020217</v>
      </c>
      <c r="D92" s="432">
        <v>4680115880658</v>
      </c>
      <c r="E92" s="43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4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4"/>
      <c r="Q92" s="434"/>
      <c r="R92" s="434"/>
      <c r="S92" s="43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439"/>
      <c r="B93" s="439"/>
      <c r="C93" s="439"/>
      <c r="D93" s="439"/>
      <c r="E93" s="439"/>
      <c r="F93" s="439"/>
      <c r="G93" s="439"/>
      <c r="H93" s="439"/>
      <c r="I93" s="439"/>
      <c r="J93" s="439"/>
      <c r="K93" s="439"/>
      <c r="L93" s="439"/>
      <c r="M93" s="439"/>
      <c r="N93" s="440"/>
      <c r="O93" s="436" t="s">
        <v>43</v>
      </c>
      <c r="P93" s="437"/>
      <c r="Q93" s="437"/>
      <c r="R93" s="437"/>
      <c r="S93" s="437"/>
      <c r="T93" s="437"/>
      <c r="U93" s="43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439"/>
      <c r="B94" s="439"/>
      <c r="C94" s="439"/>
      <c r="D94" s="439"/>
      <c r="E94" s="439"/>
      <c r="F94" s="439"/>
      <c r="G94" s="439"/>
      <c r="H94" s="439"/>
      <c r="I94" s="439"/>
      <c r="J94" s="439"/>
      <c r="K94" s="439"/>
      <c r="L94" s="439"/>
      <c r="M94" s="439"/>
      <c r="N94" s="440"/>
      <c r="O94" s="436" t="s">
        <v>43</v>
      </c>
      <c r="P94" s="437"/>
      <c r="Q94" s="437"/>
      <c r="R94" s="437"/>
      <c r="S94" s="437"/>
      <c r="T94" s="437"/>
      <c r="U94" s="43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431" t="s">
        <v>76</v>
      </c>
      <c r="B95" s="431"/>
      <c r="C95" s="431"/>
      <c r="D95" s="431"/>
      <c r="E95" s="431"/>
      <c r="F95" s="431"/>
      <c r="G95" s="431"/>
      <c r="H95" s="431"/>
      <c r="I95" s="431"/>
      <c r="J95" s="431"/>
      <c r="K95" s="431"/>
      <c r="L95" s="431"/>
      <c r="M95" s="431"/>
      <c r="N95" s="431"/>
      <c r="O95" s="431"/>
      <c r="P95" s="431"/>
      <c r="Q95" s="431"/>
      <c r="R95" s="431"/>
      <c r="S95" s="431"/>
      <c r="T95" s="431"/>
      <c r="U95" s="431"/>
      <c r="V95" s="431"/>
      <c r="W95" s="431"/>
      <c r="X95" s="431"/>
      <c r="Y95" s="431"/>
      <c r="Z95" s="64"/>
      <c r="AA95" s="64"/>
    </row>
    <row r="96" spans="1:54" ht="16.5" customHeight="1" x14ac:dyDescent="0.25">
      <c r="A96" s="61" t="s">
        <v>178</v>
      </c>
      <c r="B96" s="61" t="s">
        <v>179</v>
      </c>
      <c r="C96" s="35">
        <v>4301030895</v>
      </c>
      <c r="D96" s="432">
        <v>4607091387667</v>
      </c>
      <c r="E96" s="43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4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4"/>
      <c r="Q96" s="434"/>
      <c r="R96" s="434"/>
      <c r="S96" s="435"/>
      <c r="T96" s="38" t="s">
        <v>48</v>
      </c>
      <c r="U96" s="38" t="s">
        <v>48</v>
      </c>
      <c r="V96" s="39" t="s">
        <v>0</v>
      </c>
      <c r="W96" s="57">
        <v>100</v>
      </c>
      <c r="X96" s="54">
        <f t="shared" ref="X96:X103" si="5">IFERROR(IF(W96="",0,CEILING((W96/$H96),1)*$H96),"")</f>
        <v>108</v>
      </c>
      <c r="Y96" s="40">
        <f>IFERROR(IF(X96=0,"",ROUNDUP(X96/H96,0)*0.02175),"")</f>
        <v>0.26100000000000001</v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180</v>
      </c>
      <c r="B97" s="61" t="s">
        <v>181</v>
      </c>
      <c r="C97" s="35">
        <v>4301030961</v>
      </c>
      <c r="D97" s="432">
        <v>4607091387636</v>
      </c>
      <c r="E97" s="43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4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4"/>
      <c r="Q97" s="434"/>
      <c r="R97" s="434"/>
      <c r="S97" s="435"/>
      <c r="T97" s="38" t="s">
        <v>48</v>
      </c>
      <c r="U97" s="38" t="s">
        <v>48</v>
      </c>
      <c r="V97" s="39" t="s">
        <v>0</v>
      </c>
      <c r="W97" s="57">
        <v>21</v>
      </c>
      <c r="X97" s="54">
        <f t="shared" si="5"/>
        <v>21</v>
      </c>
      <c r="Y97" s="40">
        <f>IFERROR(IF(X97=0,"",ROUNDUP(X97/H97,0)*0.00937),"")</f>
        <v>4.6850000000000003E-2</v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182</v>
      </c>
      <c r="B98" s="61" t="s">
        <v>183</v>
      </c>
      <c r="C98" s="35">
        <v>4301030963</v>
      </c>
      <c r="D98" s="432">
        <v>4607091382426</v>
      </c>
      <c r="E98" s="43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4"/>
      <c r="Q98" s="434"/>
      <c r="R98" s="434"/>
      <c r="S98" s="435"/>
      <c r="T98" s="38" t="s">
        <v>48</v>
      </c>
      <c r="U98" s="38" t="s">
        <v>48</v>
      </c>
      <c r="V98" s="39" t="s">
        <v>0</v>
      </c>
      <c r="W98" s="57">
        <v>200</v>
      </c>
      <c r="X98" s="54">
        <f t="shared" si="5"/>
        <v>207</v>
      </c>
      <c r="Y98" s="40">
        <f>IFERROR(IF(X98=0,"",ROUNDUP(X98/H98,0)*0.02175),"")</f>
        <v>0.50024999999999997</v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184</v>
      </c>
      <c r="B99" s="61" t="s">
        <v>185</v>
      </c>
      <c r="C99" s="35">
        <v>4301030962</v>
      </c>
      <c r="D99" s="432">
        <v>4607091386547</v>
      </c>
      <c r="E99" s="43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4"/>
      <c r="Q99" s="434"/>
      <c r="R99" s="434"/>
      <c r="S99" s="43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186</v>
      </c>
      <c r="B100" s="61" t="s">
        <v>187</v>
      </c>
      <c r="C100" s="35">
        <v>4301031079</v>
      </c>
      <c r="D100" s="432">
        <v>4607091384734</v>
      </c>
      <c r="E100" s="43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48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434"/>
      <c r="Q100" s="434"/>
      <c r="R100" s="434"/>
      <c r="S100" s="43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188</v>
      </c>
      <c r="B101" s="61" t="s">
        <v>189</v>
      </c>
      <c r="C101" s="35">
        <v>4301030964</v>
      </c>
      <c r="D101" s="432">
        <v>4607091382464</v>
      </c>
      <c r="E101" s="43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4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34"/>
      <c r="Q101" s="434"/>
      <c r="R101" s="434"/>
      <c r="S101" s="435"/>
      <c r="T101" s="38" t="s">
        <v>48</v>
      </c>
      <c r="U101" s="38" t="s">
        <v>48</v>
      </c>
      <c r="V101" s="39" t="s">
        <v>0</v>
      </c>
      <c r="W101" s="57">
        <v>14</v>
      </c>
      <c r="X101" s="54">
        <f t="shared" si="5"/>
        <v>14</v>
      </c>
      <c r="Y101" s="40">
        <f>IFERROR(IF(X101=0,"",ROUNDUP(X101/H101,0)*0.00502),"")</f>
        <v>2.5100000000000001E-2</v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190</v>
      </c>
      <c r="B102" s="61" t="s">
        <v>191</v>
      </c>
      <c r="C102" s="35">
        <v>4301031235</v>
      </c>
      <c r="D102" s="432">
        <v>4680115883444</v>
      </c>
      <c r="E102" s="43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4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34"/>
      <c r="Q102" s="434"/>
      <c r="R102" s="434"/>
      <c r="S102" s="43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customHeight="1" x14ac:dyDescent="0.25">
      <c r="A103" s="61" t="s">
        <v>190</v>
      </c>
      <c r="B103" s="61" t="s">
        <v>192</v>
      </c>
      <c r="C103" s="35">
        <v>4301031234</v>
      </c>
      <c r="D103" s="432">
        <v>4680115883444</v>
      </c>
      <c r="E103" s="43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4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34"/>
      <c r="Q103" s="434"/>
      <c r="R103" s="434"/>
      <c r="S103" s="43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x14ac:dyDescent="0.2">
      <c r="A104" s="439"/>
      <c r="B104" s="439"/>
      <c r="C104" s="439"/>
      <c r="D104" s="439"/>
      <c r="E104" s="439"/>
      <c r="F104" s="439"/>
      <c r="G104" s="439"/>
      <c r="H104" s="439"/>
      <c r="I104" s="439"/>
      <c r="J104" s="439"/>
      <c r="K104" s="439"/>
      <c r="L104" s="439"/>
      <c r="M104" s="439"/>
      <c r="N104" s="440"/>
      <c r="O104" s="436" t="s">
        <v>43</v>
      </c>
      <c r="P104" s="437"/>
      <c r="Q104" s="437"/>
      <c r="R104" s="437"/>
      <c r="S104" s="437"/>
      <c r="T104" s="437"/>
      <c r="U104" s="438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43.333333333333329</v>
      </c>
      <c r="X104" s="42">
        <f>IFERROR(X96/H96,"0")+IFERROR(X97/H97,"0")+IFERROR(X98/H98,"0")+IFERROR(X99/H99,"0")+IFERROR(X100/H100,"0")+IFERROR(X101/H101,"0")+IFERROR(X102/H102,"0")+IFERROR(X103/H103,"0")</f>
        <v>45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0.83320000000000005</v>
      </c>
      <c r="Z104" s="65"/>
      <c r="AA104" s="65"/>
    </row>
    <row r="105" spans="1:54" x14ac:dyDescent="0.2">
      <c r="A105" s="439"/>
      <c r="B105" s="439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439"/>
      <c r="N105" s="440"/>
      <c r="O105" s="436" t="s">
        <v>43</v>
      </c>
      <c r="P105" s="437"/>
      <c r="Q105" s="437"/>
      <c r="R105" s="437"/>
      <c r="S105" s="437"/>
      <c r="T105" s="437"/>
      <c r="U105" s="438"/>
      <c r="V105" s="41" t="s">
        <v>0</v>
      </c>
      <c r="W105" s="42">
        <f>IFERROR(SUM(W96:W103),"0")</f>
        <v>335</v>
      </c>
      <c r="X105" s="42">
        <f>IFERROR(SUM(X96:X103),"0")</f>
        <v>350</v>
      </c>
      <c r="Y105" s="41"/>
      <c r="Z105" s="65"/>
      <c r="AA105" s="65"/>
    </row>
    <row r="106" spans="1:54" ht="14.25" customHeight="1" x14ac:dyDescent="0.25">
      <c r="A106" s="431" t="s">
        <v>81</v>
      </c>
      <c r="B106" s="431"/>
      <c r="C106" s="431"/>
      <c r="D106" s="431"/>
      <c r="E106" s="431"/>
      <c r="F106" s="431"/>
      <c r="G106" s="431"/>
      <c r="H106" s="431"/>
      <c r="I106" s="431"/>
      <c r="J106" s="431"/>
      <c r="K106" s="431"/>
      <c r="L106" s="431"/>
      <c r="M106" s="431"/>
      <c r="N106" s="431"/>
      <c r="O106" s="431"/>
      <c r="P106" s="431"/>
      <c r="Q106" s="431"/>
      <c r="R106" s="431"/>
      <c r="S106" s="431"/>
      <c r="T106" s="431"/>
      <c r="U106" s="431"/>
      <c r="V106" s="431"/>
      <c r="W106" s="431"/>
      <c r="X106" s="431"/>
      <c r="Y106" s="431"/>
      <c r="Z106" s="64"/>
      <c r="AA106" s="64"/>
    </row>
    <row r="107" spans="1:54" ht="16.5" customHeight="1" x14ac:dyDescent="0.25">
      <c r="A107" s="61" t="s">
        <v>194</v>
      </c>
      <c r="B107" s="61" t="s">
        <v>195</v>
      </c>
      <c r="C107" s="35">
        <v>4301051693</v>
      </c>
      <c r="D107" s="432">
        <v>4680115884915</v>
      </c>
      <c r="E107" s="43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491" t="s">
        <v>196</v>
      </c>
      <c r="P107" s="434"/>
      <c r="Q107" s="434"/>
      <c r="R107" s="434"/>
      <c r="S107" s="43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customHeight="1" x14ac:dyDescent="0.25">
      <c r="A108" s="61" t="s">
        <v>198</v>
      </c>
      <c r="B108" s="61" t="s">
        <v>199</v>
      </c>
      <c r="C108" s="35">
        <v>4301051395</v>
      </c>
      <c r="D108" s="432">
        <v>4680115884311</v>
      </c>
      <c r="E108" s="43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492" t="s">
        <v>200</v>
      </c>
      <c r="P108" s="434"/>
      <c r="Q108" s="434"/>
      <c r="R108" s="434"/>
      <c r="S108" s="43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customHeight="1" x14ac:dyDescent="0.25">
      <c r="A109" s="61" t="s">
        <v>201</v>
      </c>
      <c r="B109" s="61" t="s">
        <v>202</v>
      </c>
      <c r="C109" s="35">
        <v>4301051641</v>
      </c>
      <c r="D109" s="432">
        <v>4680115884403</v>
      </c>
      <c r="E109" s="43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49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434"/>
      <c r="Q109" s="434"/>
      <c r="R109" s="434"/>
      <c r="S109" s="43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customHeight="1" x14ac:dyDescent="0.25">
      <c r="A110" s="61" t="s">
        <v>203</v>
      </c>
      <c r="B110" s="61" t="s">
        <v>204</v>
      </c>
      <c r="C110" s="35">
        <v>4301051543</v>
      </c>
      <c r="D110" s="432">
        <v>4607091386967</v>
      </c>
      <c r="E110" s="43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4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34"/>
      <c r="Q110" s="434"/>
      <c r="R110" s="434"/>
      <c r="S110" s="43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customHeight="1" x14ac:dyDescent="0.25">
      <c r="A111" s="61" t="s">
        <v>203</v>
      </c>
      <c r="B111" s="61" t="s">
        <v>205</v>
      </c>
      <c r="C111" s="35">
        <v>4301051437</v>
      </c>
      <c r="D111" s="432">
        <v>4607091386967</v>
      </c>
      <c r="E111" s="43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49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434"/>
      <c r="Q111" s="434"/>
      <c r="R111" s="434"/>
      <c r="S111" s="43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IFERROR(IF(X111=0,"",ROUNDUP(X111/H111,0)*0.02175),"")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206</v>
      </c>
      <c r="B112" s="61" t="s">
        <v>207</v>
      </c>
      <c r="C112" s="35">
        <v>4301051611</v>
      </c>
      <c r="D112" s="432">
        <v>4607091385304</v>
      </c>
      <c r="E112" s="43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49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434"/>
      <c r="Q112" s="434"/>
      <c r="R112" s="434"/>
      <c r="S112" s="435"/>
      <c r="T112" s="38" t="s">
        <v>48</v>
      </c>
      <c r="U112" s="38" t="s">
        <v>48</v>
      </c>
      <c r="V112" s="39" t="s">
        <v>0</v>
      </c>
      <c r="W112" s="57">
        <v>240</v>
      </c>
      <c r="X112" s="54">
        <f t="shared" si="6"/>
        <v>243.60000000000002</v>
      </c>
      <c r="Y112" s="40">
        <f>IFERROR(IF(X112=0,"",ROUNDUP(X112/H112,0)*0.02175),"")</f>
        <v>0.63074999999999992</v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209</v>
      </c>
      <c r="C113" s="35">
        <v>4301051648</v>
      </c>
      <c r="D113" s="432">
        <v>4607091386264</v>
      </c>
      <c r="E113" s="43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34"/>
      <c r="Q113" s="434"/>
      <c r="R113" s="434"/>
      <c r="S113" s="43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16.5" customHeight="1" x14ac:dyDescent="0.25">
      <c r="A114" s="61" t="s">
        <v>210</v>
      </c>
      <c r="B114" s="61" t="s">
        <v>211</v>
      </c>
      <c r="C114" s="35">
        <v>4301051477</v>
      </c>
      <c r="D114" s="432">
        <v>4680115882584</v>
      </c>
      <c r="E114" s="43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434"/>
      <c r="Q114" s="434"/>
      <c r="R114" s="434"/>
      <c r="S114" s="43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customHeight="1" x14ac:dyDescent="0.25">
      <c r="A115" s="61" t="s">
        <v>210</v>
      </c>
      <c r="B115" s="61" t="s">
        <v>212</v>
      </c>
      <c r="C115" s="35">
        <v>4301051476</v>
      </c>
      <c r="D115" s="432">
        <v>4680115882584</v>
      </c>
      <c r="E115" s="43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4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434"/>
      <c r="Q115" s="434"/>
      <c r="R115" s="434"/>
      <c r="S115" s="43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213</v>
      </c>
      <c r="B116" s="61" t="s">
        <v>214</v>
      </c>
      <c r="C116" s="35">
        <v>4301051436</v>
      </c>
      <c r="D116" s="432">
        <v>4607091385731</v>
      </c>
      <c r="E116" s="43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5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434"/>
      <c r="Q116" s="434"/>
      <c r="R116" s="434"/>
      <c r="S116" s="43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customHeight="1" x14ac:dyDescent="0.25">
      <c r="A117" s="61" t="s">
        <v>215</v>
      </c>
      <c r="B117" s="61" t="s">
        <v>216</v>
      </c>
      <c r="C117" s="35">
        <v>4301051439</v>
      </c>
      <c r="D117" s="432">
        <v>4680115880214</v>
      </c>
      <c r="E117" s="43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5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434"/>
      <c r="Q117" s="434"/>
      <c r="R117" s="434"/>
      <c r="S117" s="43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IFERROR(IF(X117=0,"",ROUNDUP(X117/H117,0)*0.00937),"")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27" customHeight="1" x14ac:dyDescent="0.25">
      <c r="A118" s="61" t="s">
        <v>217</v>
      </c>
      <c r="B118" s="61" t="s">
        <v>218</v>
      </c>
      <c r="C118" s="35">
        <v>4301051438</v>
      </c>
      <c r="D118" s="432">
        <v>4680115880894</v>
      </c>
      <c r="E118" s="43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434"/>
      <c r="Q118" s="434"/>
      <c r="R118" s="434"/>
      <c r="S118" s="43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219</v>
      </c>
      <c r="B119" s="61" t="s">
        <v>220</v>
      </c>
      <c r="C119" s="35">
        <v>4301051313</v>
      </c>
      <c r="D119" s="432">
        <v>4607091385427</v>
      </c>
      <c r="E119" s="43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34"/>
      <c r="Q119" s="434"/>
      <c r="R119" s="434"/>
      <c r="S119" s="43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customHeight="1" x14ac:dyDescent="0.25">
      <c r="A120" s="61" t="s">
        <v>221</v>
      </c>
      <c r="B120" s="61" t="s">
        <v>222</v>
      </c>
      <c r="C120" s="35">
        <v>4301051480</v>
      </c>
      <c r="D120" s="432">
        <v>4680115882645</v>
      </c>
      <c r="E120" s="43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34"/>
      <c r="Q120" s="434"/>
      <c r="R120" s="434"/>
      <c r="S120" s="43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439"/>
      <c r="B121" s="439"/>
      <c r="C121" s="439"/>
      <c r="D121" s="439"/>
      <c r="E121" s="439"/>
      <c r="F121" s="439"/>
      <c r="G121" s="439"/>
      <c r="H121" s="439"/>
      <c r="I121" s="439"/>
      <c r="J121" s="439"/>
      <c r="K121" s="439"/>
      <c r="L121" s="439"/>
      <c r="M121" s="439"/>
      <c r="N121" s="440"/>
      <c r="O121" s="436" t="s">
        <v>43</v>
      </c>
      <c r="P121" s="437"/>
      <c r="Q121" s="437"/>
      <c r="R121" s="437"/>
      <c r="S121" s="437"/>
      <c r="T121" s="437"/>
      <c r="U121" s="438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28.571428571428569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29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0.63074999999999992</v>
      </c>
      <c r="Z121" s="65"/>
      <c r="AA121" s="65"/>
    </row>
    <row r="122" spans="1:54" x14ac:dyDescent="0.2">
      <c r="A122" s="439"/>
      <c r="B122" s="439"/>
      <c r="C122" s="439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40"/>
      <c r="O122" s="436" t="s">
        <v>43</v>
      </c>
      <c r="P122" s="437"/>
      <c r="Q122" s="437"/>
      <c r="R122" s="437"/>
      <c r="S122" s="437"/>
      <c r="T122" s="437"/>
      <c r="U122" s="438"/>
      <c r="V122" s="41" t="s">
        <v>0</v>
      </c>
      <c r="W122" s="42">
        <f>IFERROR(SUM(W107:W120),"0")</f>
        <v>240</v>
      </c>
      <c r="X122" s="42">
        <f>IFERROR(SUM(X107:X120),"0")</f>
        <v>243.60000000000002</v>
      </c>
      <c r="Y122" s="41"/>
      <c r="Z122" s="65"/>
      <c r="AA122" s="65"/>
    </row>
    <row r="123" spans="1:54" ht="14.25" customHeight="1" x14ac:dyDescent="0.25">
      <c r="A123" s="431" t="s">
        <v>223</v>
      </c>
      <c r="B123" s="431"/>
      <c r="C123" s="431"/>
      <c r="D123" s="431"/>
      <c r="E123" s="431"/>
      <c r="F123" s="431"/>
      <c r="G123" s="431"/>
      <c r="H123" s="431"/>
      <c r="I123" s="431"/>
      <c r="J123" s="431"/>
      <c r="K123" s="431"/>
      <c r="L123" s="431"/>
      <c r="M123" s="431"/>
      <c r="N123" s="431"/>
      <c r="O123" s="431"/>
      <c r="P123" s="431"/>
      <c r="Q123" s="431"/>
      <c r="R123" s="431"/>
      <c r="S123" s="431"/>
      <c r="T123" s="431"/>
      <c r="U123" s="431"/>
      <c r="V123" s="431"/>
      <c r="W123" s="431"/>
      <c r="X123" s="431"/>
      <c r="Y123" s="431"/>
      <c r="Z123" s="64"/>
      <c r="AA123" s="64"/>
    </row>
    <row r="124" spans="1:54" ht="27" customHeight="1" x14ac:dyDescent="0.25">
      <c r="A124" s="61" t="s">
        <v>224</v>
      </c>
      <c r="B124" s="61" t="s">
        <v>225</v>
      </c>
      <c r="C124" s="35">
        <v>4301060296</v>
      </c>
      <c r="D124" s="432">
        <v>4607091383065</v>
      </c>
      <c r="E124" s="43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434"/>
      <c r="Q124" s="434"/>
      <c r="R124" s="434"/>
      <c r="S124" s="43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227</v>
      </c>
      <c r="C125" s="35">
        <v>4301060350</v>
      </c>
      <c r="D125" s="432">
        <v>4680115881532</v>
      </c>
      <c r="E125" s="43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5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434"/>
      <c r="Q125" s="434"/>
      <c r="R125" s="434"/>
      <c r="S125" s="435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228</v>
      </c>
      <c r="C126" s="35">
        <v>4301060371</v>
      </c>
      <c r="D126" s="432">
        <v>4680115881532</v>
      </c>
      <c r="E126" s="43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5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34"/>
      <c r="Q126" s="434"/>
      <c r="R126" s="434"/>
      <c r="S126" s="43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226</v>
      </c>
      <c r="B127" s="61" t="s">
        <v>229</v>
      </c>
      <c r="C127" s="35">
        <v>4301060366</v>
      </c>
      <c r="D127" s="432">
        <v>4680115881532</v>
      </c>
      <c r="E127" s="43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34"/>
      <c r="Q127" s="434"/>
      <c r="R127" s="434"/>
      <c r="S127" s="43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customHeight="1" x14ac:dyDescent="0.25">
      <c r="A128" s="61" t="s">
        <v>230</v>
      </c>
      <c r="B128" s="61" t="s">
        <v>231</v>
      </c>
      <c r="C128" s="35">
        <v>4301060356</v>
      </c>
      <c r="D128" s="432">
        <v>4680115882652</v>
      </c>
      <c r="E128" s="43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34"/>
      <c r="Q128" s="434"/>
      <c r="R128" s="434"/>
      <c r="S128" s="43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customHeight="1" x14ac:dyDescent="0.25">
      <c r="A129" s="61" t="s">
        <v>232</v>
      </c>
      <c r="B129" s="61" t="s">
        <v>233</v>
      </c>
      <c r="C129" s="35">
        <v>4301060309</v>
      </c>
      <c r="D129" s="432">
        <v>4680115880238</v>
      </c>
      <c r="E129" s="43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5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34"/>
      <c r="Q129" s="434"/>
      <c r="R129" s="434"/>
      <c r="S129" s="43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customHeight="1" x14ac:dyDescent="0.25">
      <c r="A130" s="61" t="s">
        <v>234</v>
      </c>
      <c r="B130" s="61" t="s">
        <v>235</v>
      </c>
      <c r="C130" s="35">
        <v>4301060351</v>
      </c>
      <c r="D130" s="432">
        <v>4680115881464</v>
      </c>
      <c r="E130" s="43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5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34"/>
      <c r="Q130" s="434"/>
      <c r="R130" s="434"/>
      <c r="S130" s="43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x14ac:dyDescent="0.2">
      <c r="A131" s="439"/>
      <c r="B131" s="439"/>
      <c r="C131" s="439"/>
      <c r="D131" s="439"/>
      <c r="E131" s="439"/>
      <c r="F131" s="439"/>
      <c r="G131" s="439"/>
      <c r="H131" s="439"/>
      <c r="I131" s="439"/>
      <c r="J131" s="439"/>
      <c r="K131" s="439"/>
      <c r="L131" s="439"/>
      <c r="M131" s="439"/>
      <c r="N131" s="440"/>
      <c r="O131" s="436" t="s">
        <v>43</v>
      </c>
      <c r="P131" s="437"/>
      <c r="Q131" s="437"/>
      <c r="R131" s="437"/>
      <c r="S131" s="437"/>
      <c r="T131" s="437"/>
      <c r="U131" s="438"/>
      <c r="V131" s="41" t="s">
        <v>42</v>
      </c>
      <c r="W131" s="42">
        <f>IFERROR(W124/H124,"0")+IFERROR(W125/H125,"0")+IFERROR(W126/H126,"0")+IFERROR(W127/H127,"0")+IFERROR(W128/H128,"0")+IFERROR(W129/H129,"0")+IFERROR(W130/H130,"0")</f>
        <v>0</v>
      </c>
      <c r="X131" s="42">
        <f>IFERROR(X124/H124,"0")+IFERROR(X125/H125,"0")+IFERROR(X126/H126,"0")+IFERROR(X127/H127,"0")+IFERROR(X128/H128,"0")+IFERROR(X129/H129,"0")+IFERROR(X130/H130,"0")</f>
        <v>0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5"/>
      <c r="AA131" s="65"/>
    </row>
    <row r="132" spans="1:54" x14ac:dyDescent="0.2">
      <c r="A132" s="439"/>
      <c r="B132" s="439"/>
      <c r="C132" s="439"/>
      <c r="D132" s="439"/>
      <c r="E132" s="439"/>
      <c r="F132" s="439"/>
      <c r="G132" s="439"/>
      <c r="H132" s="439"/>
      <c r="I132" s="439"/>
      <c r="J132" s="439"/>
      <c r="K132" s="439"/>
      <c r="L132" s="439"/>
      <c r="M132" s="439"/>
      <c r="N132" s="440"/>
      <c r="O132" s="436" t="s">
        <v>43</v>
      </c>
      <c r="P132" s="437"/>
      <c r="Q132" s="437"/>
      <c r="R132" s="437"/>
      <c r="S132" s="437"/>
      <c r="T132" s="437"/>
      <c r="U132" s="438"/>
      <c r="V132" s="41" t="s">
        <v>0</v>
      </c>
      <c r="W132" s="42">
        <f>IFERROR(SUM(W124:W130),"0")</f>
        <v>0</v>
      </c>
      <c r="X132" s="42">
        <f>IFERROR(SUM(X124:X130),"0")</f>
        <v>0</v>
      </c>
      <c r="Y132" s="41"/>
      <c r="Z132" s="65"/>
      <c r="AA132" s="65"/>
    </row>
    <row r="133" spans="1:54" ht="16.5" customHeight="1" x14ac:dyDescent="0.25">
      <c r="A133" s="430" t="s">
        <v>236</v>
      </c>
      <c r="B133" s="430"/>
      <c r="C133" s="430"/>
      <c r="D133" s="430"/>
      <c r="E133" s="430"/>
      <c r="F133" s="430"/>
      <c r="G133" s="430"/>
      <c r="H133" s="430"/>
      <c r="I133" s="430"/>
      <c r="J133" s="430"/>
      <c r="K133" s="430"/>
      <c r="L133" s="430"/>
      <c r="M133" s="430"/>
      <c r="N133" s="430"/>
      <c r="O133" s="430"/>
      <c r="P133" s="430"/>
      <c r="Q133" s="430"/>
      <c r="R133" s="430"/>
      <c r="S133" s="430"/>
      <c r="T133" s="430"/>
      <c r="U133" s="430"/>
      <c r="V133" s="430"/>
      <c r="W133" s="430"/>
      <c r="X133" s="430"/>
      <c r="Y133" s="430"/>
      <c r="Z133" s="63"/>
      <c r="AA133" s="63"/>
    </row>
    <row r="134" spans="1:54" ht="14.25" customHeight="1" x14ac:dyDescent="0.25">
      <c r="A134" s="431" t="s">
        <v>81</v>
      </c>
      <c r="B134" s="431"/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1"/>
      <c r="O134" s="431"/>
      <c r="P134" s="431"/>
      <c r="Q134" s="431"/>
      <c r="R134" s="431"/>
      <c r="S134" s="431"/>
      <c r="T134" s="431"/>
      <c r="U134" s="431"/>
      <c r="V134" s="431"/>
      <c r="W134" s="431"/>
      <c r="X134" s="431"/>
      <c r="Y134" s="431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432">
        <v>4607091385168</v>
      </c>
      <c r="E135" s="43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4"/>
      <c r="Q135" s="434"/>
      <c r="R135" s="434"/>
      <c r="S135" s="435"/>
      <c r="T135" s="38" t="s">
        <v>48</v>
      </c>
      <c r="U135" s="38" t="s">
        <v>48</v>
      </c>
      <c r="V135" s="39" t="s">
        <v>0</v>
      </c>
      <c r="W135" s="57">
        <v>200</v>
      </c>
      <c r="X135" s="54">
        <f>IFERROR(IF(W135="",0,CEILING((W135/$H135),1)*$H135),"")</f>
        <v>202.5</v>
      </c>
      <c r="Y135" s="40">
        <f>IFERROR(IF(X135=0,"",ROUNDUP(X135/H135,0)*0.02175),"")</f>
        <v>0.54374999999999996</v>
      </c>
      <c r="Z135" s="66" t="s">
        <v>48</v>
      </c>
      <c r="AA135" s="67" t="s">
        <v>48</v>
      </c>
      <c r="AE135" s="68"/>
      <c r="BB135" s="150" t="s">
        <v>67</v>
      </c>
    </row>
    <row r="136" spans="1:54" ht="27" customHeight="1" x14ac:dyDescent="0.25">
      <c r="A136" s="61" t="s">
        <v>237</v>
      </c>
      <c r="B136" s="61" t="s">
        <v>239</v>
      </c>
      <c r="C136" s="35">
        <v>4301051612</v>
      </c>
      <c r="D136" s="432">
        <v>4607091385168</v>
      </c>
      <c r="E136" s="43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51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34"/>
      <c r="Q136" s="434"/>
      <c r="R136" s="434"/>
      <c r="S136" s="43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240</v>
      </c>
      <c r="B137" s="61" t="s">
        <v>241</v>
      </c>
      <c r="C137" s="35">
        <v>4301051362</v>
      </c>
      <c r="D137" s="432">
        <v>4607091383256</v>
      </c>
      <c r="E137" s="43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34"/>
      <c r="Q137" s="434"/>
      <c r="R137" s="434"/>
      <c r="S137" s="43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242</v>
      </c>
      <c r="B138" s="61" t="s">
        <v>243</v>
      </c>
      <c r="C138" s="35">
        <v>4301051358</v>
      </c>
      <c r="D138" s="432">
        <v>4607091385748</v>
      </c>
      <c r="E138" s="43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34"/>
      <c r="Q138" s="434"/>
      <c r="R138" s="434"/>
      <c r="S138" s="43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t="16.5" customHeight="1" x14ac:dyDescent="0.25">
      <c r="A139" s="61" t="s">
        <v>244</v>
      </c>
      <c r="B139" s="61" t="s">
        <v>245</v>
      </c>
      <c r="C139" s="35">
        <v>4301051738</v>
      </c>
      <c r="D139" s="432">
        <v>4680115884533</v>
      </c>
      <c r="E139" s="43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5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34"/>
      <c r="Q139" s="434"/>
      <c r="R139" s="434"/>
      <c r="S139" s="43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439"/>
      <c r="B140" s="439"/>
      <c r="C140" s="439"/>
      <c r="D140" s="439"/>
      <c r="E140" s="439"/>
      <c r="F140" s="439"/>
      <c r="G140" s="439"/>
      <c r="H140" s="439"/>
      <c r="I140" s="439"/>
      <c r="J140" s="439"/>
      <c r="K140" s="439"/>
      <c r="L140" s="439"/>
      <c r="M140" s="439"/>
      <c r="N140" s="440"/>
      <c r="O140" s="436" t="s">
        <v>43</v>
      </c>
      <c r="P140" s="437"/>
      <c r="Q140" s="437"/>
      <c r="R140" s="437"/>
      <c r="S140" s="437"/>
      <c r="T140" s="437"/>
      <c r="U140" s="438"/>
      <c r="V140" s="41" t="s">
        <v>42</v>
      </c>
      <c r="W140" s="42">
        <f>IFERROR(W135/H135,"0")+IFERROR(W136/H136,"0")+IFERROR(W137/H137,"0")+IFERROR(W138/H138,"0")+IFERROR(W139/H139,"0")</f>
        <v>24.691358024691358</v>
      </c>
      <c r="X140" s="42">
        <f>IFERROR(X135/H135,"0")+IFERROR(X136/H136,"0")+IFERROR(X137/H137,"0")+IFERROR(X138/H138,"0")+IFERROR(X139/H139,"0")</f>
        <v>25</v>
      </c>
      <c r="Y140" s="42">
        <f>IFERROR(IF(Y135="",0,Y135),"0")+IFERROR(IF(Y136="",0,Y136),"0")+IFERROR(IF(Y137="",0,Y137),"0")+IFERROR(IF(Y138="",0,Y138),"0")+IFERROR(IF(Y139="",0,Y139),"0")</f>
        <v>0.54374999999999996</v>
      </c>
      <c r="Z140" s="65"/>
      <c r="AA140" s="65"/>
    </row>
    <row r="141" spans="1:54" x14ac:dyDescent="0.2">
      <c r="A141" s="439"/>
      <c r="B141" s="439"/>
      <c r="C141" s="439"/>
      <c r="D141" s="439"/>
      <c r="E141" s="439"/>
      <c r="F141" s="439"/>
      <c r="G141" s="439"/>
      <c r="H141" s="439"/>
      <c r="I141" s="439"/>
      <c r="J141" s="439"/>
      <c r="K141" s="439"/>
      <c r="L141" s="439"/>
      <c r="M141" s="439"/>
      <c r="N141" s="440"/>
      <c r="O141" s="436" t="s">
        <v>43</v>
      </c>
      <c r="P141" s="437"/>
      <c r="Q141" s="437"/>
      <c r="R141" s="437"/>
      <c r="S141" s="437"/>
      <c r="T141" s="437"/>
      <c r="U141" s="438"/>
      <c r="V141" s="41" t="s">
        <v>0</v>
      </c>
      <c r="W141" s="42">
        <f>IFERROR(SUM(W135:W139),"0")</f>
        <v>200</v>
      </c>
      <c r="X141" s="42">
        <f>IFERROR(SUM(X135:X139),"0")</f>
        <v>202.5</v>
      </c>
      <c r="Y141" s="41"/>
      <c r="Z141" s="65"/>
      <c r="AA141" s="65"/>
    </row>
    <row r="142" spans="1:54" ht="27.75" customHeight="1" x14ac:dyDescent="0.2">
      <c r="A142" s="429" t="s">
        <v>246</v>
      </c>
      <c r="B142" s="429"/>
      <c r="C142" s="429"/>
      <c r="D142" s="429"/>
      <c r="E142" s="429"/>
      <c r="F142" s="429"/>
      <c r="G142" s="429"/>
      <c r="H142" s="429"/>
      <c r="I142" s="429"/>
      <c r="J142" s="429"/>
      <c r="K142" s="429"/>
      <c r="L142" s="429"/>
      <c r="M142" s="429"/>
      <c r="N142" s="429"/>
      <c r="O142" s="429"/>
      <c r="P142" s="429"/>
      <c r="Q142" s="429"/>
      <c r="R142" s="429"/>
      <c r="S142" s="429"/>
      <c r="T142" s="429"/>
      <c r="U142" s="429"/>
      <c r="V142" s="429"/>
      <c r="W142" s="429"/>
      <c r="X142" s="429"/>
      <c r="Y142" s="429"/>
      <c r="Z142" s="53"/>
      <c r="AA142" s="53"/>
    </row>
    <row r="143" spans="1:54" ht="16.5" customHeight="1" x14ac:dyDescent="0.25">
      <c r="A143" s="430" t="s">
        <v>247</v>
      </c>
      <c r="B143" s="430"/>
      <c r="C143" s="430"/>
      <c r="D143" s="430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0"/>
      <c r="Z143" s="63"/>
      <c r="AA143" s="63"/>
    </row>
    <row r="144" spans="1:54" ht="14.25" customHeight="1" x14ac:dyDescent="0.25">
      <c r="A144" s="431" t="s">
        <v>117</v>
      </c>
      <c r="B144" s="431"/>
      <c r="C144" s="431"/>
      <c r="D144" s="431"/>
      <c r="E144" s="431"/>
      <c r="F144" s="431"/>
      <c r="G144" s="431"/>
      <c r="H144" s="431"/>
      <c r="I144" s="431"/>
      <c r="J144" s="431"/>
      <c r="K144" s="431"/>
      <c r="L144" s="431"/>
      <c r="M144" s="431"/>
      <c r="N144" s="431"/>
      <c r="O144" s="431"/>
      <c r="P144" s="431"/>
      <c r="Q144" s="431"/>
      <c r="R144" s="431"/>
      <c r="S144" s="431"/>
      <c r="T144" s="431"/>
      <c r="U144" s="431"/>
      <c r="V144" s="431"/>
      <c r="W144" s="431"/>
      <c r="X144" s="431"/>
      <c r="Y144" s="431"/>
      <c r="Z144" s="64"/>
      <c r="AA144" s="64"/>
    </row>
    <row r="145" spans="1:54" ht="27" customHeight="1" x14ac:dyDescent="0.25">
      <c r="A145" s="61" t="s">
        <v>248</v>
      </c>
      <c r="B145" s="61" t="s">
        <v>249</v>
      </c>
      <c r="C145" s="35">
        <v>4301011223</v>
      </c>
      <c r="D145" s="432">
        <v>4607091383423</v>
      </c>
      <c r="E145" s="43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34"/>
      <c r="Q145" s="434"/>
      <c r="R145" s="434"/>
      <c r="S145" s="43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customHeight="1" x14ac:dyDescent="0.25">
      <c r="A146" s="61" t="s">
        <v>250</v>
      </c>
      <c r="B146" s="61" t="s">
        <v>251</v>
      </c>
      <c r="C146" s="35">
        <v>4301011338</v>
      </c>
      <c r="D146" s="432">
        <v>4607091381405</v>
      </c>
      <c r="E146" s="43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434"/>
      <c r="Q146" s="434"/>
      <c r="R146" s="434"/>
      <c r="S146" s="43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customHeight="1" x14ac:dyDescent="0.25">
      <c r="A147" s="61" t="s">
        <v>252</v>
      </c>
      <c r="B147" s="61" t="s">
        <v>253</v>
      </c>
      <c r="C147" s="35">
        <v>4301011333</v>
      </c>
      <c r="D147" s="432">
        <v>4607091386516</v>
      </c>
      <c r="E147" s="43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51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434"/>
      <c r="Q147" s="434"/>
      <c r="R147" s="434"/>
      <c r="S147" s="43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x14ac:dyDescent="0.2">
      <c r="A148" s="439"/>
      <c r="B148" s="439"/>
      <c r="C148" s="439"/>
      <c r="D148" s="439"/>
      <c r="E148" s="439"/>
      <c r="F148" s="439"/>
      <c r="G148" s="439"/>
      <c r="H148" s="439"/>
      <c r="I148" s="439"/>
      <c r="J148" s="439"/>
      <c r="K148" s="439"/>
      <c r="L148" s="439"/>
      <c r="M148" s="439"/>
      <c r="N148" s="440"/>
      <c r="O148" s="436" t="s">
        <v>43</v>
      </c>
      <c r="P148" s="437"/>
      <c r="Q148" s="437"/>
      <c r="R148" s="437"/>
      <c r="S148" s="437"/>
      <c r="T148" s="437"/>
      <c r="U148" s="438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x14ac:dyDescent="0.2">
      <c r="A149" s="439"/>
      <c r="B149" s="439"/>
      <c r="C149" s="439"/>
      <c r="D149" s="439"/>
      <c r="E149" s="439"/>
      <c r="F149" s="439"/>
      <c r="G149" s="439"/>
      <c r="H149" s="439"/>
      <c r="I149" s="439"/>
      <c r="J149" s="439"/>
      <c r="K149" s="439"/>
      <c r="L149" s="439"/>
      <c r="M149" s="439"/>
      <c r="N149" s="440"/>
      <c r="O149" s="436" t="s">
        <v>43</v>
      </c>
      <c r="P149" s="437"/>
      <c r="Q149" s="437"/>
      <c r="R149" s="437"/>
      <c r="S149" s="437"/>
      <c r="T149" s="437"/>
      <c r="U149" s="438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customHeight="1" x14ac:dyDescent="0.25">
      <c r="A150" s="430" t="s">
        <v>254</v>
      </c>
      <c r="B150" s="430"/>
      <c r="C150" s="430"/>
      <c r="D150" s="430"/>
      <c r="E150" s="430"/>
      <c r="F150" s="430"/>
      <c r="G150" s="430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  <c r="T150" s="430"/>
      <c r="U150" s="430"/>
      <c r="V150" s="430"/>
      <c r="W150" s="430"/>
      <c r="X150" s="430"/>
      <c r="Y150" s="430"/>
      <c r="Z150" s="63"/>
      <c r="AA150" s="63"/>
    </row>
    <row r="151" spans="1:54" ht="14.25" customHeight="1" x14ac:dyDescent="0.25">
      <c r="A151" s="431" t="s">
        <v>76</v>
      </c>
      <c r="B151" s="431"/>
      <c r="C151" s="431"/>
      <c r="D151" s="431"/>
      <c r="E151" s="431"/>
      <c r="F151" s="431"/>
      <c r="G151" s="431"/>
      <c r="H151" s="431"/>
      <c r="I151" s="431"/>
      <c r="J151" s="431"/>
      <c r="K151" s="431"/>
      <c r="L151" s="431"/>
      <c r="M151" s="431"/>
      <c r="N151" s="431"/>
      <c r="O151" s="431"/>
      <c r="P151" s="431"/>
      <c r="Q151" s="431"/>
      <c r="R151" s="431"/>
      <c r="S151" s="431"/>
      <c r="T151" s="431"/>
      <c r="U151" s="431"/>
      <c r="V151" s="431"/>
      <c r="W151" s="431"/>
      <c r="X151" s="431"/>
      <c r="Y151" s="431"/>
      <c r="Z151" s="64"/>
      <c r="AA151" s="64"/>
    </row>
    <row r="152" spans="1:54" ht="27" customHeight="1" x14ac:dyDescent="0.25">
      <c r="A152" s="61" t="s">
        <v>255</v>
      </c>
      <c r="B152" s="61" t="s">
        <v>256</v>
      </c>
      <c r="C152" s="35">
        <v>4301031191</v>
      </c>
      <c r="D152" s="432">
        <v>4680115880993</v>
      </c>
      <c r="E152" s="43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34"/>
      <c r="Q152" s="434"/>
      <c r="R152" s="434"/>
      <c r="S152" s="43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60" si="8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257</v>
      </c>
      <c r="B153" s="61" t="s">
        <v>258</v>
      </c>
      <c r="C153" s="35">
        <v>4301031204</v>
      </c>
      <c r="D153" s="432">
        <v>4680115881761</v>
      </c>
      <c r="E153" s="43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34"/>
      <c r="Q153" s="434"/>
      <c r="R153" s="434"/>
      <c r="S153" s="43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259</v>
      </c>
      <c r="B154" s="61" t="s">
        <v>260</v>
      </c>
      <c r="C154" s="35">
        <v>4301031201</v>
      </c>
      <c r="D154" s="432">
        <v>4680115881563</v>
      </c>
      <c r="E154" s="43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34"/>
      <c r="Q154" s="434"/>
      <c r="R154" s="434"/>
      <c r="S154" s="435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261</v>
      </c>
      <c r="B155" s="61" t="s">
        <v>262</v>
      </c>
      <c r="C155" s="35">
        <v>4301031199</v>
      </c>
      <c r="D155" s="432">
        <v>4680115880986</v>
      </c>
      <c r="E155" s="43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34"/>
      <c r="Q155" s="434"/>
      <c r="R155" s="434"/>
      <c r="S155" s="43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263</v>
      </c>
      <c r="B156" s="61" t="s">
        <v>264</v>
      </c>
      <c r="C156" s="35">
        <v>4301031190</v>
      </c>
      <c r="D156" s="432">
        <v>4680115880207</v>
      </c>
      <c r="E156" s="43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434"/>
      <c r="Q156" s="434"/>
      <c r="R156" s="434"/>
      <c r="S156" s="43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265</v>
      </c>
      <c r="B157" s="61" t="s">
        <v>266</v>
      </c>
      <c r="C157" s="35">
        <v>4301031205</v>
      </c>
      <c r="D157" s="432">
        <v>4680115881785</v>
      </c>
      <c r="E157" s="43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34"/>
      <c r="Q157" s="434"/>
      <c r="R157" s="434"/>
      <c r="S157" s="43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267</v>
      </c>
      <c r="B158" s="61" t="s">
        <v>268</v>
      </c>
      <c r="C158" s="35">
        <v>4301031202</v>
      </c>
      <c r="D158" s="432">
        <v>4680115881679</v>
      </c>
      <c r="E158" s="43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34"/>
      <c r="Q158" s="434"/>
      <c r="R158" s="434"/>
      <c r="S158" s="43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customHeight="1" x14ac:dyDescent="0.25">
      <c r="A159" s="61" t="s">
        <v>269</v>
      </c>
      <c r="B159" s="61" t="s">
        <v>270</v>
      </c>
      <c r="C159" s="35">
        <v>4301031158</v>
      </c>
      <c r="D159" s="432">
        <v>4680115880191</v>
      </c>
      <c r="E159" s="43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34"/>
      <c r="Q159" s="434"/>
      <c r="R159" s="434"/>
      <c r="S159" s="43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customHeight="1" x14ac:dyDescent="0.25">
      <c r="A160" s="61" t="s">
        <v>271</v>
      </c>
      <c r="B160" s="61" t="s">
        <v>272</v>
      </c>
      <c r="C160" s="35">
        <v>4301031245</v>
      </c>
      <c r="D160" s="432">
        <v>4680115883963</v>
      </c>
      <c r="E160" s="43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34"/>
      <c r="Q160" s="434"/>
      <c r="R160" s="434"/>
      <c r="S160" s="43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x14ac:dyDescent="0.2">
      <c r="A161" s="439"/>
      <c r="B161" s="439"/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  <c r="O161" s="436" t="s">
        <v>43</v>
      </c>
      <c r="P161" s="437"/>
      <c r="Q161" s="437"/>
      <c r="R161" s="437"/>
      <c r="S161" s="437"/>
      <c r="T161" s="437"/>
      <c r="U161" s="438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0</v>
      </c>
      <c r="X161" s="42">
        <f>IFERROR(X152/H152,"0")+IFERROR(X153/H153,"0")+IFERROR(X154/H154,"0")+IFERROR(X155/H155,"0")+IFERROR(X156/H156,"0")+IFERROR(X157/H157,"0")+IFERROR(X158/H158,"0")+IFERROR(X159/H159,"0")+IFERROR(X160/H160,"0")</f>
        <v>0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54" x14ac:dyDescent="0.2">
      <c r="A162" s="439"/>
      <c r="B162" s="439"/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40"/>
      <c r="O162" s="436" t="s">
        <v>43</v>
      </c>
      <c r="P162" s="437"/>
      <c r="Q162" s="437"/>
      <c r="R162" s="437"/>
      <c r="S162" s="437"/>
      <c r="T162" s="437"/>
      <c r="U162" s="438"/>
      <c r="V162" s="41" t="s">
        <v>0</v>
      </c>
      <c r="W162" s="42">
        <f>IFERROR(SUM(W152:W160),"0")</f>
        <v>0</v>
      </c>
      <c r="X162" s="42">
        <f>IFERROR(SUM(X152:X160),"0")</f>
        <v>0</v>
      </c>
      <c r="Y162" s="41"/>
      <c r="Z162" s="65"/>
      <c r="AA162" s="65"/>
    </row>
    <row r="163" spans="1:54" ht="16.5" customHeight="1" x14ac:dyDescent="0.25">
      <c r="A163" s="430" t="s">
        <v>273</v>
      </c>
      <c r="B163" s="430"/>
      <c r="C163" s="430"/>
      <c r="D163" s="430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Z163" s="63"/>
      <c r="AA163" s="63"/>
    </row>
    <row r="164" spans="1:54" ht="14.25" customHeight="1" x14ac:dyDescent="0.25">
      <c r="A164" s="431" t="s">
        <v>117</v>
      </c>
      <c r="B164" s="431"/>
      <c r="C164" s="431"/>
      <c r="D164" s="431"/>
      <c r="E164" s="431"/>
      <c r="F164" s="431"/>
      <c r="G164" s="431"/>
      <c r="H164" s="431"/>
      <c r="I164" s="431"/>
      <c r="J164" s="431"/>
      <c r="K164" s="431"/>
      <c r="L164" s="431"/>
      <c r="M164" s="431"/>
      <c r="N164" s="431"/>
      <c r="O164" s="431"/>
      <c r="P164" s="431"/>
      <c r="Q164" s="431"/>
      <c r="R164" s="431"/>
      <c r="S164" s="431"/>
      <c r="T164" s="431"/>
      <c r="U164" s="431"/>
      <c r="V164" s="431"/>
      <c r="W164" s="431"/>
      <c r="X164" s="431"/>
      <c r="Y164" s="431"/>
      <c r="Z164" s="64"/>
      <c r="AA164" s="64"/>
    </row>
    <row r="165" spans="1:54" ht="16.5" customHeight="1" x14ac:dyDescent="0.25">
      <c r="A165" s="61" t="s">
        <v>274</v>
      </c>
      <c r="B165" s="61" t="s">
        <v>275</v>
      </c>
      <c r="C165" s="35">
        <v>4301011450</v>
      </c>
      <c r="D165" s="432">
        <v>4680115881402</v>
      </c>
      <c r="E165" s="43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34"/>
      <c r="Q165" s="434"/>
      <c r="R165" s="434"/>
      <c r="S165" s="43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customHeight="1" x14ac:dyDescent="0.25">
      <c r="A166" s="61" t="s">
        <v>276</v>
      </c>
      <c r="B166" s="61" t="s">
        <v>277</v>
      </c>
      <c r="C166" s="35">
        <v>4301011454</v>
      </c>
      <c r="D166" s="432">
        <v>4680115881396</v>
      </c>
      <c r="E166" s="43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34"/>
      <c r="Q166" s="434"/>
      <c r="R166" s="434"/>
      <c r="S166" s="435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68"/>
      <c r="BB166" s="168" t="s">
        <v>67</v>
      </c>
    </row>
    <row r="167" spans="1:54" x14ac:dyDescent="0.2">
      <c r="A167" s="439"/>
      <c r="B167" s="439"/>
      <c r="C167" s="439"/>
      <c r="D167" s="439"/>
      <c r="E167" s="439"/>
      <c r="F167" s="439"/>
      <c r="G167" s="439"/>
      <c r="H167" s="439"/>
      <c r="I167" s="439"/>
      <c r="J167" s="439"/>
      <c r="K167" s="439"/>
      <c r="L167" s="439"/>
      <c r="M167" s="439"/>
      <c r="N167" s="440"/>
      <c r="O167" s="436" t="s">
        <v>43</v>
      </c>
      <c r="P167" s="437"/>
      <c r="Q167" s="437"/>
      <c r="R167" s="437"/>
      <c r="S167" s="437"/>
      <c r="T167" s="437"/>
      <c r="U167" s="438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54" x14ac:dyDescent="0.2">
      <c r="A168" s="439"/>
      <c r="B168" s="439"/>
      <c r="C168" s="439"/>
      <c r="D168" s="439"/>
      <c r="E168" s="439"/>
      <c r="F168" s="439"/>
      <c r="G168" s="439"/>
      <c r="H168" s="439"/>
      <c r="I168" s="439"/>
      <c r="J168" s="439"/>
      <c r="K168" s="439"/>
      <c r="L168" s="439"/>
      <c r="M168" s="439"/>
      <c r="N168" s="440"/>
      <c r="O168" s="436" t="s">
        <v>43</v>
      </c>
      <c r="P168" s="437"/>
      <c r="Q168" s="437"/>
      <c r="R168" s="437"/>
      <c r="S168" s="437"/>
      <c r="T168" s="437"/>
      <c r="U168" s="438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54" ht="14.25" customHeight="1" x14ac:dyDescent="0.25">
      <c r="A169" s="431" t="s">
        <v>109</v>
      </c>
      <c r="B169" s="431"/>
      <c r="C169" s="431"/>
      <c r="D169" s="431"/>
      <c r="E169" s="431"/>
      <c r="F169" s="431"/>
      <c r="G169" s="431"/>
      <c r="H169" s="431"/>
      <c r="I169" s="431"/>
      <c r="J169" s="431"/>
      <c r="K169" s="431"/>
      <c r="L169" s="431"/>
      <c r="M169" s="431"/>
      <c r="N169" s="431"/>
      <c r="O169" s="431"/>
      <c r="P169" s="431"/>
      <c r="Q169" s="431"/>
      <c r="R169" s="431"/>
      <c r="S169" s="431"/>
      <c r="T169" s="431"/>
      <c r="U169" s="431"/>
      <c r="V169" s="431"/>
      <c r="W169" s="431"/>
      <c r="X169" s="431"/>
      <c r="Y169" s="431"/>
      <c r="Z169" s="64"/>
      <c r="AA169" s="64"/>
    </row>
    <row r="170" spans="1:54" ht="16.5" customHeight="1" x14ac:dyDescent="0.25">
      <c r="A170" s="61" t="s">
        <v>278</v>
      </c>
      <c r="B170" s="61" t="s">
        <v>279</v>
      </c>
      <c r="C170" s="35">
        <v>4301020262</v>
      </c>
      <c r="D170" s="432">
        <v>4680115882935</v>
      </c>
      <c r="E170" s="43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34"/>
      <c r="Q170" s="434"/>
      <c r="R170" s="434"/>
      <c r="S170" s="43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customHeight="1" x14ac:dyDescent="0.25">
      <c r="A171" s="61" t="s">
        <v>280</v>
      </c>
      <c r="B171" s="61" t="s">
        <v>281</v>
      </c>
      <c r="C171" s="35">
        <v>4301020220</v>
      </c>
      <c r="D171" s="432">
        <v>4680115880764</v>
      </c>
      <c r="E171" s="43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34"/>
      <c r="Q171" s="434"/>
      <c r="R171" s="434"/>
      <c r="S171" s="43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x14ac:dyDescent="0.2">
      <c r="A172" s="439"/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40"/>
      <c r="O172" s="436" t="s">
        <v>43</v>
      </c>
      <c r="P172" s="437"/>
      <c r="Q172" s="437"/>
      <c r="R172" s="437"/>
      <c r="S172" s="437"/>
      <c r="T172" s="437"/>
      <c r="U172" s="438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x14ac:dyDescent="0.2">
      <c r="A173" s="439"/>
      <c r="B173" s="439"/>
      <c r="C173" s="439"/>
      <c r="D173" s="439"/>
      <c r="E173" s="439"/>
      <c r="F173" s="439"/>
      <c r="G173" s="439"/>
      <c r="H173" s="439"/>
      <c r="I173" s="439"/>
      <c r="J173" s="439"/>
      <c r="K173" s="439"/>
      <c r="L173" s="439"/>
      <c r="M173" s="439"/>
      <c r="N173" s="440"/>
      <c r="O173" s="436" t="s">
        <v>43</v>
      </c>
      <c r="P173" s="437"/>
      <c r="Q173" s="437"/>
      <c r="R173" s="437"/>
      <c r="S173" s="437"/>
      <c r="T173" s="437"/>
      <c r="U173" s="438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customHeight="1" x14ac:dyDescent="0.25">
      <c r="A174" s="431" t="s">
        <v>76</v>
      </c>
      <c r="B174" s="431"/>
      <c r="C174" s="431"/>
      <c r="D174" s="431"/>
      <c r="E174" s="431"/>
      <c r="F174" s="431"/>
      <c r="G174" s="431"/>
      <c r="H174" s="431"/>
      <c r="I174" s="431"/>
      <c r="J174" s="431"/>
      <c r="K174" s="431"/>
      <c r="L174" s="431"/>
      <c r="M174" s="431"/>
      <c r="N174" s="431"/>
      <c r="O174" s="431"/>
      <c r="P174" s="431"/>
      <c r="Q174" s="431"/>
      <c r="R174" s="431"/>
      <c r="S174" s="431"/>
      <c r="T174" s="431"/>
      <c r="U174" s="431"/>
      <c r="V174" s="431"/>
      <c r="W174" s="431"/>
      <c r="X174" s="431"/>
      <c r="Y174" s="431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432">
        <v>4680115882683</v>
      </c>
      <c r="E175" s="43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34"/>
      <c r="Q175" s="434"/>
      <c r="R175" s="434"/>
      <c r="S175" s="435"/>
      <c r="T175" s="38" t="s">
        <v>48</v>
      </c>
      <c r="U175" s="38" t="s">
        <v>48</v>
      </c>
      <c r="V175" s="39" t="s">
        <v>0</v>
      </c>
      <c r="W175" s="57">
        <v>350</v>
      </c>
      <c r="X175" s="54">
        <f>IFERROR(IF(W175="",0,CEILING((W175/$H175),1)*$H175),"")</f>
        <v>351</v>
      </c>
      <c r="Y175" s="40">
        <f>IFERROR(IF(X175=0,"",ROUNDUP(X175/H175,0)*0.00937),"")</f>
        <v>0.60904999999999998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284</v>
      </c>
      <c r="B176" s="61" t="s">
        <v>285</v>
      </c>
      <c r="C176" s="35">
        <v>4301031230</v>
      </c>
      <c r="D176" s="432">
        <v>4680115882690</v>
      </c>
      <c r="E176" s="43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34"/>
      <c r="Q176" s="434"/>
      <c r="R176" s="434"/>
      <c r="S176" s="435"/>
      <c r="T176" s="38" t="s">
        <v>48</v>
      </c>
      <c r="U176" s="38" t="s">
        <v>48</v>
      </c>
      <c r="V176" s="39" t="s">
        <v>0</v>
      </c>
      <c r="W176" s="57">
        <v>50</v>
      </c>
      <c r="X176" s="54">
        <f>IFERROR(IF(W176="",0,CEILING((W176/$H176),1)*$H176),"")</f>
        <v>54</v>
      </c>
      <c r="Y176" s="40">
        <f>IFERROR(IF(X176=0,"",ROUNDUP(X176/H176,0)*0.00937),"")</f>
        <v>9.3700000000000006E-2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432">
        <v>4680115882669</v>
      </c>
      <c r="E177" s="43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34"/>
      <c r="Q177" s="434"/>
      <c r="R177" s="434"/>
      <c r="S177" s="435"/>
      <c r="T177" s="38" t="s">
        <v>48</v>
      </c>
      <c r="U177" s="38" t="s">
        <v>48</v>
      </c>
      <c r="V177" s="39" t="s">
        <v>0</v>
      </c>
      <c r="W177" s="57">
        <v>350</v>
      </c>
      <c r="X177" s="54">
        <f>IFERROR(IF(W177="",0,CEILING((W177/$H177),1)*$H177),"")</f>
        <v>351</v>
      </c>
      <c r="Y177" s="40">
        <f>IFERROR(IF(X177=0,"",ROUNDUP(X177/H177,0)*0.00937),"")</f>
        <v>0.60904999999999998</v>
      </c>
      <c r="Z177" s="66" t="s">
        <v>48</v>
      </c>
      <c r="AA177" s="67" t="s">
        <v>48</v>
      </c>
      <c r="AE177" s="68"/>
      <c r="BB177" s="173" t="s">
        <v>67</v>
      </c>
    </row>
    <row r="178" spans="1:54" ht="27" customHeight="1" x14ac:dyDescent="0.25">
      <c r="A178" s="61" t="s">
        <v>288</v>
      </c>
      <c r="B178" s="61" t="s">
        <v>289</v>
      </c>
      <c r="C178" s="35">
        <v>4301031221</v>
      </c>
      <c r="D178" s="432">
        <v>4680115882676</v>
      </c>
      <c r="E178" s="43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34"/>
      <c r="Q178" s="434"/>
      <c r="R178" s="434"/>
      <c r="S178" s="435"/>
      <c r="T178" s="38" t="s">
        <v>48</v>
      </c>
      <c r="U178" s="38" t="s">
        <v>48</v>
      </c>
      <c r="V178" s="39" t="s">
        <v>0</v>
      </c>
      <c r="W178" s="57">
        <v>0</v>
      </c>
      <c r="X178" s="54">
        <f>IFERROR(IF(W178="",0,CEILING((W178/$H178),1)*$H178),"")</f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439"/>
      <c r="B179" s="439"/>
      <c r="C179" s="439"/>
      <c r="D179" s="439"/>
      <c r="E179" s="439"/>
      <c r="F179" s="439"/>
      <c r="G179" s="439"/>
      <c r="H179" s="439"/>
      <c r="I179" s="439"/>
      <c r="J179" s="439"/>
      <c r="K179" s="439"/>
      <c r="L179" s="439"/>
      <c r="M179" s="439"/>
      <c r="N179" s="440"/>
      <c r="O179" s="436" t="s">
        <v>43</v>
      </c>
      <c r="P179" s="437"/>
      <c r="Q179" s="437"/>
      <c r="R179" s="437"/>
      <c r="S179" s="437"/>
      <c r="T179" s="437"/>
      <c r="U179" s="438"/>
      <c r="V179" s="41" t="s">
        <v>42</v>
      </c>
      <c r="W179" s="42">
        <f>IFERROR(W175/H175,"0")+IFERROR(W176/H176,"0")+IFERROR(W177/H177,"0")+IFERROR(W178/H178,"0")</f>
        <v>138.88888888888889</v>
      </c>
      <c r="X179" s="42">
        <f>IFERROR(X175/H175,"0")+IFERROR(X176/H176,"0")+IFERROR(X177/H177,"0")+IFERROR(X178/H178,"0")</f>
        <v>140</v>
      </c>
      <c r="Y179" s="42">
        <f>IFERROR(IF(Y175="",0,Y175),"0")+IFERROR(IF(Y176="",0,Y176),"0")+IFERROR(IF(Y177="",0,Y177),"0")+IFERROR(IF(Y178="",0,Y178),"0")</f>
        <v>1.3117999999999999</v>
      </c>
      <c r="Z179" s="65"/>
      <c r="AA179" s="65"/>
    </row>
    <row r="180" spans="1:54" x14ac:dyDescent="0.2">
      <c r="A180" s="439"/>
      <c r="B180" s="439"/>
      <c r="C180" s="439"/>
      <c r="D180" s="439"/>
      <c r="E180" s="439"/>
      <c r="F180" s="439"/>
      <c r="G180" s="439"/>
      <c r="H180" s="439"/>
      <c r="I180" s="439"/>
      <c r="J180" s="439"/>
      <c r="K180" s="439"/>
      <c r="L180" s="439"/>
      <c r="M180" s="439"/>
      <c r="N180" s="440"/>
      <c r="O180" s="436" t="s">
        <v>43</v>
      </c>
      <c r="P180" s="437"/>
      <c r="Q180" s="437"/>
      <c r="R180" s="437"/>
      <c r="S180" s="437"/>
      <c r="T180" s="437"/>
      <c r="U180" s="438"/>
      <c r="V180" s="41" t="s">
        <v>0</v>
      </c>
      <c r="W180" s="42">
        <f>IFERROR(SUM(W175:W178),"0")</f>
        <v>750</v>
      </c>
      <c r="X180" s="42">
        <f>IFERROR(SUM(X175:X178),"0")</f>
        <v>756</v>
      </c>
      <c r="Y180" s="41"/>
      <c r="Z180" s="65"/>
      <c r="AA180" s="65"/>
    </row>
    <row r="181" spans="1:54" ht="14.25" customHeight="1" x14ac:dyDescent="0.25">
      <c r="A181" s="431" t="s">
        <v>81</v>
      </c>
      <c r="B181" s="431"/>
      <c r="C181" s="431"/>
      <c r="D181" s="431"/>
      <c r="E181" s="431"/>
      <c r="F181" s="431"/>
      <c r="G181" s="431"/>
      <c r="H181" s="431"/>
      <c r="I181" s="431"/>
      <c r="J181" s="431"/>
      <c r="K181" s="431"/>
      <c r="L181" s="431"/>
      <c r="M181" s="431"/>
      <c r="N181" s="431"/>
      <c r="O181" s="431"/>
      <c r="P181" s="431"/>
      <c r="Q181" s="431"/>
      <c r="R181" s="431"/>
      <c r="S181" s="431"/>
      <c r="T181" s="431"/>
      <c r="U181" s="431"/>
      <c r="V181" s="431"/>
      <c r="W181" s="431"/>
      <c r="X181" s="431"/>
      <c r="Y181" s="431"/>
      <c r="Z181" s="64"/>
      <c r="AA181" s="64"/>
    </row>
    <row r="182" spans="1:54" ht="27" customHeight="1" x14ac:dyDescent="0.25">
      <c r="A182" s="61" t="s">
        <v>290</v>
      </c>
      <c r="B182" s="61" t="s">
        <v>291</v>
      </c>
      <c r="C182" s="35">
        <v>4301051409</v>
      </c>
      <c r="D182" s="432">
        <v>4680115881556</v>
      </c>
      <c r="E182" s="43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34"/>
      <c r="Q182" s="434"/>
      <c r="R182" s="434"/>
      <c r="S182" s="43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ref="X182:X198" si="9">IFERROR(IF(W182="",0,CEILING((W182/$H182),1)*$H182),"")</f>
        <v>0</v>
      </c>
      <c r="Y182" s="40" t="str">
        <f>IFERROR(IF(X182=0,"",ROUNDUP(X182/H182,0)*0.01196),"")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16.5" customHeight="1" x14ac:dyDescent="0.25">
      <c r="A183" s="61" t="s">
        <v>292</v>
      </c>
      <c r="B183" s="61" t="s">
        <v>293</v>
      </c>
      <c r="C183" s="35">
        <v>4301051538</v>
      </c>
      <c r="D183" s="432">
        <v>4680115880573</v>
      </c>
      <c r="E183" s="43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3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434"/>
      <c r="Q183" s="434"/>
      <c r="R183" s="434"/>
      <c r="S183" s="43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IFERROR(IF(X183=0,"",ROUNDUP(X183/H183,0)*0.02175),"")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27" customHeight="1" x14ac:dyDescent="0.25">
      <c r="A184" s="61" t="s">
        <v>294</v>
      </c>
      <c r="B184" s="61" t="s">
        <v>295</v>
      </c>
      <c r="C184" s="35">
        <v>4301051408</v>
      </c>
      <c r="D184" s="432">
        <v>4680115881594</v>
      </c>
      <c r="E184" s="43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34"/>
      <c r="Q184" s="434"/>
      <c r="R184" s="434"/>
      <c r="S184" s="43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296</v>
      </c>
      <c r="B185" s="61" t="s">
        <v>297</v>
      </c>
      <c r="C185" s="35">
        <v>4301051505</v>
      </c>
      <c r="D185" s="432">
        <v>4680115881587</v>
      </c>
      <c r="E185" s="43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34"/>
      <c r="Q185" s="434"/>
      <c r="R185" s="434"/>
      <c r="S185" s="43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298</v>
      </c>
      <c r="B186" s="61" t="s">
        <v>299</v>
      </c>
      <c r="C186" s="35">
        <v>4301051380</v>
      </c>
      <c r="D186" s="432">
        <v>4680115880962</v>
      </c>
      <c r="E186" s="43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34"/>
      <c r="Q186" s="434"/>
      <c r="R186" s="434"/>
      <c r="S186" s="435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300</v>
      </c>
      <c r="B187" s="61" t="s">
        <v>301</v>
      </c>
      <c r="C187" s="35">
        <v>4301051411</v>
      </c>
      <c r="D187" s="432">
        <v>4680115881617</v>
      </c>
      <c r="E187" s="43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34"/>
      <c r="Q187" s="434"/>
      <c r="R187" s="434"/>
      <c r="S187" s="43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302</v>
      </c>
      <c r="B188" s="61" t="s">
        <v>303</v>
      </c>
      <c r="C188" s="35">
        <v>4301051487</v>
      </c>
      <c r="D188" s="432">
        <v>4680115881228</v>
      </c>
      <c r="E188" s="43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4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34"/>
      <c r="Q188" s="434"/>
      <c r="R188" s="434"/>
      <c r="S188" s="43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IFERROR(IF(X188=0,"",ROUNDUP(X188/H188,0)*0.00753),"")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304</v>
      </c>
      <c r="B189" s="61" t="s">
        <v>305</v>
      </c>
      <c r="C189" s="35">
        <v>4301051506</v>
      </c>
      <c r="D189" s="432">
        <v>4680115881037</v>
      </c>
      <c r="E189" s="43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34"/>
      <c r="Q189" s="434"/>
      <c r="R189" s="434"/>
      <c r="S189" s="43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306</v>
      </c>
      <c r="B190" s="61" t="s">
        <v>307</v>
      </c>
      <c r="C190" s="35">
        <v>4301051384</v>
      </c>
      <c r="D190" s="432">
        <v>4680115881211</v>
      </c>
      <c r="E190" s="43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34"/>
      <c r="Q190" s="434"/>
      <c r="R190" s="434"/>
      <c r="S190" s="43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308</v>
      </c>
      <c r="B191" s="61" t="s">
        <v>309</v>
      </c>
      <c r="C191" s="35">
        <v>4301051378</v>
      </c>
      <c r="D191" s="432">
        <v>4680115881020</v>
      </c>
      <c r="E191" s="43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4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34"/>
      <c r="Q191" s="434"/>
      <c r="R191" s="434"/>
      <c r="S191" s="43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310</v>
      </c>
      <c r="B192" s="61" t="s">
        <v>311</v>
      </c>
      <c r="C192" s="35">
        <v>4301051407</v>
      </c>
      <c r="D192" s="432">
        <v>4680115882195</v>
      </c>
      <c r="E192" s="43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34"/>
      <c r="Q192" s="434"/>
      <c r="R192" s="434"/>
      <c r="S192" s="43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ref="Y192:Y198" si="10">IFERROR(IF(X192=0,"",ROUNDUP(X192/H192,0)*0.00753),"")</f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312</v>
      </c>
      <c r="B193" s="61" t="s">
        <v>313</v>
      </c>
      <c r="C193" s="35">
        <v>4301051479</v>
      </c>
      <c r="D193" s="432">
        <v>4680115882607</v>
      </c>
      <c r="E193" s="43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4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434"/>
      <c r="Q193" s="434"/>
      <c r="R193" s="434"/>
      <c r="S193" s="43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314</v>
      </c>
      <c r="B194" s="61" t="s">
        <v>315</v>
      </c>
      <c r="C194" s="35">
        <v>4301051468</v>
      </c>
      <c r="D194" s="432">
        <v>4680115880092</v>
      </c>
      <c r="E194" s="43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34"/>
      <c r="Q194" s="434"/>
      <c r="R194" s="434"/>
      <c r="S194" s="43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27" customHeight="1" x14ac:dyDescent="0.25">
      <c r="A195" s="61" t="s">
        <v>316</v>
      </c>
      <c r="B195" s="61" t="s">
        <v>317</v>
      </c>
      <c r="C195" s="35">
        <v>4301051469</v>
      </c>
      <c r="D195" s="432">
        <v>4680115880221</v>
      </c>
      <c r="E195" s="43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434"/>
      <c r="Q195" s="434"/>
      <c r="R195" s="434"/>
      <c r="S195" s="43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318</v>
      </c>
      <c r="B196" s="61" t="s">
        <v>319</v>
      </c>
      <c r="C196" s="35">
        <v>4301051523</v>
      </c>
      <c r="D196" s="432">
        <v>4680115882942</v>
      </c>
      <c r="E196" s="43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434"/>
      <c r="Q196" s="434"/>
      <c r="R196" s="434"/>
      <c r="S196" s="43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customHeight="1" x14ac:dyDescent="0.25">
      <c r="A197" s="61" t="s">
        <v>320</v>
      </c>
      <c r="B197" s="61" t="s">
        <v>321</v>
      </c>
      <c r="C197" s="35">
        <v>4301051326</v>
      </c>
      <c r="D197" s="432">
        <v>4680115880504</v>
      </c>
      <c r="E197" s="43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434"/>
      <c r="Q197" s="434"/>
      <c r="R197" s="434"/>
      <c r="S197" s="43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t="27" customHeight="1" x14ac:dyDescent="0.25">
      <c r="A198" s="61" t="s">
        <v>322</v>
      </c>
      <c r="B198" s="61" t="s">
        <v>323</v>
      </c>
      <c r="C198" s="35">
        <v>4301051410</v>
      </c>
      <c r="D198" s="432">
        <v>4680115882164</v>
      </c>
      <c r="E198" s="43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34"/>
      <c r="Q198" s="434"/>
      <c r="R198" s="434"/>
      <c r="S198" s="43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9"/>
        <v>0</v>
      </c>
      <c r="Y198" s="40" t="str">
        <f t="shared" si="10"/>
        <v/>
      </c>
      <c r="Z198" s="66" t="s">
        <v>48</v>
      </c>
      <c r="AA198" s="67" t="s">
        <v>48</v>
      </c>
      <c r="AE198" s="68"/>
      <c r="BB198" s="191" t="s">
        <v>67</v>
      </c>
    </row>
    <row r="199" spans="1:54" x14ac:dyDescent="0.2">
      <c r="A199" s="439"/>
      <c r="B199" s="439"/>
      <c r="C199" s="439"/>
      <c r="D199" s="439"/>
      <c r="E199" s="439"/>
      <c r="F199" s="439"/>
      <c r="G199" s="439"/>
      <c r="H199" s="439"/>
      <c r="I199" s="439"/>
      <c r="J199" s="439"/>
      <c r="K199" s="439"/>
      <c r="L199" s="439"/>
      <c r="M199" s="439"/>
      <c r="N199" s="440"/>
      <c r="O199" s="436" t="s">
        <v>43</v>
      </c>
      <c r="P199" s="437"/>
      <c r="Q199" s="437"/>
      <c r="R199" s="437"/>
      <c r="S199" s="437"/>
      <c r="T199" s="437"/>
      <c r="U199" s="438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54" x14ac:dyDescent="0.2">
      <c r="A200" s="439"/>
      <c r="B200" s="439"/>
      <c r="C200" s="439"/>
      <c r="D200" s="439"/>
      <c r="E200" s="439"/>
      <c r="F200" s="439"/>
      <c r="G200" s="439"/>
      <c r="H200" s="439"/>
      <c r="I200" s="439"/>
      <c r="J200" s="439"/>
      <c r="K200" s="439"/>
      <c r="L200" s="439"/>
      <c r="M200" s="439"/>
      <c r="N200" s="440"/>
      <c r="O200" s="436" t="s">
        <v>43</v>
      </c>
      <c r="P200" s="437"/>
      <c r="Q200" s="437"/>
      <c r="R200" s="437"/>
      <c r="S200" s="437"/>
      <c r="T200" s="437"/>
      <c r="U200" s="438"/>
      <c r="V200" s="41" t="s">
        <v>0</v>
      </c>
      <c r="W200" s="42">
        <f>IFERROR(SUM(W182:W198),"0")</f>
        <v>0</v>
      </c>
      <c r="X200" s="42">
        <f>IFERROR(SUM(X182:X198),"0")</f>
        <v>0</v>
      </c>
      <c r="Y200" s="41"/>
      <c r="Z200" s="65"/>
      <c r="AA200" s="65"/>
    </row>
    <row r="201" spans="1:54" ht="14.25" customHeight="1" x14ac:dyDescent="0.25">
      <c r="A201" s="431" t="s">
        <v>223</v>
      </c>
      <c r="B201" s="431"/>
      <c r="C201" s="431"/>
      <c r="D201" s="431"/>
      <c r="E201" s="431"/>
      <c r="F201" s="431"/>
      <c r="G201" s="431"/>
      <c r="H201" s="431"/>
      <c r="I201" s="431"/>
      <c r="J201" s="431"/>
      <c r="K201" s="431"/>
      <c r="L201" s="431"/>
      <c r="M201" s="431"/>
      <c r="N201" s="431"/>
      <c r="O201" s="431"/>
      <c r="P201" s="431"/>
      <c r="Q201" s="431"/>
      <c r="R201" s="431"/>
      <c r="S201" s="431"/>
      <c r="T201" s="431"/>
      <c r="U201" s="431"/>
      <c r="V201" s="431"/>
      <c r="W201" s="431"/>
      <c r="X201" s="431"/>
      <c r="Y201" s="431"/>
      <c r="Z201" s="64"/>
      <c r="AA201" s="64"/>
    </row>
    <row r="202" spans="1:54" ht="16.5" customHeight="1" x14ac:dyDescent="0.25">
      <c r="A202" s="61" t="s">
        <v>324</v>
      </c>
      <c r="B202" s="61" t="s">
        <v>325</v>
      </c>
      <c r="C202" s="35">
        <v>4301060360</v>
      </c>
      <c r="D202" s="432">
        <v>4680115882874</v>
      </c>
      <c r="E202" s="43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34"/>
      <c r="Q202" s="434"/>
      <c r="R202" s="434"/>
      <c r="S202" s="435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16.5" customHeight="1" x14ac:dyDescent="0.25">
      <c r="A203" s="61" t="s">
        <v>326</v>
      </c>
      <c r="B203" s="61" t="s">
        <v>327</v>
      </c>
      <c r="C203" s="35">
        <v>4301060359</v>
      </c>
      <c r="D203" s="432">
        <v>4680115884434</v>
      </c>
      <c r="E203" s="43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34"/>
      <c r="Q203" s="434"/>
      <c r="R203" s="434"/>
      <c r="S203" s="43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328</v>
      </c>
      <c r="B204" s="61" t="s">
        <v>329</v>
      </c>
      <c r="C204" s="35">
        <v>4301060338</v>
      </c>
      <c r="D204" s="432">
        <v>4680115880801</v>
      </c>
      <c r="E204" s="43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4"/>
      <c r="Q204" s="434"/>
      <c r="R204" s="434"/>
      <c r="S204" s="435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t="27" customHeight="1" x14ac:dyDescent="0.25">
      <c r="A205" s="61" t="s">
        <v>330</v>
      </c>
      <c r="B205" s="61" t="s">
        <v>331</v>
      </c>
      <c r="C205" s="35">
        <v>4301060339</v>
      </c>
      <c r="D205" s="432">
        <v>4680115880818</v>
      </c>
      <c r="E205" s="43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434"/>
      <c r="Q205" s="434"/>
      <c r="R205" s="434"/>
      <c r="S205" s="435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68"/>
      <c r="BB205" s="195" t="s">
        <v>67</v>
      </c>
    </row>
    <row r="206" spans="1:54" x14ac:dyDescent="0.2">
      <c r="A206" s="439"/>
      <c r="B206" s="439"/>
      <c r="C206" s="439"/>
      <c r="D206" s="439"/>
      <c r="E206" s="439"/>
      <c r="F206" s="439"/>
      <c r="G206" s="439"/>
      <c r="H206" s="439"/>
      <c r="I206" s="439"/>
      <c r="J206" s="439"/>
      <c r="K206" s="439"/>
      <c r="L206" s="439"/>
      <c r="M206" s="439"/>
      <c r="N206" s="440"/>
      <c r="O206" s="436" t="s">
        <v>43</v>
      </c>
      <c r="P206" s="437"/>
      <c r="Q206" s="437"/>
      <c r="R206" s="437"/>
      <c r="S206" s="437"/>
      <c r="T206" s="437"/>
      <c r="U206" s="438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54" x14ac:dyDescent="0.2">
      <c r="A207" s="439"/>
      <c r="B207" s="439"/>
      <c r="C207" s="439"/>
      <c r="D207" s="439"/>
      <c r="E207" s="439"/>
      <c r="F207" s="439"/>
      <c r="G207" s="439"/>
      <c r="H207" s="439"/>
      <c r="I207" s="439"/>
      <c r="J207" s="439"/>
      <c r="K207" s="439"/>
      <c r="L207" s="439"/>
      <c r="M207" s="439"/>
      <c r="N207" s="440"/>
      <c r="O207" s="436" t="s">
        <v>43</v>
      </c>
      <c r="P207" s="437"/>
      <c r="Q207" s="437"/>
      <c r="R207" s="437"/>
      <c r="S207" s="437"/>
      <c r="T207" s="437"/>
      <c r="U207" s="438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54" ht="16.5" customHeight="1" x14ac:dyDescent="0.25">
      <c r="A208" s="430" t="s">
        <v>332</v>
      </c>
      <c r="B208" s="430"/>
      <c r="C208" s="430"/>
      <c r="D208" s="430"/>
      <c r="E208" s="430"/>
      <c r="F208" s="430"/>
      <c r="G208" s="430"/>
      <c r="H208" s="430"/>
      <c r="I208" s="430"/>
      <c r="J208" s="430"/>
      <c r="K208" s="430"/>
      <c r="L208" s="430"/>
      <c r="M208" s="430"/>
      <c r="N208" s="430"/>
      <c r="O208" s="430"/>
      <c r="P208" s="430"/>
      <c r="Q208" s="430"/>
      <c r="R208" s="430"/>
      <c r="S208" s="430"/>
      <c r="T208" s="430"/>
      <c r="U208" s="430"/>
      <c r="V208" s="430"/>
      <c r="W208" s="430"/>
      <c r="X208" s="430"/>
      <c r="Y208" s="430"/>
      <c r="Z208" s="63"/>
      <c r="AA208" s="63"/>
    </row>
    <row r="209" spans="1:54" ht="14.25" customHeight="1" x14ac:dyDescent="0.25">
      <c r="A209" s="431" t="s">
        <v>117</v>
      </c>
      <c r="B209" s="431"/>
      <c r="C209" s="431"/>
      <c r="D209" s="431"/>
      <c r="E209" s="431"/>
      <c r="F209" s="431"/>
      <c r="G209" s="431"/>
      <c r="H209" s="431"/>
      <c r="I209" s="431"/>
      <c r="J209" s="431"/>
      <c r="K209" s="431"/>
      <c r="L209" s="431"/>
      <c r="M209" s="431"/>
      <c r="N209" s="431"/>
      <c r="O209" s="431"/>
      <c r="P209" s="431"/>
      <c r="Q209" s="431"/>
      <c r="R209" s="431"/>
      <c r="S209" s="431"/>
      <c r="T209" s="431"/>
      <c r="U209" s="431"/>
      <c r="V209" s="431"/>
      <c r="W209" s="431"/>
      <c r="X209" s="431"/>
      <c r="Y209" s="431"/>
      <c r="Z209" s="64"/>
      <c r="AA209" s="64"/>
    </row>
    <row r="210" spans="1:54" ht="27" customHeight="1" x14ac:dyDescent="0.25">
      <c r="A210" s="61" t="s">
        <v>333</v>
      </c>
      <c r="B210" s="61" t="s">
        <v>334</v>
      </c>
      <c r="C210" s="35">
        <v>4301011717</v>
      </c>
      <c r="D210" s="432">
        <v>4680115884274</v>
      </c>
      <c r="E210" s="43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34"/>
      <c r="Q210" s="434"/>
      <c r="R210" s="434"/>
      <c r="S210" s="435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5" si="11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335</v>
      </c>
      <c r="B211" s="61" t="s">
        <v>336</v>
      </c>
      <c r="C211" s="35">
        <v>4301011719</v>
      </c>
      <c r="D211" s="432">
        <v>4680115884298</v>
      </c>
      <c r="E211" s="43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34"/>
      <c r="Q211" s="434"/>
      <c r="R211" s="434"/>
      <c r="S211" s="43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337</v>
      </c>
      <c r="B212" s="61" t="s">
        <v>338</v>
      </c>
      <c r="C212" s="35">
        <v>4301011733</v>
      </c>
      <c r="D212" s="432">
        <v>4680115884250</v>
      </c>
      <c r="E212" s="43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34"/>
      <c r="Q212" s="434"/>
      <c r="R212" s="434"/>
      <c r="S212" s="43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339</v>
      </c>
      <c r="B213" s="61" t="s">
        <v>340</v>
      </c>
      <c r="C213" s="35">
        <v>4301011718</v>
      </c>
      <c r="D213" s="432">
        <v>4680115884281</v>
      </c>
      <c r="E213" s="43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6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34"/>
      <c r="Q213" s="434"/>
      <c r="R213" s="434"/>
      <c r="S213" s="43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341</v>
      </c>
      <c r="B214" s="61" t="s">
        <v>342</v>
      </c>
      <c r="C214" s="35">
        <v>4301011720</v>
      </c>
      <c r="D214" s="432">
        <v>4680115884199</v>
      </c>
      <c r="E214" s="43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34"/>
      <c r="Q214" s="434"/>
      <c r="R214" s="434"/>
      <c r="S214" s="43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customHeight="1" x14ac:dyDescent="0.25">
      <c r="A215" s="61" t="s">
        <v>343</v>
      </c>
      <c r="B215" s="61" t="s">
        <v>344</v>
      </c>
      <c r="C215" s="35">
        <v>4301011716</v>
      </c>
      <c r="D215" s="432">
        <v>4680115884267</v>
      </c>
      <c r="E215" s="43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34"/>
      <c r="Q215" s="434"/>
      <c r="R215" s="434"/>
      <c r="S215" s="43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x14ac:dyDescent="0.2">
      <c r="A216" s="439"/>
      <c r="B216" s="439"/>
      <c r="C216" s="439"/>
      <c r="D216" s="439"/>
      <c r="E216" s="439"/>
      <c r="F216" s="439"/>
      <c r="G216" s="439"/>
      <c r="H216" s="439"/>
      <c r="I216" s="439"/>
      <c r="J216" s="439"/>
      <c r="K216" s="439"/>
      <c r="L216" s="439"/>
      <c r="M216" s="439"/>
      <c r="N216" s="440"/>
      <c r="O216" s="436" t="s">
        <v>43</v>
      </c>
      <c r="P216" s="437"/>
      <c r="Q216" s="437"/>
      <c r="R216" s="437"/>
      <c r="S216" s="437"/>
      <c r="T216" s="437"/>
      <c r="U216" s="438"/>
      <c r="V216" s="41" t="s">
        <v>42</v>
      </c>
      <c r="W216" s="42">
        <f>IFERROR(W210/H210,"0")+IFERROR(W211/H211,"0")+IFERROR(W212/H212,"0")+IFERROR(W213/H213,"0")+IFERROR(W214/H214,"0")+IFERROR(W215/H215,"0")</f>
        <v>0</v>
      </c>
      <c r="X216" s="42">
        <f>IFERROR(X210/H210,"0")+IFERROR(X211/H211,"0")+IFERROR(X212/H212,"0")+IFERROR(X213/H213,"0")+IFERROR(X214/H214,"0")+IFERROR(X215/H215,"0")</f>
        <v>0</v>
      </c>
      <c r="Y216" s="42">
        <f>IFERROR(IF(Y210="",0,Y210),"0")+IFERROR(IF(Y211="",0,Y211),"0")+IFERROR(IF(Y212="",0,Y212),"0")+IFERROR(IF(Y213="",0,Y213),"0")+IFERROR(IF(Y214="",0,Y214),"0")+IFERROR(IF(Y215="",0,Y215),"0")</f>
        <v>0</v>
      </c>
      <c r="Z216" s="65"/>
      <c r="AA216" s="65"/>
    </row>
    <row r="217" spans="1:54" x14ac:dyDescent="0.2">
      <c r="A217" s="439"/>
      <c r="B217" s="439"/>
      <c r="C217" s="439"/>
      <c r="D217" s="439"/>
      <c r="E217" s="439"/>
      <c r="F217" s="439"/>
      <c r="G217" s="439"/>
      <c r="H217" s="439"/>
      <c r="I217" s="439"/>
      <c r="J217" s="439"/>
      <c r="K217" s="439"/>
      <c r="L217" s="439"/>
      <c r="M217" s="439"/>
      <c r="N217" s="440"/>
      <c r="O217" s="436" t="s">
        <v>43</v>
      </c>
      <c r="P217" s="437"/>
      <c r="Q217" s="437"/>
      <c r="R217" s="437"/>
      <c r="S217" s="437"/>
      <c r="T217" s="437"/>
      <c r="U217" s="438"/>
      <c r="V217" s="41" t="s">
        <v>0</v>
      </c>
      <c r="W217" s="42">
        <f>IFERROR(SUM(W210:W215),"0")</f>
        <v>0</v>
      </c>
      <c r="X217" s="42">
        <f>IFERROR(SUM(X210:X215),"0")</f>
        <v>0</v>
      </c>
      <c r="Y217" s="41"/>
      <c r="Z217" s="65"/>
      <c r="AA217" s="65"/>
    </row>
    <row r="218" spans="1:54" ht="14.25" customHeight="1" x14ac:dyDescent="0.25">
      <c r="A218" s="431" t="s">
        <v>76</v>
      </c>
      <c r="B218" s="431"/>
      <c r="C218" s="431"/>
      <c r="D218" s="431"/>
      <c r="E218" s="431"/>
      <c r="F218" s="431"/>
      <c r="G218" s="431"/>
      <c r="H218" s="431"/>
      <c r="I218" s="431"/>
      <c r="J218" s="431"/>
      <c r="K218" s="431"/>
      <c r="L218" s="431"/>
      <c r="M218" s="431"/>
      <c r="N218" s="431"/>
      <c r="O218" s="431"/>
      <c r="P218" s="431"/>
      <c r="Q218" s="431"/>
      <c r="R218" s="431"/>
      <c r="S218" s="431"/>
      <c r="T218" s="431"/>
      <c r="U218" s="431"/>
      <c r="V218" s="431"/>
      <c r="W218" s="431"/>
      <c r="X218" s="431"/>
      <c r="Y218" s="431"/>
      <c r="Z218" s="64"/>
      <c r="AA218" s="64"/>
    </row>
    <row r="219" spans="1:54" ht="27" customHeight="1" x14ac:dyDescent="0.25">
      <c r="A219" s="61" t="s">
        <v>345</v>
      </c>
      <c r="B219" s="61" t="s">
        <v>346</v>
      </c>
      <c r="C219" s="35">
        <v>4301031151</v>
      </c>
      <c r="D219" s="432">
        <v>4607091389845</v>
      </c>
      <c r="E219" s="43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34"/>
      <c r="Q219" s="434"/>
      <c r="R219" s="434"/>
      <c r="S219" s="43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customHeight="1" x14ac:dyDescent="0.25">
      <c r="A220" s="61" t="s">
        <v>347</v>
      </c>
      <c r="B220" s="61" t="s">
        <v>348</v>
      </c>
      <c r="C220" s="35">
        <v>4301031259</v>
      </c>
      <c r="D220" s="432">
        <v>4680115882881</v>
      </c>
      <c r="E220" s="43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34"/>
      <c r="Q220" s="434"/>
      <c r="R220" s="434"/>
      <c r="S220" s="43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x14ac:dyDescent="0.2">
      <c r="A221" s="439"/>
      <c r="B221" s="439"/>
      <c r="C221" s="439"/>
      <c r="D221" s="439"/>
      <c r="E221" s="439"/>
      <c r="F221" s="439"/>
      <c r="G221" s="439"/>
      <c r="H221" s="439"/>
      <c r="I221" s="439"/>
      <c r="J221" s="439"/>
      <c r="K221" s="439"/>
      <c r="L221" s="439"/>
      <c r="M221" s="439"/>
      <c r="N221" s="440"/>
      <c r="O221" s="436" t="s">
        <v>43</v>
      </c>
      <c r="P221" s="437"/>
      <c r="Q221" s="437"/>
      <c r="R221" s="437"/>
      <c r="S221" s="437"/>
      <c r="T221" s="437"/>
      <c r="U221" s="438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x14ac:dyDescent="0.2">
      <c r="A222" s="439"/>
      <c r="B222" s="439"/>
      <c r="C222" s="439"/>
      <c r="D222" s="439"/>
      <c r="E222" s="439"/>
      <c r="F222" s="439"/>
      <c r="G222" s="439"/>
      <c r="H222" s="439"/>
      <c r="I222" s="439"/>
      <c r="J222" s="439"/>
      <c r="K222" s="439"/>
      <c r="L222" s="439"/>
      <c r="M222" s="439"/>
      <c r="N222" s="440"/>
      <c r="O222" s="436" t="s">
        <v>43</v>
      </c>
      <c r="P222" s="437"/>
      <c r="Q222" s="437"/>
      <c r="R222" s="437"/>
      <c r="S222" s="437"/>
      <c r="T222" s="437"/>
      <c r="U222" s="438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customHeight="1" x14ac:dyDescent="0.25">
      <c r="A223" s="430" t="s">
        <v>349</v>
      </c>
      <c r="B223" s="430"/>
      <c r="C223" s="430"/>
      <c r="D223" s="430"/>
      <c r="E223" s="430"/>
      <c r="F223" s="430"/>
      <c r="G223" s="430"/>
      <c r="H223" s="430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  <c r="U223" s="430"/>
      <c r="V223" s="430"/>
      <c r="W223" s="430"/>
      <c r="X223" s="430"/>
      <c r="Y223" s="430"/>
      <c r="Z223" s="63"/>
      <c r="AA223" s="63"/>
    </row>
    <row r="224" spans="1:54" ht="14.25" customHeight="1" x14ac:dyDescent="0.25">
      <c r="A224" s="431" t="s">
        <v>117</v>
      </c>
      <c r="B224" s="431"/>
      <c r="C224" s="431"/>
      <c r="D224" s="431"/>
      <c r="E224" s="431"/>
      <c r="F224" s="431"/>
      <c r="G224" s="431"/>
      <c r="H224" s="431"/>
      <c r="I224" s="431"/>
      <c r="J224" s="431"/>
      <c r="K224" s="431"/>
      <c r="L224" s="431"/>
      <c r="M224" s="431"/>
      <c r="N224" s="431"/>
      <c r="O224" s="431"/>
      <c r="P224" s="431"/>
      <c r="Q224" s="431"/>
      <c r="R224" s="431"/>
      <c r="S224" s="431"/>
      <c r="T224" s="431"/>
      <c r="U224" s="431"/>
      <c r="V224" s="431"/>
      <c r="W224" s="431"/>
      <c r="X224" s="431"/>
      <c r="Y224" s="431"/>
      <c r="Z224" s="64"/>
      <c r="AA224" s="64"/>
    </row>
    <row r="225" spans="1:54" ht="27" customHeight="1" x14ac:dyDescent="0.25">
      <c r="A225" s="61" t="s">
        <v>350</v>
      </c>
      <c r="B225" s="61" t="s">
        <v>351</v>
      </c>
      <c r="C225" s="35">
        <v>4301011826</v>
      </c>
      <c r="D225" s="432">
        <v>4680115884137</v>
      </c>
      <c r="E225" s="43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34"/>
      <c r="Q225" s="434"/>
      <c r="R225" s="434"/>
      <c r="S225" s="43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352</v>
      </c>
      <c r="B226" s="61" t="s">
        <v>353</v>
      </c>
      <c r="C226" s="35">
        <v>4301011724</v>
      </c>
      <c r="D226" s="432">
        <v>4680115884236</v>
      </c>
      <c r="E226" s="43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34"/>
      <c r="Q226" s="434"/>
      <c r="R226" s="434"/>
      <c r="S226" s="43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354</v>
      </c>
      <c r="B227" s="61" t="s">
        <v>355</v>
      </c>
      <c r="C227" s="35">
        <v>4301011721</v>
      </c>
      <c r="D227" s="432">
        <v>4680115884175</v>
      </c>
      <c r="E227" s="43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34"/>
      <c r="Q227" s="434"/>
      <c r="R227" s="434"/>
      <c r="S227" s="43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356</v>
      </c>
      <c r="B228" s="61" t="s">
        <v>357</v>
      </c>
      <c r="C228" s="35">
        <v>4301011824</v>
      </c>
      <c r="D228" s="432">
        <v>4680115884144</v>
      </c>
      <c r="E228" s="43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34"/>
      <c r="Q228" s="434"/>
      <c r="R228" s="434"/>
      <c r="S228" s="43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358</v>
      </c>
      <c r="B229" s="61" t="s">
        <v>359</v>
      </c>
      <c r="C229" s="35">
        <v>4301011726</v>
      </c>
      <c r="D229" s="432">
        <v>4680115884182</v>
      </c>
      <c r="E229" s="43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34"/>
      <c r="Q229" s="434"/>
      <c r="R229" s="434"/>
      <c r="S229" s="43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customHeight="1" x14ac:dyDescent="0.25">
      <c r="A230" s="61" t="s">
        <v>360</v>
      </c>
      <c r="B230" s="61" t="s">
        <v>361</v>
      </c>
      <c r="C230" s="35">
        <v>4301011722</v>
      </c>
      <c r="D230" s="432">
        <v>4680115884205</v>
      </c>
      <c r="E230" s="43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34"/>
      <c r="Q230" s="434"/>
      <c r="R230" s="434"/>
      <c r="S230" s="43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x14ac:dyDescent="0.2">
      <c r="A231" s="439"/>
      <c r="B231" s="439"/>
      <c r="C231" s="439"/>
      <c r="D231" s="439"/>
      <c r="E231" s="439"/>
      <c r="F231" s="439"/>
      <c r="G231" s="439"/>
      <c r="H231" s="439"/>
      <c r="I231" s="439"/>
      <c r="J231" s="439"/>
      <c r="K231" s="439"/>
      <c r="L231" s="439"/>
      <c r="M231" s="439"/>
      <c r="N231" s="440"/>
      <c r="O231" s="436" t="s">
        <v>43</v>
      </c>
      <c r="P231" s="437"/>
      <c r="Q231" s="437"/>
      <c r="R231" s="437"/>
      <c r="S231" s="437"/>
      <c r="T231" s="437"/>
      <c r="U231" s="438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x14ac:dyDescent="0.2">
      <c r="A232" s="439"/>
      <c r="B232" s="439"/>
      <c r="C232" s="439"/>
      <c r="D232" s="439"/>
      <c r="E232" s="439"/>
      <c r="F232" s="439"/>
      <c r="G232" s="439"/>
      <c r="H232" s="439"/>
      <c r="I232" s="439"/>
      <c r="J232" s="439"/>
      <c r="K232" s="439"/>
      <c r="L232" s="439"/>
      <c r="M232" s="439"/>
      <c r="N232" s="440"/>
      <c r="O232" s="436" t="s">
        <v>43</v>
      </c>
      <c r="P232" s="437"/>
      <c r="Q232" s="437"/>
      <c r="R232" s="437"/>
      <c r="S232" s="437"/>
      <c r="T232" s="437"/>
      <c r="U232" s="438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customHeight="1" x14ac:dyDescent="0.25">
      <c r="A233" s="430" t="s">
        <v>362</v>
      </c>
      <c r="B233" s="430"/>
      <c r="C233" s="430"/>
      <c r="D233" s="430"/>
      <c r="E233" s="430"/>
      <c r="F233" s="430"/>
      <c r="G233" s="430"/>
      <c r="H233" s="430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  <c r="U233" s="430"/>
      <c r="V233" s="430"/>
      <c r="W233" s="430"/>
      <c r="X233" s="430"/>
      <c r="Y233" s="430"/>
      <c r="Z233" s="63"/>
      <c r="AA233" s="63"/>
    </row>
    <row r="234" spans="1:54" ht="14.25" customHeight="1" x14ac:dyDescent="0.25">
      <c r="A234" s="431" t="s">
        <v>117</v>
      </c>
      <c r="B234" s="431"/>
      <c r="C234" s="431"/>
      <c r="D234" s="431"/>
      <c r="E234" s="431"/>
      <c r="F234" s="431"/>
      <c r="G234" s="431"/>
      <c r="H234" s="431"/>
      <c r="I234" s="431"/>
      <c r="J234" s="431"/>
      <c r="K234" s="431"/>
      <c r="L234" s="431"/>
      <c r="M234" s="431"/>
      <c r="N234" s="431"/>
      <c r="O234" s="431"/>
      <c r="P234" s="431"/>
      <c r="Q234" s="431"/>
      <c r="R234" s="431"/>
      <c r="S234" s="431"/>
      <c r="T234" s="431"/>
      <c r="U234" s="431"/>
      <c r="V234" s="431"/>
      <c r="W234" s="431"/>
      <c r="X234" s="431"/>
      <c r="Y234" s="431"/>
      <c r="Z234" s="64"/>
      <c r="AA234" s="64"/>
    </row>
    <row r="235" spans="1:54" ht="27" customHeight="1" x14ac:dyDescent="0.25">
      <c r="A235" s="61" t="s">
        <v>363</v>
      </c>
      <c r="B235" s="61" t="s">
        <v>364</v>
      </c>
      <c r="C235" s="35">
        <v>4301011346</v>
      </c>
      <c r="D235" s="432">
        <v>4607091387445</v>
      </c>
      <c r="E235" s="43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434"/>
      <c r="Q235" s="434"/>
      <c r="R235" s="434"/>
      <c r="S235" s="43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366</v>
      </c>
      <c r="C236" s="35">
        <v>4301011308</v>
      </c>
      <c r="D236" s="432">
        <v>4607091386004</v>
      </c>
      <c r="E236" s="43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4"/>
      <c r="Q236" s="434"/>
      <c r="R236" s="434"/>
      <c r="S236" s="43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365</v>
      </c>
      <c r="B237" s="61" t="s">
        <v>367</v>
      </c>
      <c r="C237" s="35">
        <v>4301011362</v>
      </c>
      <c r="D237" s="432">
        <v>4607091386004</v>
      </c>
      <c r="E237" s="43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34"/>
      <c r="Q237" s="434"/>
      <c r="R237" s="434"/>
      <c r="S237" s="43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368</v>
      </c>
      <c r="B238" s="61" t="s">
        <v>369</v>
      </c>
      <c r="C238" s="35">
        <v>4301011347</v>
      </c>
      <c r="D238" s="432">
        <v>4607091386073</v>
      </c>
      <c r="E238" s="43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34"/>
      <c r="Q238" s="434"/>
      <c r="R238" s="434"/>
      <c r="S238" s="43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370</v>
      </c>
      <c r="B239" s="61" t="s">
        <v>371</v>
      </c>
      <c r="C239" s="35">
        <v>4301010928</v>
      </c>
      <c r="D239" s="432">
        <v>4607091387322</v>
      </c>
      <c r="E239" s="43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7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34"/>
      <c r="Q239" s="434"/>
      <c r="R239" s="434"/>
      <c r="S239" s="43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370</v>
      </c>
      <c r="B240" s="61" t="s">
        <v>372</v>
      </c>
      <c r="C240" s="35">
        <v>4301011395</v>
      </c>
      <c r="D240" s="432">
        <v>4607091387322</v>
      </c>
      <c r="E240" s="43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434"/>
      <c r="Q240" s="434"/>
      <c r="R240" s="434"/>
      <c r="S240" s="435"/>
      <c r="T240" s="38" t="s">
        <v>48</v>
      </c>
      <c r="U240" s="38" t="s">
        <v>48</v>
      </c>
      <c r="V240" s="39" t="s">
        <v>0</v>
      </c>
      <c r="W240" s="57">
        <v>200</v>
      </c>
      <c r="X240" s="54">
        <f t="shared" si="13"/>
        <v>205.20000000000002</v>
      </c>
      <c r="Y240" s="40">
        <f>IFERROR(IF(X240=0,"",ROUNDUP(X240/H240,0)*0.02039),"")</f>
        <v>0.38740999999999998</v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373</v>
      </c>
      <c r="B241" s="61" t="s">
        <v>374</v>
      </c>
      <c r="C241" s="35">
        <v>4301011311</v>
      </c>
      <c r="D241" s="432">
        <v>4607091387377</v>
      </c>
      <c r="E241" s="43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434"/>
      <c r="Q241" s="434"/>
      <c r="R241" s="434"/>
      <c r="S241" s="435"/>
      <c r="T241" s="38" t="s">
        <v>48</v>
      </c>
      <c r="U241" s="38" t="s">
        <v>48</v>
      </c>
      <c r="V241" s="39" t="s">
        <v>0</v>
      </c>
      <c r="W241" s="57">
        <v>350</v>
      </c>
      <c r="X241" s="54">
        <f t="shared" si="13"/>
        <v>356.40000000000003</v>
      </c>
      <c r="Y241" s="40">
        <f>IFERROR(IF(X241=0,"",ROUNDUP(X241/H241,0)*0.02175),"")</f>
        <v>0.71775</v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375</v>
      </c>
      <c r="B242" s="61" t="s">
        <v>376</v>
      </c>
      <c r="C242" s="35">
        <v>4301010945</v>
      </c>
      <c r="D242" s="432">
        <v>4607091387353</v>
      </c>
      <c r="E242" s="43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34"/>
      <c r="Q242" s="434"/>
      <c r="R242" s="434"/>
      <c r="S242" s="435"/>
      <c r="T242" s="38" t="s">
        <v>48</v>
      </c>
      <c r="U242" s="38" t="s">
        <v>48</v>
      </c>
      <c r="V242" s="39" t="s">
        <v>0</v>
      </c>
      <c r="W242" s="57">
        <v>200</v>
      </c>
      <c r="X242" s="54">
        <f t="shared" si="13"/>
        <v>205.20000000000002</v>
      </c>
      <c r="Y242" s="40">
        <f>IFERROR(IF(X242=0,"",ROUNDUP(X242/H242,0)*0.02175),"")</f>
        <v>0.41324999999999995</v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377</v>
      </c>
      <c r="B243" s="61" t="s">
        <v>378</v>
      </c>
      <c r="C243" s="35">
        <v>4301011328</v>
      </c>
      <c r="D243" s="432">
        <v>4607091386011</v>
      </c>
      <c r="E243" s="43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34"/>
      <c r="Q243" s="434"/>
      <c r="R243" s="434"/>
      <c r="S243" s="43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ref="Y243:Y248" si="14">IFERROR(IF(X243=0,"",ROUNDUP(X243/H243,0)*0.00937),"")</f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379</v>
      </c>
      <c r="B244" s="61" t="s">
        <v>380</v>
      </c>
      <c r="C244" s="35">
        <v>4301011329</v>
      </c>
      <c r="D244" s="432">
        <v>4607091387308</v>
      </c>
      <c r="E244" s="43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34"/>
      <c r="Q244" s="434"/>
      <c r="R244" s="434"/>
      <c r="S244" s="43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381</v>
      </c>
      <c r="B245" s="61" t="s">
        <v>382</v>
      </c>
      <c r="C245" s="35">
        <v>4301011049</v>
      </c>
      <c r="D245" s="432">
        <v>4607091387339</v>
      </c>
      <c r="E245" s="43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34"/>
      <c r="Q245" s="434"/>
      <c r="R245" s="434"/>
      <c r="S245" s="43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383</v>
      </c>
      <c r="B246" s="61" t="s">
        <v>384</v>
      </c>
      <c r="C246" s="35">
        <v>4301011433</v>
      </c>
      <c r="D246" s="432">
        <v>4680115882638</v>
      </c>
      <c r="E246" s="43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434"/>
      <c r="Q246" s="434"/>
      <c r="R246" s="434"/>
      <c r="S246" s="43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385</v>
      </c>
      <c r="B247" s="61" t="s">
        <v>386</v>
      </c>
      <c r="C247" s="35">
        <v>4301011573</v>
      </c>
      <c r="D247" s="432">
        <v>4680115881938</v>
      </c>
      <c r="E247" s="43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34"/>
      <c r="Q247" s="434"/>
      <c r="R247" s="434"/>
      <c r="S247" s="43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customHeight="1" x14ac:dyDescent="0.25">
      <c r="A248" s="61" t="s">
        <v>387</v>
      </c>
      <c r="B248" s="61" t="s">
        <v>388</v>
      </c>
      <c r="C248" s="35">
        <v>4301010944</v>
      </c>
      <c r="D248" s="432">
        <v>4607091387346</v>
      </c>
      <c r="E248" s="43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34"/>
      <c r="Q248" s="434"/>
      <c r="R248" s="434"/>
      <c r="S248" s="43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13"/>
        <v>0</v>
      </c>
      <c r="Y248" s="40" t="str">
        <f t="shared" si="14"/>
        <v/>
      </c>
      <c r="Z248" s="66" t="s">
        <v>48</v>
      </c>
      <c r="AA248" s="67" t="s">
        <v>48</v>
      </c>
      <c r="AE248" s="68"/>
      <c r="BB248" s="223" t="s">
        <v>67</v>
      </c>
    </row>
    <row r="249" spans="1:54" ht="27" customHeight="1" x14ac:dyDescent="0.25">
      <c r="A249" s="61" t="s">
        <v>389</v>
      </c>
      <c r="B249" s="61" t="s">
        <v>390</v>
      </c>
      <c r="C249" s="35">
        <v>4301011402</v>
      </c>
      <c r="D249" s="432">
        <v>4680115880375</v>
      </c>
      <c r="E249" s="43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86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434"/>
      <c r="Q249" s="434"/>
      <c r="R249" s="434"/>
      <c r="S249" s="43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customHeight="1" x14ac:dyDescent="0.25">
      <c r="A250" s="61" t="s">
        <v>391</v>
      </c>
      <c r="B250" s="61" t="s">
        <v>392</v>
      </c>
      <c r="C250" s="35">
        <v>4301011353</v>
      </c>
      <c r="D250" s="432">
        <v>4607091389807</v>
      </c>
      <c r="E250" s="43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34"/>
      <c r="Q250" s="434"/>
      <c r="R250" s="434"/>
      <c r="S250" s="43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x14ac:dyDescent="0.2">
      <c r="A251" s="439"/>
      <c r="B251" s="439"/>
      <c r="C251" s="439"/>
      <c r="D251" s="439"/>
      <c r="E251" s="439"/>
      <c r="F251" s="439"/>
      <c r="G251" s="439"/>
      <c r="H251" s="439"/>
      <c r="I251" s="439"/>
      <c r="J251" s="439"/>
      <c r="K251" s="439"/>
      <c r="L251" s="439"/>
      <c r="M251" s="439"/>
      <c r="N251" s="440"/>
      <c r="O251" s="436" t="s">
        <v>43</v>
      </c>
      <c r="P251" s="437"/>
      <c r="Q251" s="437"/>
      <c r="R251" s="437"/>
      <c r="S251" s="437"/>
      <c r="T251" s="437"/>
      <c r="U251" s="438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69.444444444444443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71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1.5184099999999998</v>
      </c>
      <c r="Z251" s="65"/>
      <c r="AA251" s="65"/>
    </row>
    <row r="252" spans="1:54" x14ac:dyDescent="0.2">
      <c r="A252" s="439"/>
      <c r="B252" s="439"/>
      <c r="C252" s="439"/>
      <c r="D252" s="439"/>
      <c r="E252" s="439"/>
      <c r="F252" s="439"/>
      <c r="G252" s="439"/>
      <c r="H252" s="439"/>
      <c r="I252" s="439"/>
      <c r="J252" s="439"/>
      <c r="K252" s="439"/>
      <c r="L252" s="439"/>
      <c r="M252" s="439"/>
      <c r="N252" s="440"/>
      <c r="O252" s="436" t="s">
        <v>43</v>
      </c>
      <c r="P252" s="437"/>
      <c r="Q252" s="437"/>
      <c r="R252" s="437"/>
      <c r="S252" s="437"/>
      <c r="T252" s="437"/>
      <c r="U252" s="438"/>
      <c r="V252" s="41" t="s">
        <v>0</v>
      </c>
      <c r="W252" s="42">
        <f>IFERROR(SUM(W235:W250),"0")</f>
        <v>750</v>
      </c>
      <c r="X252" s="42">
        <f>IFERROR(SUM(X235:X250),"0")</f>
        <v>766.80000000000007</v>
      </c>
      <c r="Y252" s="41"/>
      <c r="Z252" s="65"/>
      <c r="AA252" s="65"/>
    </row>
    <row r="253" spans="1:54" ht="14.25" customHeight="1" x14ac:dyDescent="0.25">
      <c r="A253" s="431" t="s">
        <v>109</v>
      </c>
      <c r="B253" s="431"/>
      <c r="C253" s="431"/>
      <c r="D253" s="431"/>
      <c r="E253" s="431"/>
      <c r="F253" s="431"/>
      <c r="G253" s="431"/>
      <c r="H253" s="431"/>
      <c r="I253" s="431"/>
      <c r="J253" s="431"/>
      <c r="K253" s="431"/>
      <c r="L253" s="431"/>
      <c r="M253" s="431"/>
      <c r="N253" s="431"/>
      <c r="O253" s="431"/>
      <c r="P253" s="431"/>
      <c r="Q253" s="431"/>
      <c r="R253" s="431"/>
      <c r="S253" s="431"/>
      <c r="T253" s="431"/>
      <c r="U253" s="431"/>
      <c r="V253" s="431"/>
      <c r="W253" s="431"/>
      <c r="X253" s="431"/>
      <c r="Y253" s="431"/>
      <c r="Z253" s="64"/>
      <c r="AA253" s="64"/>
    </row>
    <row r="254" spans="1:54" ht="27" customHeight="1" x14ac:dyDescent="0.25">
      <c r="A254" s="61" t="s">
        <v>393</v>
      </c>
      <c r="B254" s="61" t="s">
        <v>394</v>
      </c>
      <c r="C254" s="35">
        <v>4301020254</v>
      </c>
      <c r="D254" s="432">
        <v>4680115881914</v>
      </c>
      <c r="E254" s="43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434"/>
      <c r="Q254" s="434"/>
      <c r="R254" s="434"/>
      <c r="S254" s="43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x14ac:dyDescent="0.2">
      <c r="A255" s="439"/>
      <c r="B255" s="439"/>
      <c r="C255" s="439"/>
      <c r="D255" s="439"/>
      <c r="E255" s="439"/>
      <c r="F255" s="439"/>
      <c r="G255" s="439"/>
      <c r="H255" s="439"/>
      <c r="I255" s="439"/>
      <c r="J255" s="439"/>
      <c r="K255" s="439"/>
      <c r="L255" s="439"/>
      <c r="M255" s="439"/>
      <c r="N255" s="440"/>
      <c r="O255" s="436" t="s">
        <v>43</v>
      </c>
      <c r="P255" s="437"/>
      <c r="Q255" s="437"/>
      <c r="R255" s="437"/>
      <c r="S255" s="437"/>
      <c r="T255" s="437"/>
      <c r="U255" s="438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x14ac:dyDescent="0.2">
      <c r="A256" s="439"/>
      <c r="B256" s="439"/>
      <c r="C256" s="439"/>
      <c r="D256" s="439"/>
      <c r="E256" s="439"/>
      <c r="F256" s="439"/>
      <c r="G256" s="439"/>
      <c r="H256" s="439"/>
      <c r="I256" s="439"/>
      <c r="J256" s="439"/>
      <c r="K256" s="439"/>
      <c r="L256" s="439"/>
      <c r="M256" s="439"/>
      <c r="N256" s="440"/>
      <c r="O256" s="436" t="s">
        <v>43</v>
      </c>
      <c r="P256" s="437"/>
      <c r="Q256" s="437"/>
      <c r="R256" s="437"/>
      <c r="S256" s="437"/>
      <c r="T256" s="437"/>
      <c r="U256" s="438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customHeight="1" x14ac:dyDescent="0.25">
      <c r="A257" s="431" t="s">
        <v>76</v>
      </c>
      <c r="B257" s="431"/>
      <c r="C257" s="431"/>
      <c r="D257" s="431"/>
      <c r="E257" s="431"/>
      <c r="F257" s="431"/>
      <c r="G257" s="431"/>
      <c r="H257" s="431"/>
      <c r="I257" s="431"/>
      <c r="J257" s="431"/>
      <c r="K257" s="431"/>
      <c r="L257" s="431"/>
      <c r="M257" s="431"/>
      <c r="N257" s="431"/>
      <c r="O257" s="431"/>
      <c r="P257" s="431"/>
      <c r="Q257" s="431"/>
      <c r="R257" s="431"/>
      <c r="S257" s="431"/>
      <c r="T257" s="431"/>
      <c r="U257" s="431"/>
      <c r="V257" s="431"/>
      <c r="W257" s="431"/>
      <c r="X257" s="431"/>
      <c r="Y257" s="431"/>
      <c r="Z257" s="64"/>
      <c r="AA257" s="64"/>
    </row>
    <row r="258" spans="1:54" ht="27" customHeight="1" x14ac:dyDescent="0.25">
      <c r="A258" s="61" t="s">
        <v>395</v>
      </c>
      <c r="B258" s="61" t="s">
        <v>396</v>
      </c>
      <c r="C258" s="35">
        <v>4301030878</v>
      </c>
      <c r="D258" s="432">
        <v>4607091387193</v>
      </c>
      <c r="E258" s="43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434"/>
      <c r="Q258" s="434"/>
      <c r="R258" s="434"/>
      <c r="S258" s="435"/>
      <c r="T258" s="38" t="s">
        <v>48</v>
      </c>
      <c r="U258" s="38" t="s">
        <v>48</v>
      </c>
      <c r="V258" s="39" t="s">
        <v>0</v>
      </c>
      <c r="W258" s="57">
        <v>800</v>
      </c>
      <c r="X258" s="54">
        <f>IFERROR(IF(W258="",0,CEILING((W258/$H258),1)*$H258),"")</f>
        <v>802.2</v>
      </c>
      <c r="Y258" s="40">
        <f>IFERROR(IF(X258=0,"",ROUNDUP(X258/H258,0)*0.00753),"")</f>
        <v>1.4382300000000001</v>
      </c>
      <c r="Z258" s="66" t="s">
        <v>48</v>
      </c>
      <c r="AA258" s="67" t="s">
        <v>48</v>
      </c>
      <c r="AE258" s="68"/>
      <c r="BB258" s="227" t="s">
        <v>67</v>
      </c>
    </row>
    <row r="259" spans="1:54" ht="27" customHeight="1" x14ac:dyDescent="0.25">
      <c r="A259" s="61" t="s">
        <v>397</v>
      </c>
      <c r="B259" s="61" t="s">
        <v>398</v>
      </c>
      <c r="C259" s="35">
        <v>4301031153</v>
      </c>
      <c r="D259" s="432">
        <v>4607091387230</v>
      </c>
      <c r="E259" s="43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434"/>
      <c r="Q259" s="434"/>
      <c r="R259" s="434"/>
      <c r="S259" s="435"/>
      <c r="T259" s="38" t="s">
        <v>48</v>
      </c>
      <c r="U259" s="38" t="s">
        <v>48</v>
      </c>
      <c r="V259" s="39" t="s">
        <v>0</v>
      </c>
      <c r="W259" s="57">
        <v>700</v>
      </c>
      <c r="X259" s="54">
        <f>IFERROR(IF(W259="",0,CEILING((W259/$H259),1)*$H259),"")</f>
        <v>701.4</v>
      </c>
      <c r="Y259" s="40">
        <f>IFERROR(IF(X259=0,"",ROUNDUP(X259/H259,0)*0.00753),"")</f>
        <v>1.2575100000000001</v>
      </c>
      <c r="Z259" s="66" t="s">
        <v>48</v>
      </c>
      <c r="AA259" s="67" t="s">
        <v>48</v>
      </c>
      <c r="AE259" s="68"/>
      <c r="BB259" s="228" t="s">
        <v>67</v>
      </c>
    </row>
    <row r="260" spans="1:54" ht="27" customHeight="1" x14ac:dyDescent="0.25">
      <c r="A260" s="61" t="s">
        <v>399</v>
      </c>
      <c r="B260" s="61" t="s">
        <v>400</v>
      </c>
      <c r="C260" s="35">
        <v>4301031152</v>
      </c>
      <c r="D260" s="432">
        <v>4607091387285</v>
      </c>
      <c r="E260" s="43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434"/>
      <c r="Q260" s="434"/>
      <c r="R260" s="434"/>
      <c r="S260" s="435"/>
      <c r="T260" s="38" t="s">
        <v>48</v>
      </c>
      <c r="U260" s="38" t="s">
        <v>48</v>
      </c>
      <c r="V260" s="39" t="s">
        <v>0</v>
      </c>
      <c r="W260" s="57">
        <v>105</v>
      </c>
      <c r="X260" s="54">
        <f>IFERROR(IF(W260="",0,CEILING((W260/$H260),1)*$H260),"")</f>
        <v>105</v>
      </c>
      <c r="Y260" s="40">
        <f>IFERROR(IF(X260=0,"",ROUNDUP(X260/H260,0)*0.00502),"")</f>
        <v>0.251</v>
      </c>
      <c r="Z260" s="66" t="s">
        <v>48</v>
      </c>
      <c r="AA260" s="67" t="s">
        <v>48</v>
      </c>
      <c r="AE260" s="68"/>
      <c r="BB260" s="229" t="s">
        <v>67</v>
      </c>
    </row>
    <row r="261" spans="1:54" ht="27" customHeight="1" x14ac:dyDescent="0.25">
      <c r="A261" s="61" t="s">
        <v>401</v>
      </c>
      <c r="B261" s="61" t="s">
        <v>402</v>
      </c>
      <c r="C261" s="35">
        <v>4301031164</v>
      </c>
      <c r="D261" s="432">
        <v>4680115880481</v>
      </c>
      <c r="E261" s="43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434"/>
      <c r="Q261" s="434"/>
      <c r="R261" s="434"/>
      <c r="S261" s="43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439"/>
      <c r="B262" s="439"/>
      <c r="C262" s="439"/>
      <c r="D262" s="439"/>
      <c r="E262" s="439"/>
      <c r="F262" s="439"/>
      <c r="G262" s="439"/>
      <c r="H262" s="439"/>
      <c r="I262" s="439"/>
      <c r="J262" s="439"/>
      <c r="K262" s="439"/>
      <c r="L262" s="439"/>
      <c r="M262" s="439"/>
      <c r="N262" s="440"/>
      <c r="O262" s="436" t="s">
        <v>43</v>
      </c>
      <c r="P262" s="437"/>
      <c r="Q262" s="437"/>
      <c r="R262" s="437"/>
      <c r="S262" s="437"/>
      <c r="T262" s="437"/>
      <c r="U262" s="438"/>
      <c r="V262" s="41" t="s">
        <v>42</v>
      </c>
      <c r="W262" s="42">
        <f>IFERROR(W258/H258,"0")+IFERROR(W259/H259,"0")+IFERROR(W260/H260,"0")+IFERROR(W261/H261,"0")</f>
        <v>407.14285714285711</v>
      </c>
      <c r="X262" s="42">
        <f>IFERROR(X258/H258,"0")+IFERROR(X259/H259,"0")+IFERROR(X260/H260,"0")+IFERROR(X261/H261,"0")</f>
        <v>408</v>
      </c>
      <c r="Y262" s="42">
        <f>IFERROR(IF(Y258="",0,Y258),"0")+IFERROR(IF(Y259="",0,Y259),"0")+IFERROR(IF(Y260="",0,Y260),"0")+IFERROR(IF(Y261="",0,Y261),"0")</f>
        <v>2.9467400000000001</v>
      </c>
      <c r="Z262" s="65"/>
      <c r="AA262" s="65"/>
    </row>
    <row r="263" spans="1:54" x14ac:dyDescent="0.2">
      <c r="A263" s="439"/>
      <c r="B263" s="439"/>
      <c r="C263" s="439"/>
      <c r="D263" s="439"/>
      <c r="E263" s="439"/>
      <c r="F263" s="439"/>
      <c r="G263" s="439"/>
      <c r="H263" s="439"/>
      <c r="I263" s="439"/>
      <c r="J263" s="439"/>
      <c r="K263" s="439"/>
      <c r="L263" s="439"/>
      <c r="M263" s="439"/>
      <c r="N263" s="440"/>
      <c r="O263" s="436" t="s">
        <v>43</v>
      </c>
      <c r="P263" s="437"/>
      <c r="Q263" s="437"/>
      <c r="R263" s="437"/>
      <c r="S263" s="437"/>
      <c r="T263" s="437"/>
      <c r="U263" s="438"/>
      <c r="V263" s="41" t="s">
        <v>0</v>
      </c>
      <c r="W263" s="42">
        <f>IFERROR(SUM(W258:W261),"0")</f>
        <v>1605</v>
      </c>
      <c r="X263" s="42">
        <f>IFERROR(SUM(X258:X261),"0")</f>
        <v>1608.6</v>
      </c>
      <c r="Y263" s="41"/>
      <c r="Z263" s="65"/>
      <c r="AA263" s="65"/>
    </row>
    <row r="264" spans="1:54" ht="14.25" customHeight="1" x14ac:dyDescent="0.25">
      <c r="A264" s="431" t="s">
        <v>81</v>
      </c>
      <c r="B264" s="431"/>
      <c r="C264" s="431"/>
      <c r="D264" s="431"/>
      <c r="E264" s="431"/>
      <c r="F264" s="431"/>
      <c r="G264" s="431"/>
      <c r="H264" s="431"/>
      <c r="I264" s="431"/>
      <c r="J264" s="431"/>
      <c r="K264" s="431"/>
      <c r="L264" s="431"/>
      <c r="M264" s="431"/>
      <c r="N264" s="431"/>
      <c r="O264" s="431"/>
      <c r="P264" s="431"/>
      <c r="Q264" s="431"/>
      <c r="R264" s="431"/>
      <c r="S264" s="431"/>
      <c r="T264" s="431"/>
      <c r="U264" s="431"/>
      <c r="V264" s="431"/>
      <c r="W264" s="431"/>
      <c r="X264" s="431"/>
      <c r="Y264" s="431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432">
        <v>4607091387766</v>
      </c>
      <c r="E265" s="43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434"/>
      <c r="Q265" s="434"/>
      <c r="R265" s="434"/>
      <c r="S265" s="435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ref="X265:X273" si="15">IFERROR(IF(W265="",0,CEILING((W265/$H265),1)*$H265),"")</f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405</v>
      </c>
      <c r="B266" s="61" t="s">
        <v>406</v>
      </c>
      <c r="C266" s="35">
        <v>4301051116</v>
      </c>
      <c r="D266" s="432">
        <v>4607091387957</v>
      </c>
      <c r="E266" s="43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434"/>
      <c r="Q266" s="434"/>
      <c r="R266" s="434"/>
      <c r="S266" s="43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407</v>
      </c>
      <c r="B267" s="61" t="s">
        <v>408</v>
      </c>
      <c r="C267" s="35">
        <v>4301051115</v>
      </c>
      <c r="D267" s="432">
        <v>4607091387964</v>
      </c>
      <c r="E267" s="43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434"/>
      <c r="Q267" s="434"/>
      <c r="R267" s="434"/>
      <c r="S267" s="43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customHeight="1" x14ac:dyDescent="0.25">
      <c r="A268" s="61" t="s">
        <v>409</v>
      </c>
      <c r="B268" s="61" t="s">
        <v>410</v>
      </c>
      <c r="C268" s="35">
        <v>4301051731</v>
      </c>
      <c r="D268" s="432">
        <v>4680115884618</v>
      </c>
      <c r="E268" s="43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434"/>
      <c r="Q268" s="434"/>
      <c r="R268" s="434"/>
      <c r="S268" s="43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411</v>
      </c>
      <c r="B269" s="61" t="s">
        <v>412</v>
      </c>
      <c r="C269" s="35">
        <v>4301051134</v>
      </c>
      <c r="D269" s="432">
        <v>4607091381672</v>
      </c>
      <c r="E269" s="43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34"/>
      <c r="Q269" s="434"/>
      <c r="R269" s="434"/>
      <c r="S269" s="435"/>
      <c r="T269" s="38" t="s">
        <v>48</v>
      </c>
      <c r="U269" s="38" t="s">
        <v>48</v>
      </c>
      <c r="V269" s="39" t="s">
        <v>0</v>
      </c>
      <c r="W269" s="57">
        <v>288</v>
      </c>
      <c r="X269" s="54">
        <f t="shared" si="15"/>
        <v>288</v>
      </c>
      <c r="Y269" s="40">
        <f>IFERROR(IF(X269=0,"",ROUNDUP(X269/H269,0)*0.00937),"")</f>
        <v>0.74960000000000004</v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413</v>
      </c>
      <c r="B270" s="61" t="s">
        <v>414</v>
      </c>
      <c r="C270" s="35">
        <v>4301051130</v>
      </c>
      <c r="D270" s="432">
        <v>4607091387537</v>
      </c>
      <c r="E270" s="43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34"/>
      <c r="Q270" s="434"/>
      <c r="R270" s="434"/>
      <c r="S270" s="43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customHeight="1" x14ac:dyDescent="0.25">
      <c r="A271" s="61" t="s">
        <v>415</v>
      </c>
      <c r="B271" s="61" t="s">
        <v>416</v>
      </c>
      <c r="C271" s="35">
        <v>4301051132</v>
      </c>
      <c r="D271" s="432">
        <v>4607091387513</v>
      </c>
      <c r="E271" s="43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34"/>
      <c r="Q271" s="434"/>
      <c r="R271" s="434"/>
      <c r="S271" s="43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customHeight="1" x14ac:dyDescent="0.25">
      <c r="A272" s="61" t="s">
        <v>417</v>
      </c>
      <c r="B272" s="61" t="s">
        <v>418</v>
      </c>
      <c r="C272" s="35">
        <v>4301051277</v>
      </c>
      <c r="D272" s="432">
        <v>4680115880511</v>
      </c>
      <c r="E272" s="43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6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34"/>
      <c r="Q272" s="434"/>
      <c r="R272" s="434"/>
      <c r="S272" s="43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customHeight="1" x14ac:dyDescent="0.25">
      <c r="A273" s="61" t="s">
        <v>419</v>
      </c>
      <c r="B273" s="61" t="s">
        <v>420</v>
      </c>
      <c r="C273" s="35">
        <v>4301051344</v>
      </c>
      <c r="D273" s="432">
        <v>4680115880412</v>
      </c>
      <c r="E273" s="43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6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34"/>
      <c r="Q273" s="434"/>
      <c r="R273" s="434"/>
      <c r="S273" s="43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439"/>
      <c r="B274" s="439"/>
      <c r="C274" s="439"/>
      <c r="D274" s="439"/>
      <c r="E274" s="439"/>
      <c r="F274" s="439"/>
      <c r="G274" s="439"/>
      <c r="H274" s="439"/>
      <c r="I274" s="439"/>
      <c r="J274" s="439"/>
      <c r="K274" s="439"/>
      <c r="L274" s="439"/>
      <c r="M274" s="439"/>
      <c r="N274" s="440"/>
      <c r="O274" s="436" t="s">
        <v>43</v>
      </c>
      <c r="P274" s="437"/>
      <c r="Q274" s="437"/>
      <c r="R274" s="437"/>
      <c r="S274" s="437"/>
      <c r="T274" s="437"/>
      <c r="U274" s="438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80</v>
      </c>
      <c r="X274" s="42">
        <f>IFERROR(X265/H265,"0")+IFERROR(X266/H266,"0")+IFERROR(X267/H267,"0")+IFERROR(X268/H268,"0")+IFERROR(X269/H269,"0")+IFERROR(X270/H270,"0")+IFERROR(X271/H271,"0")+IFERROR(X272/H272,"0")+IFERROR(X273/H273,"0")</f>
        <v>80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0.74960000000000004</v>
      </c>
      <c r="Z274" s="65"/>
      <c r="AA274" s="65"/>
    </row>
    <row r="275" spans="1:54" x14ac:dyDescent="0.2">
      <c r="A275" s="439"/>
      <c r="B275" s="439"/>
      <c r="C275" s="439"/>
      <c r="D275" s="439"/>
      <c r="E275" s="439"/>
      <c r="F275" s="439"/>
      <c r="G275" s="439"/>
      <c r="H275" s="439"/>
      <c r="I275" s="439"/>
      <c r="J275" s="439"/>
      <c r="K275" s="439"/>
      <c r="L275" s="439"/>
      <c r="M275" s="439"/>
      <c r="N275" s="440"/>
      <c r="O275" s="436" t="s">
        <v>43</v>
      </c>
      <c r="P275" s="437"/>
      <c r="Q275" s="437"/>
      <c r="R275" s="437"/>
      <c r="S275" s="437"/>
      <c r="T275" s="437"/>
      <c r="U275" s="438"/>
      <c r="V275" s="41" t="s">
        <v>0</v>
      </c>
      <c r="W275" s="42">
        <f>IFERROR(SUM(W265:W273),"0")</f>
        <v>288</v>
      </c>
      <c r="X275" s="42">
        <f>IFERROR(SUM(X265:X273),"0")</f>
        <v>288</v>
      </c>
      <c r="Y275" s="41"/>
      <c r="Z275" s="65"/>
      <c r="AA275" s="65"/>
    </row>
    <row r="276" spans="1:54" ht="14.25" customHeight="1" x14ac:dyDescent="0.25">
      <c r="A276" s="431" t="s">
        <v>223</v>
      </c>
      <c r="B276" s="431"/>
      <c r="C276" s="431"/>
      <c r="D276" s="431"/>
      <c r="E276" s="431"/>
      <c r="F276" s="431"/>
      <c r="G276" s="431"/>
      <c r="H276" s="431"/>
      <c r="I276" s="431"/>
      <c r="J276" s="431"/>
      <c r="K276" s="431"/>
      <c r="L276" s="431"/>
      <c r="M276" s="431"/>
      <c r="N276" s="431"/>
      <c r="O276" s="431"/>
      <c r="P276" s="431"/>
      <c r="Q276" s="431"/>
      <c r="R276" s="431"/>
      <c r="S276" s="431"/>
      <c r="T276" s="431"/>
      <c r="U276" s="431"/>
      <c r="V276" s="431"/>
      <c r="W276" s="431"/>
      <c r="X276" s="431"/>
      <c r="Y276" s="431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432">
        <v>4607091380880</v>
      </c>
      <c r="E277" s="43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6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434"/>
      <c r="Q277" s="434"/>
      <c r="R277" s="434"/>
      <c r="S277" s="435"/>
      <c r="T277" s="38" t="s">
        <v>48</v>
      </c>
      <c r="U277" s="38" t="s">
        <v>48</v>
      </c>
      <c r="V277" s="39" t="s">
        <v>0</v>
      </c>
      <c r="W277" s="57">
        <v>80</v>
      </c>
      <c r="X277" s="54">
        <f>IFERROR(IF(W277="",0,CEILING((W277/$H277),1)*$H277),"")</f>
        <v>84</v>
      </c>
      <c r="Y277" s="40">
        <f>IFERROR(IF(X277=0,"",ROUNDUP(X277/H277,0)*0.02175),"")</f>
        <v>0.21749999999999997</v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432">
        <v>4607091384482</v>
      </c>
      <c r="E278" s="43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34"/>
      <c r="Q278" s="434"/>
      <c r="R278" s="434"/>
      <c r="S278" s="435"/>
      <c r="T278" s="38" t="s">
        <v>48</v>
      </c>
      <c r="U278" s="38" t="s">
        <v>48</v>
      </c>
      <c r="V278" s="39" t="s">
        <v>0</v>
      </c>
      <c r="W278" s="57">
        <v>700</v>
      </c>
      <c r="X278" s="54">
        <f>IFERROR(IF(W278="",0,CEILING((W278/$H278),1)*$H278),"")</f>
        <v>702</v>
      </c>
      <c r="Y278" s="40">
        <f>IFERROR(IF(X278=0,"",ROUNDUP(X278/H278,0)*0.02175),"")</f>
        <v>1.9574999999999998</v>
      </c>
      <c r="Z278" s="66" t="s">
        <v>48</v>
      </c>
      <c r="AA278" s="67" t="s">
        <v>48</v>
      </c>
      <c r="AE278" s="68"/>
      <c r="BB278" s="241" t="s">
        <v>67</v>
      </c>
    </row>
    <row r="279" spans="1:54" ht="16.5" customHeight="1" x14ac:dyDescent="0.25">
      <c r="A279" s="61" t="s">
        <v>425</v>
      </c>
      <c r="B279" s="61" t="s">
        <v>426</v>
      </c>
      <c r="C279" s="35">
        <v>4301060325</v>
      </c>
      <c r="D279" s="432">
        <v>4607091380897</v>
      </c>
      <c r="E279" s="43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6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34"/>
      <c r="Q279" s="434"/>
      <c r="R279" s="434"/>
      <c r="S279" s="435"/>
      <c r="T279" s="38" t="s">
        <v>48</v>
      </c>
      <c r="U279" s="38" t="s">
        <v>48</v>
      </c>
      <c r="V279" s="39" t="s">
        <v>0</v>
      </c>
      <c r="W279" s="57">
        <v>0</v>
      </c>
      <c r="X279" s="54">
        <f>IFERROR(IF(W279="",0,CEILING((W279/$H279),1)*$H279),"")</f>
        <v>0</v>
      </c>
      <c r="Y279" s="40" t="str">
        <f>IFERROR(IF(X279=0,"",ROUNDUP(X279/H279,0)*0.02175),"")</f>
        <v/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439"/>
      <c r="B280" s="439"/>
      <c r="C280" s="439"/>
      <c r="D280" s="439"/>
      <c r="E280" s="439"/>
      <c r="F280" s="439"/>
      <c r="G280" s="439"/>
      <c r="H280" s="439"/>
      <c r="I280" s="439"/>
      <c r="J280" s="439"/>
      <c r="K280" s="439"/>
      <c r="L280" s="439"/>
      <c r="M280" s="439"/>
      <c r="N280" s="440"/>
      <c r="O280" s="436" t="s">
        <v>43</v>
      </c>
      <c r="P280" s="437"/>
      <c r="Q280" s="437"/>
      <c r="R280" s="437"/>
      <c r="S280" s="437"/>
      <c r="T280" s="437"/>
      <c r="U280" s="438"/>
      <c r="V280" s="41" t="s">
        <v>42</v>
      </c>
      <c r="W280" s="42">
        <f>IFERROR(W277/H277,"0")+IFERROR(W278/H278,"0")+IFERROR(W279/H279,"0")</f>
        <v>99.26739926739927</v>
      </c>
      <c r="X280" s="42">
        <f>IFERROR(X277/H277,"0")+IFERROR(X278/H278,"0")+IFERROR(X279/H279,"0")</f>
        <v>100</v>
      </c>
      <c r="Y280" s="42">
        <f>IFERROR(IF(Y277="",0,Y277),"0")+IFERROR(IF(Y278="",0,Y278),"0")+IFERROR(IF(Y279="",0,Y279),"0")</f>
        <v>2.1749999999999998</v>
      </c>
      <c r="Z280" s="65"/>
      <c r="AA280" s="65"/>
    </row>
    <row r="281" spans="1:54" x14ac:dyDescent="0.2">
      <c r="A281" s="439"/>
      <c r="B281" s="439"/>
      <c r="C281" s="439"/>
      <c r="D281" s="439"/>
      <c r="E281" s="439"/>
      <c r="F281" s="439"/>
      <c r="G281" s="439"/>
      <c r="H281" s="439"/>
      <c r="I281" s="439"/>
      <c r="J281" s="439"/>
      <c r="K281" s="439"/>
      <c r="L281" s="439"/>
      <c r="M281" s="439"/>
      <c r="N281" s="440"/>
      <c r="O281" s="436" t="s">
        <v>43</v>
      </c>
      <c r="P281" s="437"/>
      <c r="Q281" s="437"/>
      <c r="R281" s="437"/>
      <c r="S281" s="437"/>
      <c r="T281" s="437"/>
      <c r="U281" s="438"/>
      <c r="V281" s="41" t="s">
        <v>0</v>
      </c>
      <c r="W281" s="42">
        <f>IFERROR(SUM(W277:W279),"0")</f>
        <v>780</v>
      </c>
      <c r="X281" s="42">
        <f>IFERROR(SUM(X277:X279),"0")</f>
        <v>786</v>
      </c>
      <c r="Y281" s="41"/>
      <c r="Z281" s="65"/>
      <c r="AA281" s="65"/>
    </row>
    <row r="282" spans="1:54" ht="14.25" customHeight="1" x14ac:dyDescent="0.25">
      <c r="A282" s="431" t="s">
        <v>95</v>
      </c>
      <c r="B282" s="431"/>
      <c r="C282" s="431"/>
      <c r="D282" s="431"/>
      <c r="E282" s="431"/>
      <c r="F282" s="431"/>
      <c r="G282" s="431"/>
      <c r="H282" s="431"/>
      <c r="I282" s="431"/>
      <c r="J282" s="431"/>
      <c r="K282" s="431"/>
      <c r="L282" s="431"/>
      <c r="M282" s="431"/>
      <c r="N282" s="431"/>
      <c r="O282" s="431"/>
      <c r="P282" s="431"/>
      <c r="Q282" s="431"/>
      <c r="R282" s="431"/>
      <c r="S282" s="431"/>
      <c r="T282" s="431"/>
      <c r="U282" s="431"/>
      <c r="V282" s="431"/>
      <c r="W282" s="431"/>
      <c r="X282" s="431"/>
      <c r="Y282" s="431"/>
      <c r="Z282" s="64"/>
      <c r="AA282" s="64"/>
    </row>
    <row r="283" spans="1:54" ht="16.5" customHeight="1" x14ac:dyDescent="0.25">
      <c r="A283" s="61" t="s">
        <v>427</v>
      </c>
      <c r="B283" s="61" t="s">
        <v>428</v>
      </c>
      <c r="C283" s="35">
        <v>4301030232</v>
      </c>
      <c r="D283" s="432">
        <v>4607091388374</v>
      </c>
      <c r="E283" s="43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605" t="s">
        <v>429</v>
      </c>
      <c r="P283" s="434"/>
      <c r="Q283" s="434"/>
      <c r="R283" s="434"/>
      <c r="S283" s="43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customHeight="1" x14ac:dyDescent="0.25">
      <c r="A284" s="61" t="s">
        <v>430</v>
      </c>
      <c r="B284" s="61" t="s">
        <v>431</v>
      </c>
      <c r="C284" s="35">
        <v>4301030235</v>
      </c>
      <c r="D284" s="432">
        <v>4607091388381</v>
      </c>
      <c r="E284" s="43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606" t="s">
        <v>432</v>
      </c>
      <c r="P284" s="434"/>
      <c r="Q284" s="434"/>
      <c r="R284" s="434"/>
      <c r="S284" s="43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customHeight="1" x14ac:dyDescent="0.25">
      <c r="A285" s="61" t="s">
        <v>433</v>
      </c>
      <c r="B285" s="61" t="s">
        <v>434</v>
      </c>
      <c r="C285" s="35">
        <v>4301030233</v>
      </c>
      <c r="D285" s="432">
        <v>4607091388404</v>
      </c>
      <c r="E285" s="43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34"/>
      <c r="Q285" s="434"/>
      <c r="R285" s="434"/>
      <c r="S285" s="435"/>
      <c r="T285" s="38" t="s">
        <v>48</v>
      </c>
      <c r="U285" s="38" t="s">
        <v>48</v>
      </c>
      <c r="V285" s="39" t="s">
        <v>0</v>
      </c>
      <c r="W285" s="57">
        <v>50</v>
      </c>
      <c r="X285" s="54">
        <f>IFERROR(IF(W285="",0,CEILING((W285/$H285),1)*$H285),"")</f>
        <v>51</v>
      </c>
      <c r="Y285" s="40">
        <f>IFERROR(IF(X285=0,"",ROUNDUP(X285/H285,0)*0.00753),"")</f>
        <v>0.15060000000000001</v>
      </c>
      <c r="Z285" s="66" t="s">
        <v>48</v>
      </c>
      <c r="AA285" s="67" t="s">
        <v>48</v>
      </c>
      <c r="AE285" s="68"/>
      <c r="BB285" s="245" t="s">
        <v>67</v>
      </c>
    </row>
    <row r="286" spans="1:54" x14ac:dyDescent="0.2">
      <c r="A286" s="439"/>
      <c r="B286" s="439"/>
      <c r="C286" s="439"/>
      <c r="D286" s="439"/>
      <c r="E286" s="439"/>
      <c r="F286" s="439"/>
      <c r="G286" s="439"/>
      <c r="H286" s="439"/>
      <c r="I286" s="439"/>
      <c r="J286" s="439"/>
      <c r="K286" s="439"/>
      <c r="L286" s="439"/>
      <c r="M286" s="439"/>
      <c r="N286" s="440"/>
      <c r="O286" s="436" t="s">
        <v>43</v>
      </c>
      <c r="P286" s="437"/>
      <c r="Q286" s="437"/>
      <c r="R286" s="437"/>
      <c r="S286" s="437"/>
      <c r="T286" s="437"/>
      <c r="U286" s="438"/>
      <c r="V286" s="41" t="s">
        <v>42</v>
      </c>
      <c r="W286" s="42">
        <f>IFERROR(W283/H283,"0")+IFERROR(W284/H284,"0")+IFERROR(W285/H285,"0")</f>
        <v>19.607843137254903</v>
      </c>
      <c r="X286" s="42">
        <f>IFERROR(X283/H283,"0")+IFERROR(X284/H284,"0")+IFERROR(X285/H285,"0")</f>
        <v>20</v>
      </c>
      <c r="Y286" s="42">
        <f>IFERROR(IF(Y283="",0,Y283),"0")+IFERROR(IF(Y284="",0,Y284),"0")+IFERROR(IF(Y285="",0,Y285),"0")</f>
        <v>0.15060000000000001</v>
      </c>
      <c r="Z286" s="65"/>
      <c r="AA286" s="65"/>
    </row>
    <row r="287" spans="1:54" x14ac:dyDescent="0.2">
      <c r="A287" s="439"/>
      <c r="B287" s="439"/>
      <c r="C287" s="439"/>
      <c r="D287" s="439"/>
      <c r="E287" s="439"/>
      <c r="F287" s="439"/>
      <c r="G287" s="439"/>
      <c r="H287" s="439"/>
      <c r="I287" s="439"/>
      <c r="J287" s="439"/>
      <c r="K287" s="439"/>
      <c r="L287" s="439"/>
      <c r="M287" s="439"/>
      <c r="N287" s="440"/>
      <c r="O287" s="436" t="s">
        <v>43</v>
      </c>
      <c r="P287" s="437"/>
      <c r="Q287" s="437"/>
      <c r="R287" s="437"/>
      <c r="S287" s="437"/>
      <c r="T287" s="437"/>
      <c r="U287" s="438"/>
      <c r="V287" s="41" t="s">
        <v>0</v>
      </c>
      <c r="W287" s="42">
        <f>IFERROR(SUM(W283:W285),"0")</f>
        <v>50</v>
      </c>
      <c r="X287" s="42">
        <f>IFERROR(SUM(X283:X285),"0")</f>
        <v>51</v>
      </c>
      <c r="Y287" s="41"/>
      <c r="Z287" s="65"/>
      <c r="AA287" s="65"/>
    </row>
    <row r="288" spans="1:54" ht="14.25" customHeight="1" x14ac:dyDescent="0.25">
      <c r="A288" s="431" t="s">
        <v>435</v>
      </c>
      <c r="B288" s="431"/>
      <c r="C288" s="431"/>
      <c r="D288" s="431"/>
      <c r="E288" s="431"/>
      <c r="F288" s="431"/>
      <c r="G288" s="431"/>
      <c r="H288" s="431"/>
      <c r="I288" s="431"/>
      <c r="J288" s="431"/>
      <c r="K288" s="431"/>
      <c r="L288" s="431"/>
      <c r="M288" s="431"/>
      <c r="N288" s="431"/>
      <c r="O288" s="431"/>
      <c r="P288" s="431"/>
      <c r="Q288" s="431"/>
      <c r="R288" s="431"/>
      <c r="S288" s="431"/>
      <c r="T288" s="431"/>
      <c r="U288" s="431"/>
      <c r="V288" s="431"/>
      <c r="W288" s="431"/>
      <c r="X288" s="431"/>
      <c r="Y288" s="431"/>
      <c r="Z288" s="64"/>
      <c r="AA288" s="64"/>
    </row>
    <row r="289" spans="1:54" ht="16.5" customHeight="1" x14ac:dyDescent="0.25">
      <c r="A289" s="61" t="s">
        <v>436</v>
      </c>
      <c r="B289" s="61" t="s">
        <v>437</v>
      </c>
      <c r="C289" s="35">
        <v>4301180007</v>
      </c>
      <c r="D289" s="432">
        <v>4680115881808</v>
      </c>
      <c r="E289" s="43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34"/>
      <c r="Q289" s="434"/>
      <c r="R289" s="434"/>
      <c r="S289" s="43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customHeight="1" x14ac:dyDescent="0.25">
      <c r="A290" s="61" t="s">
        <v>440</v>
      </c>
      <c r="B290" s="61" t="s">
        <v>441</v>
      </c>
      <c r="C290" s="35">
        <v>4301180006</v>
      </c>
      <c r="D290" s="432">
        <v>4680115881822</v>
      </c>
      <c r="E290" s="43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34"/>
      <c r="Q290" s="434"/>
      <c r="R290" s="434"/>
      <c r="S290" s="43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customHeight="1" x14ac:dyDescent="0.25">
      <c r="A291" s="61" t="s">
        <v>442</v>
      </c>
      <c r="B291" s="61" t="s">
        <v>443</v>
      </c>
      <c r="C291" s="35">
        <v>4301180001</v>
      </c>
      <c r="D291" s="432">
        <v>4680115880016</v>
      </c>
      <c r="E291" s="43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34"/>
      <c r="Q291" s="434"/>
      <c r="R291" s="434"/>
      <c r="S291" s="43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x14ac:dyDescent="0.2">
      <c r="A292" s="439"/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40"/>
      <c r="O292" s="436" t="s">
        <v>43</v>
      </c>
      <c r="P292" s="437"/>
      <c r="Q292" s="437"/>
      <c r="R292" s="437"/>
      <c r="S292" s="437"/>
      <c r="T292" s="437"/>
      <c r="U292" s="438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x14ac:dyDescent="0.2">
      <c r="A293" s="439"/>
      <c r="B293" s="439"/>
      <c r="C293" s="439"/>
      <c r="D293" s="439"/>
      <c r="E293" s="439"/>
      <c r="F293" s="439"/>
      <c r="G293" s="439"/>
      <c r="H293" s="439"/>
      <c r="I293" s="439"/>
      <c r="J293" s="439"/>
      <c r="K293" s="439"/>
      <c r="L293" s="439"/>
      <c r="M293" s="439"/>
      <c r="N293" s="440"/>
      <c r="O293" s="436" t="s">
        <v>43</v>
      </c>
      <c r="P293" s="437"/>
      <c r="Q293" s="437"/>
      <c r="R293" s="437"/>
      <c r="S293" s="437"/>
      <c r="T293" s="437"/>
      <c r="U293" s="438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customHeight="1" x14ac:dyDescent="0.25">
      <c r="A294" s="430" t="s">
        <v>444</v>
      </c>
      <c r="B294" s="430"/>
      <c r="C294" s="430"/>
      <c r="D294" s="430"/>
      <c r="E294" s="430"/>
      <c r="F294" s="430"/>
      <c r="G294" s="430"/>
      <c r="H294" s="430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  <c r="U294" s="430"/>
      <c r="V294" s="430"/>
      <c r="W294" s="430"/>
      <c r="X294" s="430"/>
      <c r="Y294" s="430"/>
      <c r="Z294" s="63"/>
      <c r="AA294" s="63"/>
    </row>
    <row r="295" spans="1:54" ht="14.25" customHeight="1" x14ac:dyDescent="0.25">
      <c r="A295" s="431" t="s">
        <v>117</v>
      </c>
      <c r="B295" s="431"/>
      <c r="C295" s="431"/>
      <c r="D295" s="431"/>
      <c r="E295" s="431"/>
      <c r="F295" s="431"/>
      <c r="G295" s="431"/>
      <c r="H295" s="431"/>
      <c r="I295" s="431"/>
      <c r="J295" s="431"/>
      <c r="K295" s="431"/>
      <c r="L295" s="431"/>
      <c r="M295" s="431"/>
      <c r="N295" s="431"/>
      <c r="O295" s="431"/>
      <c r="P295" s="431"/>
      <c r="Q295" s="431"/>
      <c r="R295" s="431"/>
      <c r="S295" s="431"/>
      <c r="T295" s="431"/>
      <c r="U295" s="431"/>
      <c r="V295" s="431"/>
      <c r="W295" s="431"/>
      <c r="X295" s="431"/>
      <c r="Y295" s="431"/>
      <c r="Z295" s="64"/>
      <c r="AA295" s="64"/>
    </row>
    <row r="296" spans="1:54" ht="27" customHeight="1" x14ac:dyDescent="0.25">
      <c r="A296" s="61" t="s">
        <v>445</v>
      </c>
      <c r="B296" s="61" t="s">
        <v>446</v>
      </c>
      <c r="C296" s="35">
        <v>4301011315</v>
      </c>
      <c r="D296" s="432">
        <v>4607091387421</v>
      </c>
      <c r="E296" s="43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6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34"/>
      <c r="Q296" s="434"/>
      <c r="R296" s="434"/>
      <c r="S296" s="435"/>
      <c r="T296" s="38" t="s">
        <v>48</v>
      </c>
      <c r="U296" s="38" t="s">
        <v>48</v>
      </c>
      <c r="V296" s="39" t="s">
        <v>0</v>
      </c>
      <c r="W296" s="57">
        <v>200</v>
      </c>
      <c r="X296" s="54">
        <f t="shared" ref="X296:X303" si="16">IFERROR(IF(W296="",0,CEILING((W296/$H296),1)*$H296),"")</f>
        <v>205.20000000000002</v>
      </c>
      <c r="Y296" s="40">
        <f>IFERROR(IF(X296=0,"",ROUNDUP(X296/H296,0)*0.02175),"")</f>
        <v>0.41324999999999995</v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445</v>
      </c>
      <c r="B297" s="61" t="s">
        <v>447</v>
      </c>
      <c r="C297" s="35">
        <v>4301011121</v>
      </c>
      <c r="D297" s="432">
        <v>4607091387421</v>
      </c>
      <c r="E297" s="43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34"/>
      <c r="Q297" s="434"/>
      <c r="R297" s="434"/>
      <c r="S297" s="43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448</v>
      </c>
      <c r="B298" s="61" t="s">
        <v>449</v>
      </c>
      <c r="C298" s="35">
        <v>4301011322</v>
      </c>
      <c r="D298" s="432">
        <v>4607091387452</v>
      </c>
      <c r="E298" s="43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6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34"/>
      <c r="Q298" s="434"/>
      <c r="R298" s="434"/>
      <c r="S298" s="43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ht="27" customHeight="1" x14ac:dyDescent="0.25">
      <c r="A299" s="61" t="s">
        <v>448</v>
      </c>
      <c r="B299" s="61" t="s">
        <v>450</v>
      </c>
      <c r="C299" s="35">
        <v>4301011396</v>
      </c>
      <c r="D299" s="432">
        <v>4607091387452</v>
      </c>
      <c r="E299" s="43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61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34"/>
      <c r="Q299" s="434"/>
      <c r="R299" s="434"/>
      <c r="S299" s="435"/>
      <c r="T299" s="38" t="s">
        <v>48</v>
      </c>
      <c r="U299" s="38" t="s">
        <v>48</v>
      </c>
      <c r="V299" s="39" t="s">
        <v>0</v>
      </c>
      <c r="W299" s="57">
        <v>200</v>
      </c>
      <c r="X299" s="54">
        <f t="shared" si="16"/>
        <v>205.20000000000002</v>
      </c>
      <c r="Y299" s="40">
        <f>IFERROR(IF(X299=0,"",ROUNDUP(X299/H299,0)*0.02039),"")</f>
        <v>0.38740999999999998</v>
      </c>
      <c r="Z299" s="66" t="s">
        <v>48</v>
      </c>
      <c r="AA299" s="67" t="s">
        <v>48</v>
      </c>
      <c r="AE299" s="68"/>
      <c r="BB299" s="252" t="s">
        <v>67</v>
      </c>
    </row>
    <row r="300" spans="1:54" ht="27" customHeight="1" x14ac:dyDescent="0.25">
      <c r="A300" s="61" t="s">
        <v>448</v>
      </c>
      <c r="B300" s="61" t="s">
        <v>451</v>
      </c>
      <c r="C300" s="35">
        <v>4301011619</v>
      </c>
      <c r="D300" s="432">
        <v>4607091387452</v>
      </c>
      <c r="E300" s="43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434"/>
      <c r="Q300" s="434"/>
      <c r="R300" s="434"/>
      <c r="S300" s="43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customHeight="1" x14ac:dyDescent="0.25">
      <c r="A301" s="61" t="s">
        <v>452</v>
      </c>
      <c r="B301" s="61" t="s">
        <v>453</v>
      </c>
      <c r="C301" s="35">
        <v>4301011313</v>
      </c>
      <c r="D301" s="432">
        <v>4607091385984</v>
      </c>
      <c r="E301" s="43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434"/>
      <c r="Q301" s="434"/>
      <c r="R301" s="434"/>
      <c r="S301" s="435"/>
      <c r="T301" s="38" t="s">
        <v>48</v>
      </c>
      <c r="U301" s="38" t="s">
        <v>48</v>
      </c>
      <c r="V301" s="39" t="s">
        <v>0</v>
      </c>
      <c r="W301" s="57">
        <v>100</v>
      </c>
      <c r="X301" s="54">
        <f t="shared" si="16"/>
        <v>108</v>
      </c>
      <c r="Y301" s="40">
        <f>IFERROR(IF(X301=0,"",ROUNDUP(X301/H301,0)*0.02175),"")</f>
        <v>0.21749999999999997</v>
      </c>
      <c r="Z301" s="66" t="s">
        <v>48</v>
      </c>
      <c r="AA301" s="67" t="s">
        <v>48</v>
      </c>
      <c r="AE301" s="68"/>
      <c r="BB301" s="254" t="s">
        <v>67</v>
      </c>
    </row>
    <row r="302" spans="1:54" ht="27" customHeight="1" x14ac:dyDescent="0.25">
      <c r="A302" s="61" t="s">
        <v>454</v>
      </c>
      <c r="B302" s="61" t="s">
        <v>455</v>
      </c>
      <c r="C302" s="35">
        <v>4301011316</v>
      </c>
      <c r="D302" s="432">
        <v>4607091387438</v>
      </c>
      <c r="E302" s="43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434"/>
      <c r="Q302" s="434"/>
      <c r="R302" s="434"/>
      <c r="S302" s="435"/>
      <c r="T302" s="38" t="s">
        <v>48</v>
      </c>
      <c r="U302" s="38" t="s">
        <v>48</v>
      </c>
      <c r="V302" s="39" t="s">
        <v>0</v>
      </c>
      <c r="W302" s="57">
        <v>150</v>
      </c>
      <c r="X302" s="54">
        <f t="shared" si="16"/>
        <v>150</v>
      </c>
      <c r="Y302" s="40">
        <f>IFERROR(IF(X302=0,"",ROUNDUP(X302/H302,0)*0.00937),"")</f>
        <v>0.28110000000000002</v>
      </c>
      <c r="Z302" s="66" t="s">
        <v>48</v>
      </c>
      <c r="AA302" s="67" t="s">
        <v>48</v>
      </c>
      <c r="AE302" s="68"/>
      <c r="BB302" s="255" t="s">
        <v>67</v>
      </c>
    </row>
    <row r="303" spans="1:54" ht="27" customHeight="1" x14ac:dyDescent="0.25">
      <c r="A303" s="61" t="s">
        <v>456</v>
      </c>
      <c r="B303" s="61" t="s">
        <v>457</v>
      </c>
      <c r="C303" s="35">
        <v>4301011318</v>
      </c>
      <c r="D303" s="432">
        <v>4607091387469</v>
      </c>
      <c r="E303" s="43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434"/>
      <c r="Q303" s="434"/>
      <c r="R303" s="434"/>
      <c r="S303" s="435"/>
      <c r="T303" s="38" t="s">
        <v>48</v>
      </c>
      <c r="U303" s="38" t="s">
        <v>48</v>
      </c>
      <c r="V303" s="39" t="s">
        <v>0</v>
      </c>
      <c r="W303" s="57">
        <v>75</v>
      </c>
      <c r="X303" s="54">
        <f t="shared" si="16"/>
        <v>75</v>
      </c>
      <c r="Y303" s="40">
        <f>IFERROR(IF(X303=0,"",ROUNDUP(X303/H303,0)*0.00937),"")</f>
        <v>0.14055000000000001</v>
      </c>
      <c r="Z303" s="66" t="s">
        <v>48</v>
      </c>
      <c r="AA303" s="67" t="s">
        <v>48</v>
      </c>
      <c r="AE303" s="68"/>
      <c r="BB303" s="256" t="s">
        <v>67</v>
      </c>
    </row>
    <row r="304" spans="1:54" x14ac:dyDescent="0.2">
      <c r="A304" s="439"/>
      <c r="B304" s="439"/>
      <c r="C304" s="439"/>
      <c r="D304" s="439"/>
      <c r="E304" s="439"/>
      <c r="F304" s="439"/>
      <c r="G304" s="439"/>
      <c r="H304" s="439"/>
      <c r="I304" s="439"/>
      <c r="J304" s="439"/>
      <c r="K304" s="439"/>
      <c r="L304" s="439"/>
      <c r="M304" s="439"/>
      <c r="N304" s="440"/>
      <c r="O304" s="436" t="s">
        <v>43</v>
      </c>
      <c r="P304" s="437"/>
      <c r="Q304" s="437"/>
      <c r="R304" s="437"/>
      <c r="S304" s="437"/>
      <c r="T304" s="437"/>
      <c r="U304" s="438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91.296296296296305</v>
      </c>
      <c r="X304" s="42">
        <f>IFERROR(X296/H296,"0")+IFERROR(X297/H297,"0")+IFERROR(X298/H298,"0")+IFERROR(X299/H299,"0")+IFERROR(X300/H300,"0")+IFERROR(X301/H301,"0")+IFERROR(X302/H302,"0")+IFERROR(X303/H303,"0")</f>
        <v>93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1.4398099999999998</v>
      </c>
      <c r="Z304" s="65"/>
      <c r="AA304" s="65"/>
    </row>
    <row r="305" spans="1:54" x14ac:dyDescent="0.2">
      <c r="A305" s="439"/>
      <c r="B305" s="439"/>
      <c r="C305" s="439"/>
      <c r="D305" s="439"/>
      <c r="E305" s="439"/>
      <c r="F305" s="439"/>
      <c r="G305" s="439"/>
      <c r="H305" s="439"/>
      <c r="I305" s="439"/>
      <c r="J305" s="439"/>
      <c r="K305" s="439"/>
      <c r="L305" s="439"/>
      <c r="M305" s="439"/>
      <c r="N305" s="440"/>
      <c r="O305" s="436" t="s">
        <v>43</v>
      </c>
      <c r="P305" s="437"/>
      <c r="Q305" s="437"/>
      <c r="R305" s="437"/>
      <c r="S305" s="437"/>
      <c r="T305" s="437"/>
      <c r="U305" s="438"/>
      <c r="V305" s="41" t="s">
        <v>0</v>
      </c>
      <c r="W305" s="42">
        <f>IFERROR(SUM(W296:W303),"0")</f>
        <v>725</v>
      </c>
      <c r="X305" s="42">
        <f>IFERROR(SUM(X296:X303),"0")</f>
        <v>743.40000000000009</v>
      </c>
      <c r="Y305" s="41"/>
      <c r="Z305" s="65"/>
      <c r="AA305" s="65"/>
    </row>
    <row r="306" spans="1:54" ht="14.25" customHeight="1" x14ac:dyDescent="0.25">
      <c r="A306" s="431" t="s">
        <v>76</v>
      </c>
      <c r="B306" s="431"/>
      <c r="C306" s="431"/>
      <c r="D306" s="431"/>
      <c r="E306" s="431"/>
      <c r="F306" s="431"/>
      <c r="G306" s="431"/>
      <c r="H306" s="431"/>
      <c r="I306" s="431"/>
      <c r="J306" s="431"/>
      <c r="K306" s="431"/>
      <c r="L306" s="431"/>
      <c r="M306" s="431"/>
      <c r="N306" s="431"/>
      <c r="O306" s="431"/>
      <c r="P306" s="431"/>
      <c r="Q306" s="431"/>
      <c r="R306" s="431"/>
      <c r="S306" s="431"/>
      <c r="T306" s="431"/>
      <c r="U306" s="431"/>
      <c r="V306" s="431"/>
      <c r="W306" s="431"/>
      <c r="X306" s="431"/>
      <c r="Y306" s="431"/>
      <c r="Z306" s="64"/>
      <c r="AA306" s="64"/>
    </row>
    <row r="307" spans="1:54" ht="27" customHeight="1" x14ac:dyDescent="0.25">
      <c r="A307" s="61" t="s">
        <v>458</v>
      </c>
      <c r="B307" s="61" t="s">
        <v>459</v>
      </c>
      <c r="C307" s="35">
        <v>4301031154</v>
      </c>
      <c r="D307" s="432">
        <v>4607091387292</v>
      </c>
      <c r="E307" s="43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434"/>
      <c r="Q307" s="434"/>
      <c r="R307" s="434"/>
      <c r="S307" s="43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customHeight="1" x14ac:dyDescent="0.25">
      <c r="A308" s="61" t="s">
        <v>460</v>
      </c>
      <c r="B308" s="61" t="s">
        <v>461</v>
      </c>
      <c r="C308" s="35">
        <v>4301031155</v>
      </c>
      <c r="D308" s="432">
        <v>4607091387315</v>
      </c>
      <c r="E308" s="43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434"/>
      <c r="Q308" s="434"/>
      <c r="R308" s="434"/>
      <c r="S308" s="43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x14ac:dyDescent="0.2">
      <c r="A309" s="439"/>
      <c r="B309" s="439"/>
      <c r="C309" s="439"/>
      <c r="D309" s="439"/>
      <c r="E309" s="439"/>
      <c r="F309" s="439"/>
      <c r="G309" s="439"/>
      <c r="H309" s="439"/>
      <c r="I309" s="439"/>
      <c r="J309" s="439"/>
      <c r="K309" s="439"/>
      <c r="L309" s="439"/>
      <c r="M309" s="439"/>
      <c r="N309" s="440"/>
      <c r="O309" s="436" t="s">
        <v>43</v>
      </c>
      <c r="P309" s="437"/>
      <c r="Q309" s="437"/>
      <c r="R309" s="437"/>
      <c r="S309" s="437"/>
      <c r="T309" s="437"/>
      <c r="U309" s="438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x14ac:dyDescent="0.2">
      <c r="A310" s="439"/>
      <c r="B310" s="439"/>
      <c r="C310" s="439"/>
      <c r="D310" s="439"/>
      <c r="E310" s="439"/>
      <c r="F310" s="439"/>
      <c r="G310" s="439"/>
      <c r="H310" s="439"/>
      <c r="I310" s="439"/>
      <c r="J310" s="439"/>
      <c r="K310" s="439"/>
      <c r="L310" s="439"/>
      <c r="M310" s="439"/>
      <c r="N310" s="440"/>
      <c r="O310" s="436" t="s">
        <v>43</v>
      </c>
      <c r="P310" s="437"/>
      <c r="Q310" s="437"/>
      <c r="R310" s="437"/>
      <c r="S310" s="437"/>
      <c r="T310" s="437"/>
      <c r="U310" s="438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customHeight="1" x14ac:dyDescent="0.25">
      <c r="A311" s="430" t="s">
        <v>462</v>
      </c>
      <c r="B311" s="430"/>
      <c r="C311" s="430"/>
      <c r="D311" s="430"/>
      <c r="E311" s="430"/>
      <c r="F311" s="430"/>
      <c r="G311" s="430"/>
      <c r="H311" s="430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  <c r="U311" s="430"/>
      <c r="V311" s="430"/>
      <c r="W311" s="430"/>
      <c r="X311" s="430"/>
      <c r="Y311" s="430"/>
      <c r="Z311" s="63"/>
      <c r="AA311" s="63"/>
    </row>
    <row r="312" spans="1:54" ht="14.25" customHeight="1" x14ac:dyDescent="0.25">
      <c r="A312" s="431" t="s">
        <v>76</v>
      </c>
      <c r="B312" s="431"/>
      <c r="C312" s="431"/>
      <c r="D312" s="431"/>
      <c r="E312" s="431"/>
      <c r="F312" s="431"/>
      <c r="G312" s="431"/>
      <c r="H312" s="431"/>
      <c r="I312" s="431"/>
      <c r="J312" s="431"/>
      <c r="K312" s="431"/>
      <c r="L312" s="431"/>
      <c r="M312" s="431"/>
      <c r="N312" s="431"/>
      <c r="O312" s="431"/>
      <c r="P312" s="431"/>
      <c r="Q312" s="431"/>
      <c r="R312" s="431"/>
      <c r="S312" s="431"/>
      <c r="T312" s="431"/>
      <c r="U312" s="431"/>
      <c r="V312" s="431"/>
      <c r="W312" s="431"/>
      <c r="X312" s="431"/>
      <c r="Y312" s="431"/>
      <c r="Z312" s="64"/>
      <c r="AA312" s="64"/>
    </row>
    <row r="313" spans="1:54" ht="27" customHeight="1" x14ac:dyDescent="0.25">
      <c r="A313" s="61" t="s">
        <v>463</v>
      </c>
      <c r="B313" s="61" t="s">
        <v>464</v>
      </c>
      <c r="C313" s="35">
        <v>4301031066</v>
      </c>
      <c r="D313" s="432">
        <v>4607091383836</v>
      </c>
      <c r="E313" s="43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434"/>
      <c r="Q313" s="434"/>
      <c r="R313" s="434"/>
      <c r="S313" s="43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x14ac:dyDescent="0.2">
      <c r="A314" s="439"/>
      <c r="B314" s="439"/>
      <c r="C314" s="439"/>
      <c r="D314" s="439"/>
      <c r="E314" s="439"/>
      <c r="F314" s="439"/>
      <c r="G314" s="439"/>
      <c r="H314" s="439"/>
      <c r="I314" s="439"/>
      <c r="J314" s="439"/>
      <c r="K314" s="439"/>
      <c r="L314" s="439"/>
      <c r="M314" s="439"/>
      <c r="N314" s="440"/>
      <c r="O314" s="436" t="s">
        <v>43</v>
      </c>
      <c r="P314" s="437"/>
      <c r="Q314" s="437"/>
      <c r="R314" s="437"/>
      <c r="S314" s="437"/>
      <c r="T314" s="437"/>
      <c r="U314" s="438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x14ac:dyDescent="0.2">
      <c r="A315" s="439"/>
      <c r="B315" s="439"/>
      <c r="C315" s="439"/>
      <c r="D315" s="439"/>
      <c r="E315" s="439"/>
      <c r="F315" s="439"/>
      <c r="G315" s="439"/>
      <c r="H315" s="439"/>
      <c r="I315" s="439"/>
      <c r="J315" s="439"/>
      <c r="K315" s="439"/>
      <c r="L315" s="439"/>
      <c r="M315" s="439"/>
      <c r="N315" s="440"/>
      <c r="O315" s="436" t="s">
        <v>43</v>
      </c>
      <c r="P315" s="437"/>
      <c r="Q315" s="437"/>
      <c r="R315" s="437"/>
      <c r="S315" s="437"/>
      <c r="T315" s="437"/>
      <c r="U315" s="438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customHeight="1" x14ac:dyDescent="0.25">
      <c r="A316" s="431" t="s">
        <v>81</v>
      </c>
      <c r="B316" s="431"/>
      <c r="C316" s="431"/>
      <c r="D316" s="431"/>
      <c r="E316" s="431"/>
      <c r="F316" s="431"/>
      <c r="G316" s="431"/>
      <c r="H316" s="431"/>
      <c r="I316" s="431"/>
      <c r="J316" s="431"/>
      <c r="K316" s="431"/>
      <c r="L316" s="431"/>
      <c r="M316" s="431"/>
      <c r="N316" s="431"/>
      <c r="O316" s="431"/>
      <c r="P316" s="431"/>
      <c r="Q316" s="431"/>
      <c r="R316" s="431"/>
      <c r="S316" s="431"/>
      <c r="T316" s="431"/>
      <c r="U316" s="431"/>
      <c r="V316" s="431"/>
      <c r="W316" s="431"/>
      <c r="X316" s="431"/>
      <c r="Y316" s="431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432">
        <v>4607091387919</v>
      </c>
      <c r="E317" s="43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434"/>
      <c r="Q317" s="434"/>
      <c r="R317" s="434"/>
      <c r="S317" s="435"/>
      <c r="T317" s="38" t="s">
        <v>48</v>
      </c>
      <c r="U317" s="38" t="s">
        <v>48</v>
      </c>
      <c r="V317" s="39" t="s">
        <v>0</v>
      </c>
      <c r="W317" s="57">
        <v>300</v>
      </c>
      <c r="X317" s="54">
        <f>IFERROR(IF(W317="",0,CEILING((W317/$H317),1)*$H317),"")</f>
        <v>307.8</v>
      </c>
      <c r="Y317" s="40">
        <f>IFERROR(IF(X317=0,"",ROUNDUP(X317/H317,0)*0.02175),"")</f>
        <v>0.8264999999999999</v>
      </c>
      <c r="Z317" s="66" t="s">
        <v>48</v>
      </c>
      <c r="AA317" s="67" t="s">
        <v>48</v>
      </c>
      <c r="AE317" s="68"/>
      <c r="BB317" s="260" t="s">
        <v>67</v>
      </c>
    </row>
    <row r="318" spans="1:54" ht="27" customHeight="1" x14ac:dyDescent="0.25">
      <c r="A318" s="61" t="s">
        <v>467</v>
      </c>
      <c r="B318" s="61" t="s">
        <v>468</v>
      </c>
      <c r="C318" s="35">
        <v>4301051461</v>
      </c>
      <c r="D318" s="432">
        <v>4680115883604</v>
      </c>
      <c r="E318" s="43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434"/>
      <c r="Q318" s="434"/>
      <c r="R318" s="434"/>
      <c r="S318" s="43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61" t="s">
        <v>67</v>
      </c>
    </row>
    <row r="319" spans="1:54" ht="27" customHeight="1" x14ac:dyDescent="0.25">
      <c r="A319" s="61" t="s">
        <v>469</v>
      </c>
      <c r="B319" s="61" t="s">
        <v>470</v>
      </c>
      <c r="C319" s="35">
        <v>4301051485</v>
      </c>
      <c r="D319" s="432">
        <v>4680115883567</v>
      </c>
      <c r="E319" s="43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434"/>
      <c r="Q319" s="434"/>
      <c r="R319" s="434"/>
      <c r="S319" s="435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439"/>
      <c r="B320" s="439"/>
      <c r="C320" s="439"/>
      <c r="D320" s="439"/>
      <c r="E320" s="439"/>
      <c r="F320" s="439"/>
      <c r="G320" s="439"/>
      <c r="H320" s="439"/>
      <c r="I320" s="439"/>
      <c r="J320" s="439"/>
      <c r="K320" s="439"/>
      <c r="L320" s="439"/>
      <c r="M320" s="439"/>
      <c r="N320" s="440"/>
      <c r="O320" s="436" t="s">
        <v>43</v>
      </c>
      <c r="P320" s="437"/>
      <c r="Q320" s="437"/>
      <c r="R320" s="437"/>
      <c r="S320" s="437"/>
      <c r="T320" s="437"/>
      <c r="U320" s="438"/>
      <c r="V320" s="41" t="s">
        <v>42</v>
      </c>
      <c r="W320" s="42">
        <f>IFERROR(W317/H317,"0")+IFERROR(W318/H318,"0")+IFERROR(W319/H319,"0")</f>
        <v>37.037037037037038</v>
      </c>
      <c r="X320" s="42">
        <f>IFERROR(X317/H317,"0")+IFERROR(X318/H318,"0")+IFERROR(X319/H319,"0")</f>
        <v>38</v>
      </c>
      <c r="Y320" s="42">
        <f>IFERROR(IF(Y317="",0,Y317),"0")+IFERROR(IF(Y318="",0,Y318),"0")+IFERROR(IF(Y319="",0,Y319),"0")</f>
        <v>0.8264999999999999</v>
      </c>
      <c r="Z320" s="65"/>
      <c r="AA320" s="65"/>
    </row>
    <row r="321" spans="1:54" x14ac:dyDescent="0.2">
      <c r="A321" s="439"/>
      <c r="B321" s="439"/>
      <c r="C321" s="439"/>
      <c r="D321" s="439"/>
      <c r="E321" s="439"/>
      <c r="F321" s="439"/>
      <c r="G321" s="439"/>
      <c r="H321" s="439"/>
      <c r="I321" s="439"/>
      <c r="J321" s="439"/>
      <c r="K321" s="439"/>
      <c r="L321" s="439"/>
      <c r="M321" s="439"/>
      <c r="N321" s="440"/>
      <c r="O321" s="436" t="s">
        <v>43</v>
      </c>
      <c r="P321" s="437"/>
      <c r="Q321" s="437"/>
      <c r="R321" s="437"/>
      <c r="S321" s="437"/>
      <c r="T321" s="437"/>
      <c r="U321" s="438"/>
      <c r="V321" s="41" t="s">
        <v>0</v>
      </c>
      <c r="W321" s="42">
        <f>IFERROR(SUM(W317:W319),"0")</f>
        <v>300</v>
      </c>
      <c r="X321" s="42">
        <f>IFERROR(SUM(X317:X319),"0")</f>
        <v>307.8</v>
      </c>
      <c r="Y321" s="41"/>
      <c r="Z321" s="65"/>
      <c r="AA321" s="65"/>
    </row>
    <row r="322" spans="1:54" ht="14.25" customHeight="1" x14ac:dyDescent="0.25">
      <c r="A322" s="431" t="s">
        <v>223</v>
      </c>
      <c r="B322" s="431"/>
      <c r="C322" s="431"/>
      <c r="D322" s="431"/>
      <c r="E322" s="431"/>
      <c r="F322" s="431"/>
      <c r="G322" s="431"/>
      <c r="H322" s="431"/>
      <c r="I322" s="431"/>
      <c r="J322" s="431"/>
      <c r="K322" s="431"/>
      <c r="L322" s="431"/>
      <c r="M322" s="431"/>
      <c r="N322" s="431"/>
      <c r="O322" s="431"/>
      <c r="P322" s="431"/>
      <c r="Q322" s="431"/>
      <c r="R322" s="431"/>
      <c r="S322" s="431"/>
      <c r="T322" s="431"/>
      <c r="U322" s="431"/>
      <c r="V322" s="431"/>
      <c r="W322" s="431"/>
      <c r="X322" s="431"/>
      <c r="Y322" s="431"/>
      <c r="Z322" s="64"/>
      <c r="AA322" s="64"/>
    </row>
    <row r="323" spans="1:54" ht="27" customHeight="1" x14ac:dyDescent="0.25">
      <c r="A323" s="61" t="s">
        <v>471</v>
      </c>
      <c r="B323" s="61" t="s">
        <v>472</v>
      </c>
      <c r="C323" s="35">
        <v>4301060324</v>
      </c>
      <c r="D323" s="432">
        <v>4607091388831</v>
      </c>
      <c r="E323" s="43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434"/>
      <c r="Q323" s="434"/>
      <c r="R323" s="434"/>
      <c r="S323" s="43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x14ac:dyDescent="0.2">
      <c r="A324" s="439"/>
      <c r="B324" s="439"/>
      <c r="C324" s="439"/>
      <c r="D324" s="439"/>
      <c r="E324" s="439"/>
      <c r="F324" s="439"/>
      <c r="G324" s="439"/>
      <c r="H324" s="439"/>
      <c r="I324" s="439"/>
      <c r="J324" s="439"/>
      <c r="K324" s="439"/>
      <c r="L324" s="439"/>
      <c r="M324" s="439"/>
      <c r="N324" s="440"/>
      <c r="O324" s="436" t="s">
        <v>43</v>
      </c>
      <c r="P324" s="437"/>
      <c r="Q324" s="437"/>
      <c r="R324" s="437"/>
      <c r="S324" s="437"/>
      <c r="T324" s="437"/>
      <c r="U324" s="43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x14ac:dyDescent="0.2">
      <c r="A325" s="439"/>
      <c r="B325" s="439"/>
      <c r="C325" s="439"/>
      <c r="D325" s="439"/>
      <c r="E325" s="439"/>
      <c r="F325" s="439"/>
      <c r="G325" s="439"/>
      <c r="H325" s="439"/>
      <c r="I325" s="439"/>
      <c r="J325" s="439"/>
      <c r="K325" s="439"/>
      <c r="L325" s="439"/>
      <c r="M325" s="439"/>
      <c r="N325" s="440"/>
      <c r="O325" s="436" t="s">
        <v>43</v>
      </c>
      <c r="P325" s="437"/>
      <c r="Q325" s="437"/>
      <c r="R325" s="437"/>
      <c r="S325" s="437"/>
      <c r="T325" s="437"/>
      <c r="U325" s="43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customHeight="1" x14ac:dyDescent="0.25">
      <c r="A326" s="431" t="s">
        <v>95</v>
      </c>
      <c r="B326" s="431"/>
      <c r="C326" s="431"/>
      <c r="D326" s="431"/>
      <c r="E326" s="431"/>
      <c r="F326" s="431"/>
      <c r="G326" s="431"/>
      <c r="H326" s="431"/>
      <c r="I326" s="431"/>
      <c r="J326" s="431"/>
      <c r="K326" s="431"/>
      <c r="L326" s="431"/>
      <c r="M326" s="431"/>
      <c r="N326" s="431"/>
      <c r="O326" s="431"/>
      <c r="P326" s="431"/>
      <c r="Q326" s="431"/>
      <c r="R326" s="431"/>
      <c r="S326" s="431"/>
      <c r="T326" s="431"/>
      <c r="U326" s="431"/>
      <c r="V326" s="431"/>
      <c r="W326" s="431"/>
      <c r="X326" s="431"/>
      <c r="Y326" s="431"/>
      <c r="Z326" s="64"/>
      <c r="AA326" s="64"/>
    </row>
    <row r="327" spans="1:54" ht="27" customHeight="1" x14ac:dyDescent="0.25">
      <c r="A327" s="61" t="s">
        <v>473</v>
      </c>
      <c r="B327" s="61" t="s">
        <v>474</v>
      </c>
      <c r="C327" s="35">
        <v>4301032015</v>
      </c>
      <c r="D327" s="432">
        <v>4607091383102</v>
      </c>
      <c r="E327" s="43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434"/>
      <c r="Q327" s="434"/>
      <c r="R327" s="434"/>
      <c r="S327" s="43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x14ac:dyDescent="0.2">
      <c r="A328" s="439"/>
      <c r="B328" s="439"/>
      <c r="C328" s="439"/>
      <c r="D328" s="439"/>
      <c r="E328" s="439"/>
      <c r="F328" s="439"/>
      <c r="G328" s="439"/>
      <c r="H328" s="439"/>
      <c r="I328" s="439"/>
      <c r="J328" s="439"/>
      <c r="K328" s="439"/>
      <c r="L328" s="439"/>
      <c r="M328" s="439"/>
      <c r="N328" s="440"/>
      <c r="O328" s="436" t="s">
        <v>43</v>
      </c>
      <c r="P328" s="437"/>
      <c r="Q328" s="437"/>
      <c r="R328" s="437"/>
      <c r="S328" s="437"/>
      <c r="T328" s="437"/>
      <c r="U328" s="438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x14ac:dyDescent="0.2">
      <c r="A329" s="439"/>
      <c r="B329" s="439"/>
      <c r="C329" s="439"/>
      <c r="D329" s="439"/>
      <c r="E329" s="439"/>
      <c r="F329" s="439"/>
      <c r="G329" s="439"/>
      <c r="H329" s="439"/>
      <c r="I329" s="439"/>
      <c r="J329" s="439"/>
      <c r="K329" s="439"/>
      <c r="L329" s="439"/>
      <c r="M329" s="439"/>
      <c r="N329" s="440"/>
      <c r="O329" s="436" t="s">
        <v>43</v>
      </c>
      <c r="P329" s="437"/>
      <c r="Q329" s="437"/>
      <c r="R329" s="437"/>
      <c r="S329" s="437"/>
      <c r="T329" s="437"/>
      <c r="U329" s="438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customHeight="1" x14ac:dyDescent="0.2">
      <c r="A330" s="429" t="s">
        <v>475</v>
      </c>
      <c r="B330" s="429"/>
      <c r="C330" s="429"/>
      <c r="D330" s="429"/>
      <c r="E330" s="429"/>
      <c r="F330" s="429"/>
      <c r="G330" s="429"/>
      <c r="H330" s="429"/>
      <c r="I330" s="429"/>
      <c r="J330" s="429"/>
      <c r="K330" s="429"/>
      <c r="L330" s="429"/>
      <c r="M330" s="429"/>
      <c r="N330" s="429"/>
      <c r="O330" s="429"/>
      <c r="P330" s="429"/>
      <c r="Q330" s="429"/>
      <c r="R330" s="429"/>
      <c r="S330" s="429"/>
      <c r="T330" s="429"/>
      <c r="U330" s="429"/>
      <c r="V330" s="429"/>
      <c r="W330" s="429"/>
      <c r="X330" s="429"/>
      <c r="Y330" s="429"/>
      <c r="Z330" s="53"/>
      <c r="AA330" s="53"/>
    </row>
    <row r="331" spans="1:54" ht="16.5" customHeight="1" x14ac:dyDescent="0.25">
      <c r="A331" s="430" t="s">
        <v>476</v>
      </c>
      <c r="B331" s="430"/>
      <c r="C331" s="430"/>
      <c r="D331" s="430"/>
      <c r="E331" s="430"/>
      <c r="F331" s="430"/>
      <c r="G331" s="430"/>
      <c r="H331" s="430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  <c r="U331" s="430"/>
      <c r="V331" s="430"/>
      <c r="W331" s="430"/>
      <c r="X331" s="430"/>
      <c r="Y331" s="430"/>
      <c r="Z331" s="63"/>
      <c r="AA331" s="63"/>
    </row>
    <row r="332" spans="1:54" ht="14.25" customHeight="1" x14ac:dyDescent="0.25">
      <c r="A332" s="431" t="s">
        <v>117</v>
      </c>
      <c r="B332" s="431"/>
      <c r="C332" s="431"/>
      <c r="D332" s="431"/>
      <c r="E332" s="431"/>
      <c r="F332" s="431"/>
      <c r="G332" s="431"/>
      <c r="H332" s="431"/>
      <c r="I332" s="431"/>
      <c r="J332" s="431"/>
      <c r="K332" s="431"/>
      <c r="L332" s="431"/>
      <c r="M332" s="431"/>
      <c r="N332" s="431"/>
      <c r="O332" s="431"/>
      <c r="P332" s="431"/>
      <c r="Q332" s="431"/>
      <c r="R332" s="431"/>
      <c r="S332" s="431"/>
      <c r="T332" s="431"/>
      <c r="U332" s="431"/>
      <c r="V332" s="431"/>
      <c r="W332" s="431"/>
      <c r="X332" s="431"/>
      <c r="Y332" s="431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432">
        <v>4607091383997</v>
      </c>
      <c r="E333" s="43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434"/>
      <c r="Q333" s="434"/>
      <c r="R333" s="434"/>
      <c r="S333" s="435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ref="X333:X340" si="17">IFERROR(IF(W333="",0,CEILING((W333/$H333),1)*$H333),"")</f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477</v>
      </c>
      <c r="B334" s="61" t="s">
        <v>479</v>
      </c>
      <c r="C334" s="35">
        <v>4301011339</v>
      </c>
      <c r="D334" s="432">
        <v>4607091383997</v>
      </c>
      <c r="E334" s="43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434"/>
      <c r="Q334" s="434"/>
      <c r="R334" s="434"/>
      <c r="S334" s="43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480</v>
      </c>
      <c r="B335" s="61" t="s">
        <v>481</v>
      </c>
      <c r="C335" s="35">
        <v>4301011326</v>
      </c>
      <c r="D335" s="432">
        <v>4607091384130</v>
      </c>
      <c r="E335" s="43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434"/>
      <c r="Q335" s="434"/>
      <c r="R335" s="434"/>
      <c r="S335" s="435"/>
      <c r="T335" s="38" t="s">
        <v>48</v>
      </c>
      <c r="U335" s="38" t="s">
        <v>48</v>
      </c>
      <c r="V335" s="39" t="s">
        <v>0</v>
      </c>
      <c r="W335" s="57">
        <v>2250</v>
      </c>
      <c r="X335" s="54">
        <f t="shared" si="17"/>
        <v>2250</v>
      </c>
      <c r="Y335" s="40">
        <f>IFERROR(IF(X335=0,"",ROUNDUP(X335/H335,0)*0.02175),"")</f>
        <v>3.2624999999999997</v>
      </c>
      <c r="Z335" s="66" t="s">
        <v>48</v>
      </c>
      <c r="AA335" s="67" t="s">
        <v>48</v>
      </c>
      <c r="AE335" s="68"/>
      <c r="BB335" s="267" t="s">
        <v>67</v>
      </c>
    </row>
    <row r="336" spans="1:54" ht="27" customHeight="1" x14ac:dyDescent="0.25">
      <c r="A336" s="61" t="s">
        <v>480</v>
      </c>
      <c r="B336" s="61" t="s">
        <v>482</v>
      </c>
      <c r="C336" s="35">
        <v>4301011240</v>
      </c>
      <c r="D336" s="432">
        <v>4607091384130</v>
      </c>
      <c r="E336" s="43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6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434"/>
      <c r="Q336" s="434"/>
      <c r="R336" s="434"/>
      <c r="S336" s="43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432">
        <v>4607091384147</v>
      </c>
      <c r="E337" s="43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6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434"/>
      <c r="Q337" s="434"/>
      <c r="R337" s="434"/>
      <c r="S337" s="435"/>
      <c r="T337" s="38" t="s">
        <v>48</v>
      </c>
      <c r="U337" s="38" t="s">
        <v>48</v>
      </c>
      <c r="V337" s="39" t="s">
        <v>0</v>
      </c>
      <c r="W337" s="57">
        <v>5000</v>
      </c>
      <c r="X337" s="54">
        <f t="shared" si="17"/>
        <v>5010</v>
      </c>
      <c r="Y337" s="40">
        <f>IFERROR(IF(X337=0,"",ROUNDUP(X337/H337,0)*0.02175),"")</f>
        <v>7.2644999999999991</v>
      </c>
      <c r="Z337" s="66" t="s">
        <v>48</v>
      </c>
      <c r="AA337" s="67" t="s">
        <v>48</v>
      </c>
      <c r="AE337" s="68"/>
      <c r="BB337" s="269" t="s">
        <v>67</v>
      </c>
    </row>
    <row r="338" spans="1:54" ht="27" customHeight="1" x14ac:dyDescent="0.25">
      <c r="A338" s="61" t="s">
        <v>483</v>
      </c>
      <c r="B338" s="61" t="s">
        <v>485</v>
      </c>
      <c r="C338" s="35">
        <v>4301011238</v>
      </c>
      <c r="D338" s="432">
        <v>4607091384147</v>
      </c>
      <c r="E338" s="43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6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434"/>
      <c r="Q338" s="434"/>
      <c r="R338" s="434"/>
      <c r="S338" s="43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customHeight="1" x14ac:dyDescent="0.25">
      <c r="A339" s="61" t="s">
        <v>486</v>
      </c>
      <c r="B339" s="61" t="s">
        <v>487</v>
      </c>
      <c r="C339" s="35">
        <v>4301011327</v>
      </c>
      <c r="D339" s="432">
        <v>4607091384154</v>
      </c>
      <c r="E339" s="43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34"/>
      <c r="Q339" s="434"/>
      <c r="R339" s="434"/>
      <c r="S339" s="43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17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68"/>
      <c r="BB339" s="271" t="s">
        <v>67</v>
      </c>
    </row>
    <row r="340" spans="1:54" ht="27" customHeight="1" x14ac:dyDescent="0.25">
      <c r="A340" s="61" t="s">
        <v>488</v>
      </c>
      <c r="B340" s="61" t="s">
        <v>489</v>
      </c>
      <c r="C340" s="35">
        <v>4301011332</v>
      </c>
      <c r="D340" s="432">
        <v>4607091384161</v>
      </c>
      <c r="E340" s="43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434"/>
      <c r="Q340" s="434"/>
      <c r="R340" s="434"/>
      <c r="S340" s="43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17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439"/>
      <c r="B341" s="439"/>
      <c r="C341" s="439"/>
      <c r="D341" s="439"/>
      <c r="E341" s="439"/>
      <c r="F341" s="439"/>
      <c r="G341" s="439"/>
      <c r="H341" s="439"/>
      <c r="I341" s="439"/>
      <c r="J341" s="439"/>
      <c r="K341" s="439"/>
      <c r="L341" s="439"/>
      <c r="M341" s="439"/>
      <c r="N341" s="440"/>
      <c r="O341" s="436" t="s">
        <v>43</v>
      </c>
      <c r="P341" s="437"/>
      <c r="Q341" s="437"/>
      <c r="R341" s="437"/>
      <c r="S341" s="437"/>
      <c r="T341" s="437"/>
      <c r="U341" s="438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483.33333333333331</v>
      </c>
      <c r="X341" s="42">
        <f>IFERROR(X333/H333,"0")+IFERROR(X334/H334,"0")+IFERROR(X335/H335,"0")+IFERROR(X336/H336,"0")+IFERROR(X337/H337,"0")+IFERROR(X338/H338,"0")+IFERROR(X339/H339,"0")+IFERROR(X340/H340,"0")</f>
        <v>484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10.526999999999999</v>
      </c>
      <c r="Z341" s="65"/>
      <c r="AA341" s="65"/>
    </row>
    <row r="342" spans="1:54" x14ac:dyDescent="0.2">
      <c r="A342" s="439"/>
      <c r="B342" s="439"/>
      <c r="C342" s="439"/>
      <c r="D342" s="439"/>
      <c r="E342" s="439"/>
      <c r="F342" s="439"/>
      <c r="G342" s="439"/>
      <c r="H342" s="439"/>
      <c r="I342" s="439"/>
      <c r="J342" s="439"/>
      <c r="K342" s="439"/>
      <c r="L342" s="439"/>
      <c r="M342" s="439"/>
      <c r="N342" s="440"/>
      <c r="O342" s="436" t="s">
        <v>43</v>
      </c>
      <c r="P342" s="437"/>
      <c r="Q342" s="437"/>
      <c r="R342" s="437"/>
      <c r="S342" s="437"/>
      <c r="T342" s="437"/>
      <c r="U342" s="438"/>
      <c r="V342" s="41" t="s">
        <v>0</v>
      </c>
      <c r="W342" s="42">
        <f>IFERROR(SUM(W333:W340),"0")</f>
        <v>7250</v>
      </c>
      <c r="X342" s="42">
        <f>IFERROR(SUM(X333:X340),"0")</f>
        <v>7260</v>
      </c>
      <c r="Y342" s="41"/>
      <c r="Z342" s="65"/>
      <c r="AA342" s="65"/>
    </row>
    <row r="343" spans="1:54" ht="14.25" customHeight="1" x14ac:dyDescent="0.25">
      <c r="A343" s="431" t="s">
        <v>109</v>
      </c>
      <c r="B343" s="431"/>
      <c r="C343" s="431"/>
      <c r="D343" s="431"/>
      <c r="E343" s="431"/>
      <c r="F343" s="431"/>
      <c r="G343" s="431"/>
      <c r="H343" s="431"/>
      <c r="I343" s="431"/>
      <c r="J343" s="431"/>
      <c r="K343" s="431"/>
      <c r="L343" s="431"/>
      <c r="M343" s="431"/>
      <c r="N343" s="431"/>
      <c r="O343" s="431"/>
      <c r="P343" s="431"/>
      <c r="Q343" s="431"/>
      <c r="R343" s="431"/>
      <c r="S343" s="431"/>
      <c r="T343" s="431"/>
      <c r="U343" s="431"/>
      <c r="V343" s="431"/>
      <c r="W343" s="431"/>
      <c r="X343" s="431"/>
      <c r="Y343" s="431"/>
      <c r="Z343" s="64"/>
      <c r="AA343" s="64"/>
    </row>
    <row r="344" spans="1:54" ht="27" customHeight="1" x14ac:dyDescent="0.25">
      <c r="A344" s="61" t="s">
        <v>490</v>
      </c>
      <c r="B344" s="61" t="s">
        <v>491</v>
      </c>
      <c r="C344" s="35">
        <v>4301020178</v>
      </c>
      <c r="D344" s="432">
        <v>4607091383980</v>
      </c>
      <c r="E344" s="43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34"/>
      <c r="Q344" s="434"/>
      <c r="R344" s="434"/>
      <c r="S344" s="435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IFERROR(IF(X344=0,"",ROUNDUP(X344/H344,0)*0.02175),"")</f>
        <v/>
      </c>
      <c r="Z344" s="66" t="s">
        <v>48</v>
      </c>
      <c r="AA344" s="67" t="s">
        <v>48</v>
      </c>
      <c r="AE344" s="68"/>
      <c r="BB344" s="273" t="s">
        <v>67</v>
      </c>
    </row>
    <row r="345" spans="1:54" ht="16.5" customHeight="1" x14ac:dyDescent="0.25">
      <c r="A345" s="61" t="s">
        <v>492</v>
      </c>
      <c r="B345" s="61" t="s">
        <v>493</v>
      </c>
      <c r="C345" s="35">
        <v>4301020270</v>
      </c>
      <c r="D345" s="432">
        <v>4680115883314</v>
      </c>
      <c r="E345" s="43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34"/>
      <c r="Q345" s="434"/>
      <c r="R345" s="434"/>
      <c r="S345" s="43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customHeight="1" x14ac:dyDescent="0.25">
      <c r="A346" s="61" t="s">
        <v>494</v>
      </c>
      <c r="B346" s="61" t="s">
        <v>495</v>
      </c>
      <c r="C346" s="35">
        <v>4301020179</v>
      </c>
      <c r="D346" s="432">
        <v>4607091384178</v>
      </c>
      <c r="E346" s="43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34"/>
      <c r="Q346" s="434"/>
      <c r="R346" s="434"/>
      <c r="S346" s="435"/>
      <c r="T346" s="38" t="s">
        <v>48</v>
      </c>
      <c r="U346" s="38" t="s">
        <v>48</v>
      </c>
      <c r="V346" s="39" t="s">
        <v>0</v>
      </c>
      <c r="W346" s="57">
        <v>80</v>
      </c>
      <c r="X346" s="54">
        <f>IFERROR(IF(W346="",0,CEILING((W346/$H346),1)*$H346),"")</f>
        <v>80</v>
      </c>
      <c r="Y346" s="40">
        <f>IFERROR(IF(X346=0,"",ROUNDUP(X346/H346,0)*0.00937),"")</f>
        <v>0.18740000000000001</v>
      </c>
      <c r="Z346" s="66" t="s">
        <v>48</v>
      </c>
      <c r="AA346" s="67" t="s">
        <v>48</v>
      </c>
      <c r="AE346" s="68"/>
      <c r="BB346" s="275" t="s">
        <v>67</v>
      </c>
    </row>
    <row r="347" spans="1:54" x14ac:dyDescent="0.2">
      <c r="A347" s="439"/>
      <c r="B347" s="439"/>
      <c r="C347" s="439"/>
      <c r="D347" s="439"/>
      <c r="E347" s="439"/>
      <c r="F347" s="439"/>
      <c r="G347" s="439"/>
      <c r="H347" s="439"/>
      <c r="I347" s="439"/>
      <c r="J347" s="439"/>
      <c r="K347" s="439"/>
      <c r="L347" s="439"/>
      <c r="M347" s="439"/>
      <c r="N347" s="440"/>
      <c r="O347" s="436" t="s">
        <v>43</v>
      </c>
      <c r="P347" s="437"/>
      <c r="Q347" s="437"/>
      <c r="R347" s="437"/>
      <c r="S347" s="437"/>
      <c r="T347" s="437"/>
      <c r="U347" s="438"/>
      <c r="V347" s="41" t="s">
        <v>42</v>
      </c>
      <c r="W347" s="42">
        <f>IFERROR(W344/H344,"0")+IFERROR(W345/H345,"0")+IFERROR(W346/H346,"0")</f>
        <v>20</v>
      </c>
      <c r="X347" s="42">
        <f>IFERROR(X344/H344,"0")+IFERROR(X345/H345,"0")+IFERROR(X346/H346,"0")</f>
        <v>20</v>
      </c>
      <c r="Y347" s="42">
        <f>IFERROR(IF(Y344="",0,Y344),"0")+IFERROR(IF(Y345="",0,Y345),"0")+IFERROR(IF(Y346="",0,Y346),"0")</f>
        <v>0.18740000000000001</v>
      </c>
      <c r="Z347" s="65"/>
      <c r="AA347" s="65"/>
    </row>
    <row r="348" spans="1:54" x14ac:dyDescent="0.2">
      <c r="A348" s="439"/>
      <c r="B348" s="439"/>
      <c r="C348" s="439"/>
      <c r="D348" s="439"/>
      <c r="E348" s="439"/>
      <c r="F348" s="439"/>
      <c r="G348" s="439"/>
      <c r="H348" s="439"/>
      <c r="I348" s="439"/>
      <c r="J348" s="439"/>
      <c r="K348" s="439"/>
      <c r="L348" s="439"/>
      <c r="M348" s="439"/>
      <c r="N348" s="440"/>
      <c r="O348" s="436" t="s">
        <v>43</v>
      </c>
      <c r="P348" s="437"/>
      <c r="Q348" s="437"/>
      <c r="R348" s="437"/>
      <c r="S348" s="437"/>
      <c r="T348" s="437"/>
      <c r="U348" s="438"/>
      <c r="V348" s="41" t="s">
        <v>0</v>
      </c>
      <c r="W348" s="42">
        <f>IFERROR(SUM(W344:W346),"0")</f>
        <v>80</v>
      </c>
      <c r="X348" s="42">
        <f>IFERROR(SUM(X344:X346),"0")</f>
        <v>80</v>
      </c>
      <c r="Y348" s="41"/>
      <c r="Z348" s="65"/>
      <c r="AA348" s="65"/>
    </row>
    <row r="349" spans="1:54" ht="14.25" customHeight="1" x14ac:dyDescent="0.25">
      <c r="A349" s="431" t="s">
        <v>81</v>
      </c>
      <c r="B349" s="431"/>
      <c r="C349" s="431"/>
      <c r="D349" s="431"/>
      <c r="E349" s="431"/>
      <c r="F349" s="431"/>
      <c r="G349" s="431"/>
      <c r="H349" s="431"/>
      <c r="I349" s="431"/>
      <c r="J349" s="431"/>
      <c r="K349" s="431"/>
      <c r="L349" s="431"/>
      <c r="M349" s="431"/>
      <c r="N349" s="431"/>
      <c r="O349" s="431"/>
      <c r="P349" s="431"/>
      <c r="Q349" s="431"/>
      <c r="R349" s="431"/>
      <c r="S349" s="431"/>
      <c r="T349" s="431"/>
      <c r="U349" s="431"/>
      <c r="V349" s="431"/>
      <c r="W349" s="431"/>
      <c r="X349" s="431"/>
      <c r="Y349" s="431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432">
        <v>4607091383928</v>
      </c>
      <c r="E350" s="43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34"/>
      <c r="Q350" s="434"/>
      <c r="R350" s="434"/>
      <c r="S350" s="435"/>
      <c r="T350" s="38" t="s">
        <v>48</v>
      </c>
      <c r="U350" s="38" t="s">
        <v>48</v>
      </c>
      <c r="V350" s="39" t="s">
        <v>0</v>
      </c>
      <c r="W350" s="57">
        <v>780</v>
      </c>
      <c r="X350" s="54">
        <f>IFERROR(IF(W350="",0,CEILING((W350/$H350),1)*$H350),"")</f>
        <v>780</v>
      </c>
      <c r="Y350" s="40">
        <f>IFERROR(IF(X350=0,"",ROUNDUP(X350/H350,0)*0.02175),"")</f>
        <v>2.1749999999999998</v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432">
        <v>4607091384260</v>
      </c>
      <c r="E351" s="43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34"/>
      <c r="Q351" s="434"/>
      <c r="R351" s="434"/>
      <c r="S351" s="435"/>
      <c r="T351" s="38" t="s">
        <v>48</v>
      </c>
      <c r="U351" s="38" t="s">
        <v>48</v>
      </c>
      <c r="V351" s="39" t="s">
        <v>0</v>
      </c>
      <c r="W351" s="57">
        <v>78</v>
      </c>
      <c r="X351" s="54">
        <f>IFERROR(IF(W351="",0,CEILING((W351/$H351),1)*$H351),"")</f>
        <v>78</v>
      </c>
      <c r="Y351" s="40">
        <f>IFERROR(IF(X351=0,"",ROUNDUP(X351/H351,0)*0.02175),"")</f>
        <v>0.21749999999999997</v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439"/>
      <c r="B352" s="439"/>
      <c r="C352" s="439"/>
      <c r="D352" s="439"/>
      <c r="E352" s="439"/>
      <c r="F352" s="439"/>
      <c r="G352" s="439"/>
      <c r="H352" s="439"/>
      <c r="I352" s="439"/>
      <c r="J352" s="439"/>
      <c r="K352" s="439"/>
      <c r="L352" s="439"/>
      <c r="M352" s="439"/>
      <c r="N352" s="440"/>
      <c r="O352" s="436" t="s">
        <v>43</v>
      </c>
      <c r="P352" s="437"/>
      <c r="Q352" s="437"/>
      <c r="R352" s="437"/>
      <c r="S352" s="437"/>
      <c r="T352" s="437"/>
      <c r="U352" s="438"/>
      <c r="V352" s="41" t="s">
        <v>42</v>
      </c>
      <c r="W352" s="42">
        <f>IFERROR(W350/H350,"0")+IFERROR(W351/H351,"0")</f>
        <v>110</v>
      </c>
      <c r="X352" s="42">
        <f>IFERROR(X350/H350,"0")+IFERROR(X351/H351,"0")</f>
        <v>110</v>
      </c>
      <c r="Y352" s="42">
        <f>IFERROR(IF(Y350="",0,Y350),"0")+IFERROR(IF(Y351="",0,Y351),"0")</f>
        <v>2.3924999999999996</v>
      </c>
      <c r="Z352" s="65"/>
      <c r="AA352" s="65"/>
    </row>
    <row r="353" spans="1:54" x14ac:dyDescent="0.2">
      <c r="A353" s="439"/>
      <c r="B353" s="439"/>
      <c r="C353" s="439"/>
      <c r="D353" s="439"/>
      <c r="E353" s="439"/>
      <c r="F353" s="439"/>
      <c r="G353" s="439"/>
      <c r="H353" s="439"/>
      <c r="I353" s="439"/>
      <c r="J353" s="439"/>
      <c r="K353" s="439"/>
      <c r="L353" s="439"/>
      <c r="M353" s="439"/>
      <c r="N353" s="440"/>
      <c r="O353" s="436" t="s">
        <v>43</v>
      </c>
      <c r="P353" s="437"/>
      <c r="Q353" s="437"/>
      <c r="R353" s="437"/>
      <c r="S353" s="437"/>
      <c r="T353" s="437"/>
      <c r="U353" s="438"/>
      <c r="V353" s="41" t="s">
        <v>0</v>
      </c>
      <c r="W353" s="42">
        <f>IFERROR(SUM(W350:W351),"0")</f>
        <v>858</v>
      </c>
      <c r="X353" s="42">
        <f>IFERROR(SUM(X350:X351),"0")</f>
        <v>858</v>
      </c>
      <c r="Y353" s="41"/>
      <c r="Z353" s="65"/>
      <c r="AA353" s="65"/>
    </row>
    <row r="354" spans="1:54" ht="14.25" customHeight="1" x14ac:dyDescent="0.25">
      <c r="A354" s="431" t="s">
        <v>223</v>
      </c>
      <c r="B354" s="431"/>
      <c r="C354" s="431"/>
      <c r="D354" s="431"/>
      <c r="E354" s="431"/>
      <c r="F354" s="431"/>
      <c r="G354" s="431"/>
      <c r="H354" s="431"/>
      <c r="I354" s="431"/>
      <c r="J354" s="431"/>
      <c r="K354" s="431"/>
      <c r="L354" s="431"/>
      <c r="M354" s="431"/>
      <c r="N354" s="431"/>
      <c r="O354" s="431"/>
      <c r="P354" s="431"/>
      <c r="Q354" s="431"/>
      <c r="R354" s="431"/>
      <c r="S354" s="431"/>
      <c r="T354" s="431"/>
      <c r="U354" s="431"/>
      <c r="V354" s="431"/>
      <c r="W354" s="431"/>
      <c r="X354" s="431"/>
      <c r="Y354" s="431"/>
      <c r="Z354" s="64"/>
      <c r="AA354" s="64"/>
    </row>
    <row r="355" spans="1:54" ht="16.5" customHeight="1" x14ac:dyDescent="0.25">
      <c r="A355" s="61" t="s">
        <v>500</v>
      </c>
      <c r="B355" s="61" t="s">
        <v>501</v>
      </c>
      <c r="C355" s="35">
        <v>4301060314</v>
      </c>
      <c r="D355" s="432">
        <v>4607091384673</v>
      </c>
      <c r="E355" s="43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34"/>
      <c r="Q355" s="434"/>
      <c r="R355" s="434"/>
      <c r="S355" s="43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8" t="s">
        <v>67</v>
      </c>
    </row>
    <row r="356" spans="1:54" x14ac:dyDescent="0.2">
      <c r="A356" s="439"/>
      <c r="B356" s="439"/>
      <c r="C356" s="439"/>
      <c r="D356" s="439"/>
      <c r="E356" s="439"/>
      <c r="F356" s="439"/>
      <c r="G356" s="439"/>
      <c r="H356" s="439"/>
      <c r="I356" s="439"/>
      <c r="J356" s="439"/>
      <c r="K356" s="439"/>
      <c r="L356" s="439"/>
      <c r="M356" s="439"/>
      <c r="N356" s="440"/>
      <c r="O356" s="436" t="s">
        <v>43</v>
      </c>
      <c r="P356" s="437"/>
      <c r="Q356" s="437"/>
      <c r="R356" s="437"/>
      <c r="S356" s="437"/>
      <c r="T356" s="437"/>
      <c r="U356" s="438"/>
      <c r="V356" s="41" t="s">
        <v>42</v>
      </c>
      <c r="W356" s="42">
        <f>IFERROR(W355/H355,"0")</f>
        <v>0</v>
      </c>
      <c r="X356" s="42">
        <f>IFERROR(X355/H355,"0")</f>
        <v>0</v>
      </c>
      <c r="Y356" s="42">
        <f>IFERROR(IF(Y355="",0,Y355),"0")</f>
        <v>0</v>
      </c>
      <c r="Z356" s="65"/>
      <c r="AA356" s="65"/>
    </row>
    <row r="357" spans="1:54" x14ac:dyDescent="0.2">
      <c r="A357" s="439"/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40"/>
      <c r="O357" s="436" t="s">
        <v>43</v>
      </c>
      <c r="P357" s="437"/>
      <c r="Q357" s="437"/>
      <c r="R357" s="437"/>
      <c r="S357" s="437"/>
      <c r="T357" s="437"/>
      <c r="U357" s="438"/>
      <c r="V357" s="41" t="s">
        <v>0</v>
      </c>
      <c r="W357" s="42">
        <f>IFERROR(SUM(W355:W355),"0")</f>
        <v>0</v>
      </c>
      <c r="X357" s="42">
        <f>IFERROR(SUM(X355:X355),"0")</f>
        <v>0</v>
      </c>
      <c r="Y357" s="41"/>
      <c r="Z357" s="65"/>
      <c r="AA357" s="65"/>
    </row>
    <row r="358" spans="1:54" ht="16.5" customHeight="1" x14ac:dyDescent="0.25">
      <c r="A358" s="430" t="s">
        <v>502</v>
      </c>
      <c r="B358" s="430"/>
      <c r="C358" s="430"/>
      <c r="D358" s="430"/>
      <c r="E358" s="430"/>
      <c r="F358" s="430"/>
      <c r="G358" s="430"/>
      <c r="H358" s="430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  <c r="U358" s="430"/>
      <c r="V358" s="430"/>
      <c r="W358" s="430"/>
      <c r="X358" s="430"/>
      <c r="Y358" s="430"/>
      <c r="Z358" s="63"/>
      <c r="AA358" s="63"/>
    </row>
    <row r="359" spans="1:54" ht="14.25" customHeight="1" x14ac:dyDescent="0.25">
      <c r="A359" s="431" t="s">
        <v>117</v>
      </c>
      <c r="B359" s="431"/>
      <c r="C359" s="431"/>
      <c r="D359" s="431"/>
      <c r="E359" s="431"/>
      <c r="F359" s="431"/>
      <c r="G359" s="431"/>
      <c r="H359" s="431"/>
      <c r="I359" s="431"/>
      <c r="J359" s="431"/>
      <c r="K359" s="431"/>
      <c r="L359" s="431"/>
      <c r="M359" s="431"/>
      <c r="N359" s="431"/>
      <c r="O359" s="431"/>
      <c r="P359" s="431"/>
      <c r="Q359" s="431"/>
      <c r="R359" s="431"/>
      <c r="S359" s="431"/>
      <c r="T359" s="431"/>
      <c r="U359" s="431"/>
      <c r="V359" s="431"/>
      <c r="W359" s="431"/>
      <c r="X359" s="431"/>
      <c r="Y359" s="431"/>
      <c r="Z359" s="64"/>
      <c r="AA359" s="64"/>
    </row>
    <row r="360" spans="1:54" ht="37.5" customHeight="1" x14ac:dyDescent="0.25">
      <c r="A360" s="61" t="s">
        <v>503</v>
      </c>
      <c r="B360" s="61" t="s">
        <v>504</v>
      </c>
      <c r="C360" s="35">
        <v>4301011324</v>
      </c>
      <c r="D360" s="432">
        <v>4607091384185</v>
      </c>
      <c r="E360" s="43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34"/>
      <c r="Q360" s="434"/>
      <c r="R360" s="434"/>
      <c r="S360" s="43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customHeight="1" x14ac:dyDescent="0.25">
      <c r="A361" s="61" t="s">
        <v>505</v>
      </c>
      <c r="B361" s="61" t="s">
        <v>506</v>
      </c>
      <c r="C361" s="35">
        <v>4301011312</v>
      </c>
      <c r="D361" s="432">
        <v>4607091384192</v>
      </c>
      <c r="E361" s="43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34"/>
      <c r="Q361" s="434"/>
      <c r="R361" s="434"/>
      <c r="S361" s="43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customHeight="1" x14ac:dyDescent="0.25">
      <c r="A362" s="61" t="s">
        <v>507</v>
      </c>
      <c r="B362" s="61" t="s">
        <v>508</v>
      </c>
      <c r="C362" s="35">
        <v>4301011483</v>
      </c>
      <c r="D362" s="432">
        <v>4680115881907</v>
      </c>
      <c r="E362" s="43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34"/>
      <c r="Q362" s="434"/>
      <c r="R362" s="434"/>
      <c r="S362" s="43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customHeight="1" x14ac:dyDescent="0.25">
      <c r="A363" s="61" t="s">
        <v>509</v>
      </c>
      <c r="B363" s="61" t="s">
        <v>510</v>
      </c>
      <c r="C363" s="35">
        <v>4301011655</v>
      </c>
      <c r="D363" s="432">
        <v>4680115883925</v>
      </c>
      <c r="E363" s="43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34"/>
      <c r="Q363" s="434"/>
      <c r="R363" s="434"/>
      <c r="S363" s="43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customHeight="1" x14ac:dyDescent="0.25">
      <c r="A364" s="61" t="s">
        <v>511</v>
      </c>
      <c r="B364" s="61" t="s">
        <v>512</v>
      </c>
      <c r="C364" s="35">
        <v>4301011303</v>
      </c>
      <c r="D364" s="432">
        <v>4607091384680</v>
      </c>
      <c r="E364" s="43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34"/>
      <c r="Q364" s="434"/>
      <c r="R364" s="434"/>
      <c r="S364" s="43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x14ac:dyDescent="0.2">
      <c r="A365" s="439"/>
      <c r="B365" s="439"/>
      <c r="C365" s="439"/>
      <c r="D365" s="439"/>
      <c r="E365" s="439"/>
      <c r="F365" s="439"/>
      <c r="G365" s="439"/>
      <c r="H365" s="439"/>
      <c r="I365" s="439"/>
      <c r="J365" s="439"/>
      <c r="K365" s="439"/>
      <c r="L365" s="439"/>
      <c r="M365" s="439"/>
      <c r="N365" s="440"/>
      <c r="O365" s="436" t="s">
        <v>43</v>
      </c>
      <c r="P365" s="437"/>
      <c r="Q365" s="437"/>
      <c r="R365" s="437"/>
      <c r="S365" s="437"/>
      <c r="T365" s="437"/>
      <c r="U365" s="438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x14ac:dyDescent="0.2">
      <c r="A366" s="439"/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40"/>
      <c r="O366" s="436" t="s">
        <v>43</v>
      </c>
      <c r="P366" s="437"/>
      <c r="Q366" s="437"/>
      <c r="R366" s="437"/>
      <c r="S366" s="437"/>
      <c r="T366" s="437"/>
      <c r="U366" s="438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customHeight="1" x14ac:dyDescent="0.25">
      <c r="A367" s="431" t="s">
        <v>76</v>
      </c>
      <c r="B367" s="431"/>
      <c r="C367" s="431"/>
      <c r="D367" s="431"/>
      <c r="E367" s="431"/>
      <c r="F367" s="431"/>
      <c r="G367" s="431"/>
      <c r="H367" s="431"/>
      <c r="I367" s="431"/>
      <c r="J367" s="431"/>
      <c r="K367" s="431"/>
      <c r="L367" s="431"/>
      <c r="M367" s="431"/>
      <c r="N367" s="431"/>
      <c r="O367" s="431"/>
      <c r="P367" s="431"/>
      <c r="Q367" s="431"/>
      <c r="R367" s="431"/>
      <c r="S367" s="431"/>
      <c r="T367" s="431"/>
      <c r="U367" s="431"/>
      <c r="V367" s="431"/>
      <c r="W367" s="431"/>
      <c r="X367" s="431"/>
      <c r="Y367" s="431"/>
      <c r="Z367" s="64"/>
      <c r="AA367" s="64"/>
    </row>
    <row r="368" spans="1:54" ht="27" customHeight="1" x14ac:dyDescent="0.25">
      <c r="A368" s="61" t="s">
        <v>513</v>
      </c>
      <c r="B368" s="61" t="s">
        <v>514</v>
      </c>
      <c r="C368" s="35">
        <v>4301031139</v>
      </c>
      <c r="D368" s="432">
        <v>4607091384802</v>
      </c>
      <c r="E368" s="43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34"/>
      <c r="Q368" s="434"/>
      <c r="R368" s="434"/>
      <c r="S368" s="43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68"/>
      <c r="BB368" s="284" t="s">
        <v>67</v>
      </c>
    </row>
    <row r="369" spans="1:54" ht="27" customHeight="1" x14ac:dyDescent="0.25">
      <c r="A369" s="61" t="s">
        <v>515</v>
      </c>
      <c r="B369" s="61" t="s">
        <v>516</v>
      </c>
      <c r="C369" s="35">
        <v>4301031140</v>
      </c>
      <c r="D369" s="432">
        <v>4607091384826</v>
      </c>
      <c r="E369" s="43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34"/>
      <c r="Q369" s="434"/>
      <c r="R369" s="434"/>
      <c r="S369" s="43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x14ac:dyDescent="0.2">
      <c r="A370" s="439"/>
      <c r="B370" s="439"/>
      <c r="C370" s="439"/>
      <c r="D370" s="439"/>
      <c r="E370" s="439"/>
      <c r="F370" s="439"/>
      <c r="G370" s="439"/>
      <c r="H370" s="439"/>
      <c r="I370" s="439"/>
      <c r="J370" s="439"/>
      <c r="K370" s="439"/>
      <c r="L370" s="439"/>
      <c r="M370" s="439"/>
      <c r="N370" s="440"/>
      <c r="O370" s="436" t="s">
        <v>43</v>
      </c>
      <c r="P370" s="437"/>
      <c r="Q370" s="437"/>
      <c r="R370" s="437"/>
      <c r="S370" s="437"/>
      <c r="T370" s="437"/>
      <c r="U370" s="438"/>
      <c r="V370" s="41" t="s">
        <v>42</v>
      </c>
      <c r="W370" s="42">
        <f>IFERROR(W368/H368,"0")+IFERROR(W369/H369,"0")</f>
        <v>0</v>
      </c>
      <c r="X370" s="42">
        <f>IFERROR(X368/H368,"0")+IFERROR(X369/H369,"0")</f>
        <v>0</v>
      </c>
      <c r="Y370" s="42">
        <f>IFERROR(IF(Y368="",0,Y368),"0")+IFERROR(IF(Y369="",0,Y369),"0")</f>
        <v>0</v>
      </c>
      <c r="Z370" s="65"/>
      <c r="AA370" s="65"/>
    </row>
    <row r="371" spans="1:54" x14ac:dyDescent="0.2">
      <c r="A371" s="439"/>
      <c r="B371" s="439"/>
      <c r="C371" s="439"/>
      <c r="D371" s="439"/>
      <c r="E371" s="439"/>
      <c r="F371" s="439"/>
      <c r="G371" s="439"/>
      <c r="H371" s="439"/>
      <c r="I371" s="439"/>
      <c r="J371" s="439"/>
      <c r="K371" s="439"/>
      <c r="L371" s="439"/>
      <c r="M371" s="439"/>
      <c r="N371" s="440"/>
      <c r="O371" s="436" t="s">
        <v>43</v>
      </c>
      <c r="P371" s="437"/>
      <c r="Q371" s="437"/>
      <c r="R371" s="437"/>
      <c r="S371" s="437"/>
      <c r="T371" s="437"/>
      <c r="U371" s="438"/>
      <c r="V371" s="41" t="s">
        <v>0</v>
      </c>
      <c r="W371" s="42">
        <f>IFERROR(SUM(W368:W369),"0")</f>
        <v>0</v>
      </c>
      <c r="X371" s="42">
        <f>IFERROR(SUM(X368:X369),"0")</f>
        <v>0</v>
      </c>
      <c r="Y371" s="41"/>
      <c r="Z371" s="65"/>
      <c r="AA371" s="65"/>
    </row>
    <row r="372" spans="1:54" ht="14.25" customHeight="1" x14ac:dyDescent="0.25">
      <c r="A372" s="431" t="s">
        <v>81</v>
      </c>
      <c r="B372" s="431"/>
      <c r="C372" s="431"/>
      <c r="D372" s="431"/>
      <c r="E372" s="431"/>
      <c r="F372" s="431"/>
      <c r="G372" s="431"/>
      <c r="H372" s="431"/>
      <c r="I372" s="431"/>
      <c r="J372" s="431"/>
      <c r="K372" s="431"/>
      <c r="L372" s="431"/>
      <c r="M372" s="431"/>
      <c r="N372" s="431"/>
      <c r="O372" s="431"/>
      <c r="P372" s="431"/>
      <c r="Q372" s="431"/>
      <c r="R372" s="431"/>
      <c r="S372" s="431"/>
      <c r="T372" s="431"/>
      <c r="U372" s="431"/>
      <c r="V372" s="431"/>
      <c r="W372" s="431"/>
      <c r="X372" s="431"/>
      <c r="Y372" s="431"/>
      <c r="Z372" s="64"/>
      <c r="AA372" s="64"/>
    </row>
    <row r="373" spans="1:54" ht="27" customHeight="1" x14ac:dyDescent="0.25">
      <c r="A373" s="61" t="s">
        <v>517</v>
      </c>
      <c r="B373" s="61" t="s">
        <v>518</v>
      </c>
      <c r="C373" s="35">
        <v>4301051303</v>
      </c>
      <c r="D373" s="432">
        <v>4607091384246</v>
      </c>
      <c r="E373" s="43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34"/>
      <c r="Q373" s="434"/>
      <c r="R373" s="434"/>
      <c r="S373" s="435"/>
      <c r="T373" s="38" t="s">
        <v>48</v>
      </c>
      <c r="U373" s="38" t="s">
        <v>48</v>
      </c>
      <c r="V373" s="39" t="s">
        <v>0</v>
      </c>
      <c r="W373" s="57">
        <v>39</v>
      </c>
      <c r="X373" s="54">
        <f>IFERROR(IF(W373="",0,CEILING((W373/$H373),1)*$H373),"")</f>
        <v>39</v>
      </c>
      <c r="Y373" s="40">
        <f>IFERROR(IF(X373=0,"",ROUNDUP(X373/H373,0)*0.02175),"")</f>
        <v>0.10874999999999999</v>
      </c>
      <c r="Z373" s="66" t="s">
        <v>48</v>
      </c>
      <c r="AA373" s="67" t="s">
        <v>48</v>
      </c>
      <c r="AE373" s="68"/>
      <c r="BB373" s="286" t="s">
        <v>67</v>
      </c>
    </row>
    <row r="374" spans="1:54" ht="27" customHeight="1" x14ac:dyDescent="0.25">
      <c r="A374" s="61" t="s">
        <v>519</v>
      </c>
      <c r="B374" s="61" t="s">
        <v>520</v>
      </c>
      <c r="C374" s="35">
        <v>4301051445</v>
      </c>
      <c r="D374" s="432">
        <v>4680115881976</v>
      </c>
      <c r="E374" s="43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34"/>
      <c r="Q374" s="434"/>
      <c r="R374" s="434"/>
      <c r="S374" s="43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customHeight="1" x14ac:dyDescent="0.25">
      <c r="A375" s="61" t="s">
        <v>521</v>
      </c>
      <c r="B375" s="61" t="s">
        <v>522</v>
      </c>
      <c r="C375" s="35">
        <v>4301051297</v>
      </c>
      <c r="D375" s="432">
        <v>4607091384253</v>
      </c>
      <c r="E375" s="43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34"/>
      <c r="Q375" s="434"/>
      <c r="R375" s="434"/>
      <c r="S375" s="43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customHeight="1" x14ac:dyDescent="0.25">
      <c r="A376" s="61" t="s">
        <v>523</v>
      </c>
      <c r="B376" s="61" t="s">
        <v>524</v>
      </c>
      <c r="C376" s="35">
        <v>4301051444</v>
      </c>
      <c r="D376" s="432">
        <v>4680115881969</v>
      </c>
      <c r="E376" s="43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34"/>
      <c r="Q376" s="434"/>
      <c r="R376" s="434"/>
      <c r="S376" s="43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x14ac:dyDescent="0.2">
      <c r="A377" s="439"/>
      <c r="B377" s="439"/>
      <c r="C377" s="439"/>
      <c r="D377" s="439"/>
      <c r="E377" s="439"/>
      <c r="F377" s="439"/>
      <c r="G377" s="439"/>
      <c r="H377" s="439"/>
      <c r="I377" s="439"/>
      <c r="J377" s="439"/>
      <c r="K377" s="439"/>
      <c r="L377" s="439"/>
      <c r="M377" s="439"/>
      <c r="N377" s="440"/>
      <c r="O377" s="436" t="s">
        <v>43</v>
      </c>
      <c r="P377" s="437"/>
      <c r="Q377" s="437"/>
      <c r="R377" s="437"/>
      <c r="S377" s="437"/>
      <c r="T377" s="437"/>
      <c r="U377" s="438"/>
      <c r="V377" s="41" t="s">
        <v>42</v>
      </c>
      <c r="W377" s="42">
        <f>IFERROR(W373/H373,"0")+IFERROR(W374/H374,"0")+IFERROR(W375/H375,"0")+IFERROR(W376/H376,"0")</f>
        <v>5</v>
      </c>
      <c r="X377" s="42">
        <f>IFERROR(X373/H373,"0")+IFERROR(X374/H374,"0")+IFERROR(X375/H375,"0")+IFERROR(X376/H376,"0")</f>
        <v>5</v>
      </c>
      <c r="Y377" s="42">
        <f>IFERROR(IF(Y373="",0,Y373),"0")+IFERROR(IF(Y374="",0,Y374),"0")+IFERROR(IF(Y375="",0,Y375),"0")+IFERROR(IF(Y376="",0,Y376),"0")</f>
        <v>0.10874999999999999</v>
      </c>
      <c r="Z377" s="65"/>
      <c r="AA377" s="65"/>
    </row>
    <row r="378" spans="1:54" x14ac:dyDescent="0.2">
      <c r="A378" s="439"/>
      <c r="B378" s="439"/>
      <c r="C378" s="439"/>
      <c r="D378" s="439"/>
      <c r="E378" s="439"/>
      <c r="F378" s="439"/>
      <c r="G378" s="439"/>
      <c r="H378" s="439"/>
      <c r="I378" s="439"/>
      <c r="J378" s="439"/>
      <c r="K378" s="439"/>
      <c r="L378" s="439"/>
      <c r="M378" s="439"/>
      <c r="N378" s="440"/>
      <c r="O378" s="436" t="s">
        <v>43</v>
      </c>
      <c r="P378" s="437"/>
      <c r="Q378" s="437"/>
      <c r="R378" s="437"/>
      <c r="S378" s="437"/>
      <c r="T378" s="437"/>
      <c r="U378" s="438"/>
      <c r="V378" s="41" t="s">
        <v>0</v>
      </c>
      <c r="W378" s="42">
        <f>IFERROR(SUM(W373:W376),"0")</f>
        <v>39</v>
      </c>
      <c r="X378" s="42">
        <f>IFERROR(SUM(X373:X376),"0")</f>
        <v>39</v>
      </c>
      <c r="Y378" s="41"/>
      <c r="Z378" s="65"/>
      <c r="AA378" s="65"/>
    </row>
    <row r="379" spans="1:54" ht="14.25" customHeight="1" x14ac:dyDescent="0.25">
      <c r="A379" s="431" t="s">
        <v>223</v>
      </c>
      <c r="B379" s="431"/>
      <c r="C379" s="431"/>
      <c r="D379" s="431"/>
      <c r="E379" s="431"/>
      <c r="F379" s="431"/>
      <c r="G379" s="431"/>
      <c r="H379" s="431"/>
      <c r="I379" s="431"/>
      <c r="J379" s="431"/>
      <c r="K379" s="431"/>
      <c r="L379" s="431"/>
      <c r="M379" s="431"/>
      <c r="N379" s="431"/>
      <c r="O379" s="431"/>
      <c r="P379" s="431"/>
      <c r="Q379" s="431"/>
      <c r="R379" s="431"/>
      <c r="S379" s="431"/>
      <c r="T379" s="431"/>
      <c r="U379" s="431"/>
      <c r="V379" s="431"/>
      <c r="W379" s="431"/>
      <c r="X379" s="431"/>
      <c r="Y379" s="431"/>
      <c r="Z379" s="64"/>
      <c r="AA379" s="64"/>
    </row>
    <row r="380" spans="1:54" ht="27" customHeight="1" x14ac:dyDescent="0.25">
      <c r="A380" s="61" t="s">
        <v>525</v>
      </c>
      <c r="B380" s="61" t="s">
        <v>526</v>
      </c>
      <c r="C380" s="35">
        <v>4301060322</v>
      </c>
      <c r="D380" s="432">
        <v>4607091389357</v>
      </c>
      <c r="E380" s="43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34"/>
      <c r="Q380" s="434"/>
      <c r="R380" s="434"/>
      <c r="S380" s="43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IFERROR(IF(X380=0,"",ROUNDUP(X380/H380,0)*0.02175),"")</f>
        <v/>
      </c>
      <c r="Z380" s="66" t="s">
        <v>48</v>
      </c>
      <c r="AA380" s="67" t="s">
        <v>48</v>
      </c>
      <c r="AE380" s="68"/>
      <c r="BB380" s="290" t="s">
        <v>67</v>
      </c>
    </row>
    <row r="381" spans="1:54" x14ac:dyDescent="0.2">
      <c r="A381" s="439"/>
      <c r="B381" s="439"/>
      <c r="C381" s="439"/>
      <c r="D381" s="439"/>
      <c r="E381" s="439"/>
      <c r="F381" s="439"/>
      <c r="G381" s="439"/>
      <c r="H381" s="439"/>
      <c r="I381" s="439"/>
      <c r="J381" s="439"/>
      <c r="K381" s="439"/>
      <c r="L381" s="439"/>
      <c r="M381" s="439"/>
      <c r="N381" s="440"/>
      <c r="O381" s="436" t="s">
        <v>43</v>
      </c>
      <c r="P381" s="437"/>
      <c r="Q381" s="437"/>
      <c r="R381" s="437"/>
      <c r="S381" s="437"/>
      <c r="T381" s="437"/>
      <c r="U381" s="438"/>
      <c r="V381" s="41" t="s">
        <v>42</v>
      </c>
      <c r="W381" s="42">
        <f>IFERROR(W380/H380,"0")</f>
        <v>0</v>
      </c>
      <c r="X381" s="42">
        <f>IFERROR(X380/H380,"0")</f>
        <v>0</v>
      </c>
      <c r="Y381" s="42">
        <f>IFERROR(IF(Y380="",0,Y380),"0")</f>
        <v>0</v>
      </c>
      <c r="Z381" s="65"/>
      <c r="AA381" s="65"/>
    </row>
    <row r="382" spans="1:54" x14ac:dyDescent="0.2">
      <c r="A382" s="439"/>
      <c r="B382" s="439"/>
      <c r="C382" s="439"/>
      <c r="D382" s="439"/>
      <c r="E382" s="439"/>
      <c r="F382" s="439"/>
      <c r="G382" s="439"/>
      <c r="H382" s="439"/>
      <c r="I382" s="439"/>
      <c r="J382" s="439"/>
      <c r="K382" s="439"/>
      <c r="L382" s="439"/>
      <c r="M382" s="439"/>
      <c r="N382" s="440"/>
      <c r="O382" s="436" t="s">
        <v>43</v>
      </c>
      <c r="P382" s="437"/>
      <c r="Q382" s="437"/>
      <c r="R382" s="437"/>
      <c r="S382" s="437"/>
      <c r="T382" s="437"/>
      <c r="U382" s="438"/>
      <c r="V382" s="41" t="s">
        <v>0</v>
      </c>
      <c r="W382" s="42">
        <f>IFERROR(SUM(W380:W380),"0")</f>
        <v>0</v>
      </c>
      <c r="X382" s="42">
        <f>IFERROR(SUM(X380:X380),"0")</f>
        <v>0</v>
      </c>
      <c r="Y382" s="41"/>
      <c r="Z382" s="65"/>
      <c r="AA382" s="65"/>
    </row>
    <row r="383" spans="1:54" ht="27.75" customHeight="1" x14ac:dyDescent="0.2">
      <c r="A383" s="429" t="s">
        <v>527</v>
      </c>
      <c r="B383" s="429"/>
      <c r="C383" s="429"/>
      <c r="D383" s="429"/>
      <c r="E383" s="429"/>
      <c r="F383" s="429"/>
      <c r="G383" s="429"/>
      <c r="H383" s="429"/>
      <c r="I383" s="429"/>
      <c r="J383" s="429"/>
      <c r="K383" s="429"/>
      <c r="L383" s="429"/>
      <c r="M383" s="429"/>
      <c r="N383" s="429"/>
      <c r="O383" s="429"/>
      <c r="P383" s="429"/>
      <c r="Q383" s="429"/>
      <c r="R383" s="429"/>
      <c r="S383" s="429"/>
      <c r="T383" s="429"/>
      <c r="U383" s="429"/>
      <c r="V383" s="429"/>
      <c r="W383" s="429"/>
      <c r="X383" s="429"/>
      <c r="Y383" s="429"/>
      <c r="Z383" s="53"/>
      <c r="AA383" s="53"/>
    </row>
    <row r="384" spans="1:54" ht="16.5" customHeight="1" x14ac:dyDescent="0.25">
      <c r="A384" s="430" t="s">
        <v>528</v>
      </c>
      <c r="B384" s="430"/>
      <c r="C384" s="430"/>
      <c r="D384" s="430"/>
      <c r="E384" s="430"/>
      <c r="F384" s="430"/>
      <c r="G384" s="430"/>
      <c r="H384" s="430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  <c r="U384" s="430"/>
      <c r="V384" s="430"/>
      <c r="W384" s="430"/>
      <c r="X384" s="430"/>
      <c r="Y384" s="430"/>
      <c r="Z384" s="63"/>
      <c r="AA384" s="63"/>
    </row>
    <row r="385" spans="1:54" ht="14.25" customHeight="1" x14ac:dyDescent="0.25">
      <c r="A385" s="431" t="s">
        <v>117</v>
      </c>
      <c r="B385" s="431"/>
      <c r="C385" s="431"/>
      <c r="D385" s="431"/>
      <c r="E385" s="431"/>
      <c r="F385" s="431"/>
      <c r="G385" s="431"/>
      <c r="H385" s="431"/>
      <c r="I385" s="431"/>
      <c r="J385" s="431"/>
      <c r="K385" s="431"/>
      <c r="L385" s="431"/>
      <c r="M385" s="431"/>
      <c r="N385" s="431"/>
      <c r="O385" s="431"/>
      <c r="P385" s="431"/>
      <c r="Q385" s="431"/>
      <c r="R385" s="431"/>
      <c r="S385" s="431"/>
      <c r="T385" s="431"/>
      <c r="U385" s="431"/>
      <c r="V385" s="431"/>
      <c r="W385" s="431"/>
      <c r="X385" s="431"/>
      <c r="Y385" s="431"/>
      <c r="Z385" s="64"/>
      <c r="AA385" s="64"/>
    </row>
    <row r="386" spans="1:54" ht="27" customHeight="1" x14ac:dyDescent="0.25">
      <c r="A386" s="61" t="s">
        <v>529</v>
      </c>
      <c r="B386" s="61" t="s">
        <v>530</v>
      </c>
      <c r="C386" s="35">
        <v>4301011428</v>
      </c>
      <c r="D386" s="432">
        <v>4607091389708</v>
      </c>
      <c r="E386" s="43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34"/>
      <c r="Q386" s="434"/>
      <c r="R386" s="434"/>
      <c r="S386" s="43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customHeight="1" x14ac:dyDescent="0.25">
      <c r="A387" s="61" t="s">
        <v>531</v>
      </c>
      <c r="B387" s="61" t="s">
        <v>532</v>
      </c>
      <c r="C387" s="35">
        <v>4301011427</v>
      </c>
      <c r="D387" s="432">
        <v>4607091389692</v>
      </c>
      <c r="E387" s="43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34"/>
      <c r="Q387" s="434"/>
      <c r="R387" s="434"/>
      <c r="S387" s="43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x14ac:dyDescent="0.2">
      <c r="A388" s="439"/>
      <c r="B388" s="439"/>
      <c r="C388" s="439"/>
      <c r="D388" s="439"/>
      <c r="E388" s="439"/>
      <c r="F388" s="439"/>
      <c r="G388" s="439"/>
      <c r="H388" s="439"/>
      <c r="I388" s="439"/>
      <c r="J388" s="439"/>
      <c r="K388" s="439"/>
      <c r="L388" s="439"/>
      <c r="M388" s="439"/>
      <c r="N388" s="440"/>
      <c r="O388" s="436" t="s">
        <v>43</v>
      </c>
      <c r="P388" s="437"/>
      <c r="Q388" s="437"/>
      <c r="R388" s="437"/>
      <c r="S388" s="437"/>
      <c r="T388" s="437"/>
      <c r="U388" s="438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x14ac:dyDescent="0.2">
      <c r="A389" s="439"/>
      <c r="B389" s="439"/>
      <c r="C389" s="439"/>
      <c r="D389" s="439"/>
      <c r="E389" s="439"/>
      <c r="F389" s="439"/>
      <c r="G389" s="439"/>
      <c r="H389" s="439"/>
      <c r="I389" s="439"/>
      <c r="J389" s="439"/>
      <c r="K389" s="439"/>
      <c r="L389" s="439"/>
      <c r="M389" s="439"/>
      <c r="N389" s="440"/>
      <c r="O389" s="436" t="s">
        <v>43</v>
      </c>
      <c r="P389" s="437"/>
      <c r="Q389" s="437"/>
      <c r="R389" s="437"/>
      <c r="S389" s="437"/>
      <c r="T389" s="437"/>
      <c r="U389" s="438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customHeight="1" x14ac:dyDescent="0.25">
      <c r="A390" s="431" t="s">
        <v>76</v>
      </c>
      <c r="B390" s="431"/>
      <c r="C390" s="431"/>
      <c r="D390" s="431"/>
      <c r="E390" s="431"/>
      <c r="F390" s="431"/>
      <c r="G390" s="431"/>
      <c r="H390" s="431"/>
      <c r="I390" s="431"/>
      <c r="J390" s="431"/>
      <c r="K390" s="431"/>
      <c r="L390" s="431"/>
      <c r="M390" s="431"/>
      <c r="N390" s="431"/>
      <c r="O390" s="431"/>
      <c r="P390" s="431"/>
      <c r="Q390" s="431"/>
      <c r="R390" s="431"/>
      <c r="S390" s="431"/>
      <c r="T390" s="431"/>
      <c r="U390" s="431"/>
      <c r="V390" s="431"/>
      <c r="W390" s="431"/>
      <c r="X390" s="431"/>
      <c r="Y390" s="431"/>
      <c r="Z390" s="64"/>
      <c r="AA390" s="64"/>
    </row>
    <row r="391" spans="1:54" ht="27" customHeight="1" x14ac:dyDescent="0.25">
      <c r="A391" s="61" t="s">
        <v>533</v>
      </c>
      <c r="B391" s="61" t="s">
        <v>534</v>
      </c>
      <c r="C391" s="35">
        <v>4301031177</v>
      </c>
      <c r="D391" s="432">
        <v>4607091389753</v>
      </c>
      <c r="E391" s="43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34"/>
      <c r="Q391" s="434"/>
      <c r="R391" s="434"/>
      <c r="S391" s="435"/>
      <c r="T391" s="38" t="s">
        <v>48</v>
      </c>
      <c r="U391" s="38" t="s">
        <v>48</v>
      </c>
      <c r="V391" s="39" t="s">
        <v>0</v>
      </c>
      <c r="W391" s="57">
        <v>200</v>
      </c>
      <c r="X391" s="54">
        <f t="shared" ref="X391:X403" si="18">IFERROR(IF(W391="",0,CEILING((W391/$H391),1)*$H391),"")</f>
        <v>201.60000000000002</v>
      </c>
      <c r="Y391" s="40">
        <f>IFERROR(IF(X391=0,"",ROUNDUP(X391/H391,0)*0.00753),"")</f>
        <v>0.36143999999999998</v>
      </c>
      <c r="Z391" s="66" t="s">
        <v>48</v>
      </c>
      <c r="AA391" s="67" t="s">
        <v>48</v>
      </c>
      <c r="AE391" s="68"/>
      <c r="BB391" s="293" t="s">
        <v>67</v>
      </c>
    </row>
    <row r="392" spans="1:54" ht="27" customHeight="1" x14ac:dyDescent="0.25">
      <c r="A392" s="61" t="s">
        <v>535</v>
      </c>
      <c r="B392" s="61" t="s">
        <v>536</v>
      </c>
      <c r="C392" s="35">
        <v>4301031174</v>
      </c>
      <c r="D392" s="432">
        <v>4607091389760</v>
      </c>
      <c r="E392" s="43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34"/>
      <c r="Q392" s="434"/>
      <c r="R392" s="434"/>
      <c r="S392" s="43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customHeight="1" x14ac:dyDescent="0.25">
      <c r="A393" s="61" t="s">
        <v>537</v>
      </c>
      <c r="B393" s="61" t="s">
        <v>538</v>
      </c>
      <c r="C393" s="35">
        <v>4301031175</v>
      </c>
      <c r="D393" s="432">
        <v>4607091389746</v>
      </c>
      <c r="E393" s="43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34"/>
      <c r="Q393" s="434"/>
      <c r="R393" s="434"/>
      <c r="S393" s="43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37.5" customHeight="1" x14ac:dyDescent="0.25">
      <c r="A394" s="61" t="s">
        <v>539</v>
      </c>
      <c r="B394" s="61" t="s">
        <v>540</v>
      </c>
      <c r="C394" s="35">
        <v>4301031236</v>
      </c>
      <c r="D394" s="432">
        <v>4680115882928</v>
      </c>
      <c r="E394" s="43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34"/>
      <c r="Q394" s="434"/>
      <c r="R394" s="434"/>
      <c r="S394" s="43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541</v>
      </c>
      <c r="B395" s="61" t="s">
        <v>542</v>
      </c>
      <c r="C395" s="35">
        <v>4301031257</v>
      </c>
      <c r="D395" s="432">
        <v>4680115883147</v>
      </c>
      <c r="E395" s="43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34"/>
      <c r="Q395" s="434"/>
      <c r="R395" s="434"/>
      <c r="S395" s="43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543</v>
      </c>
      <c r="B396" s="61" t="s">
        <v>544</v>
      </c>
      <c r="C396" s="35">
        <v>4301031178</v>
      </c>
      <c r="D396" s="432">
        <v>4607091384338</v>
      </c>
      <c r="E396" s="43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34"/>
      <c r="Q396" s="434"/>
      <c r="R396" s="434"/>
      <c r="S396" s="43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customHeight="1" x14ac:dyDescent="0.25">
      <c r="A397" s="61" t="s">
        <v>545</v>
      </c>
      <c r="B397" s="61" t="s">
        <v>546</v>
      </c>
      <c r="C397" s="35">
        <v>4301031254</v>
      </c>
      <c r="D397" s="432">
        <v>4680115883154</v>
      </c>
      <c r="E397" s="43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34"/>
      <c r="Q397" s="434"/>
      <c r="R397" s="434"/>
      <c r="S397" s="43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customHeight="1" x14ac:dyDescent="0.25">
      <c r="A398" s="61" t="s">
        <v>547</v>
      </c>
      <c r="B398" s="61" t="s">
        <v>548</v>
      </c>
      <c r="C398" s="35">
        <v>4301031171</v>
      </c>
      <c r="D398" s="432">
        <v>4607091389524</v>
      </c>
      <c r="E398" s="43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34"/>
      <c r="Q398" s="434"/>
      <c r="R398" s="434"/>
      <c r="S398" s="43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customHeight="1" x14ac:dyDescent="0.25">
      <c r="A399" s="61" t="s">
        <v>549</v>
      </c>
      <c r="B399" s="61" t="s">
        <v>550</v>
      </c>
      <c r="C399" s="35">
        <v>4301031258</v>
      </c>
      <c r="D399" s="432">
        <v>4680115883161</v>
      </c>
      <c r="E399" s="43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34"/>
      <c r="Q399" s="434"/>
      <c r="R399" s="434"/>
      <c r="S399" s="43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customHeight="1" x14ac:dyDescent="0.25">
      <c r="A400" s="61" t="s">
        <v>551</v>
      </c>
      <c r="B400" s="61" t="s">
        <v>552</v>
      </c>
      <c r="C400" s="35">
        <v>4301031170</v>
      </c>
      <c r="D400" s="432">
        <v>4607091384345</v>
      </c>
      <c r="E400" s="43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34"/>
      <c r="Q400" s="434"/>
      <c r="R400" s="434"/>
      <c r="S400" s="43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customHeight="1" x14ac:dyDescent="0.25">
      <c r="A401" s="61" t="s">
        <v>553</v>
      </c>
      <c r="B401" s="61" t="s">
        <v>554</v>
      </c>
      <c r="C401" s="35">
        <v>4301031256</v>
      </c>
      <c r="D401" s="432">
        <v>4680115883178</v>
      </c>
      <c r="E401" s="43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34"/>
      <c r="Q401" s="434"/>
      <c r="R401" s="434"/>
      <c r="S401" s="43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customHeight="1" x14ac:dyDescent="0.25">
      <c r="A402" s="61" t="s">
        <v>555</v>
      </c>
      <c r="B402" s="61" t="s">
        <v>556</v>
      </c>
      <c r="C402" s="35">
        <v>4301031172</v>
      </c>
      <c r="D402" s="432">
        <v>4607091389531</v>
      </c>
      <c r="E402" s="43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34"/>
      <c r="Q402" s="434"/>
      <c r="R402" s="434"/>
      <c r="S402" s="43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customHeight="1" x14ac:dyDescent="0.25">
      <c r="A403" s="61" t="s">
        <v>557</v>
      </c>
      <c r="B403" s="61" t="s">
        <v>558</v>
      </c>
      <c r="C403" s="35">
        <v>4301031255</v>
      </c>
      <c r="D403" s="432">
        <v>4680115883185</v>
      </c>
      <c r="E403" s="43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34"/>
      <c r="Q403" s="434"/>
      <c r="R403" s="434"/>
      <c r="S403" s="43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x14ac:dyDescent="0.2">
      <c r="A404" s="439"/>
      <c r="B404" s="439"/>
      <c r="C404" s="439"/>
      <c r="D404" s="439"/>
      <c r="E404" s="439"/>
      <c r="F404" s="439"/>
      <c r="G404" s="439"/>
      <c r="H404" s="439"/>
      <c r="I404" s="439"/>
      <c r="J404" s="439"/>
      <c r="K404" s="439"/>
      <c r="L404" s="439"/>
      <c r="M404" s="439"/>
      <c r="N404" s="440"/>
      <c r="O404" s="436" t="s">
        <v>43</v>
      </c>
      <c r="P404" s="437"/>
      <c r="Q404" s="437"/>
      <c r="R404" s="437"/>
      <c r="S404" s="437"/>
      <c r="T404" s="437"/>
      <c r="U404" s="438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47.61904761904762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48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0.36143999999999998</v>
      </c>
      <c r="Z404" s="65"/>
      <c r="AA404" s="65"/>
    </row>
    <row r="405" spans="1:54" x14ac:dyDescent="0.2">
      <c r="A405" s="439"/>
      <c r="B405" s="439"/>
      <c r="C405" s="439"/>
      <c r="D405" s="439"/>
      <c r="E405" s="439"/>
      <c r="F405" s="439"/>
      <c r="G405" s="439"/>
      <c r="H405" s="439"/>
      <c r="I405" s="439"/>
      <c r="J405" s="439"/>
      <c r="K405" s="439"/>
      <c r="L405" s="439"/>
      <c r="M405" s="439"/>
      <c r="N405" s="440"/>
      <c r="O405" s="436" t="s">
        <v>43</v>
      </c>
      <c r="P405" s="437"/>
      <c r="Q405" s="437"/>
      <c r="R405" s="437"/>
      <c r="S405" s="437"/>
      <c r="T405" s="437"/>
      <c r="U405" s="438"/>
      <c r="V405" s="41" t="s">
        <v>0</v>
      </c>
      <c r="W405" s="42">
        <f>IFERROR(SUM(W391:W403),"0")</f>
        <v>200</v>
      </c>
      <c r="X405" s="42">
        <f>IFERROR(SUM(X391:X403),"0")</f>
        <v>201.60000000000002</v>
      </c>
      <c r="Y405" s="41"/>
      <c r="Z405" s="65"/>
      <c r="AA405" s="65"/>
    </row>
    <row r="406" spans="1:54" ht="14.25" customHeight="1" x14ac:dyDescent="0.25">
      <c r="A406" s="431" t="s">
        <v>81</v>
      </c>
      <c r="B406" s="431"/>
      <c r="C406" s="431"/>
      <c r="D406" s="431"/>
      <c r="E406" s="431"/>
      <c r="F406" s="431"/>
      <c r="G406" s="431"/>
      <c r="H406" s="431"/>
      <c r="I406" s="431"/>
      <c r="J406" s="431"/>
      <c r="K406" s="431"/>
      <c r="L406" s="431"/>
      <c r="M406" s="431"/>
      <c r="N406" s="431"/>
      <c r="O406" s="431"/>
      <c r="P406" s="431"/>
      <c r="Q406" s="431"/>
      <c r="R406" s="431"/>
      <c r="S406" s="431"/>
      <c r="T406" s="431"/>
      <c r="U406" s="431"/>
      <c r="V406" s="431"/>
      <c r="W406" s="431"/>
      <c r="X406" s="431"/>
      <c r="Y406" s="431"/>
      <c r="Z406" s="64"/>
      <c r="AA406" s="64"/>
    </row>
    <row r="407" spans="1:54" ht="27" customHeight="1" x14ac:dyDescent="0.25">
      <c r="A407" s="61" t="s">
        <v>559</v>
      </c>
      <c r="B407" s="61" t="s">
        <v>560</v>
      </c>
      <c r="C407" s="35">
        <v>4301051258</v>
      </c>
      <c r="D407" s="432">
        <v>4607091389685</v>
      </c>
      <c r="E407" s="43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34"/>
      <c r="Q407" s="434"/>
      <c r="R407" s="434"/>
      <c r="S407" s="435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IFERROR(IF(X407=0,"",ROUNDUP(X407/H407,0)*0.02175),"")</f>
        <v/>
      </c>
      <c r="Z407" s="66" t="s">
        <v>48</v>
      </c>
      <c r="AA407" s="67" t="s">
        <v>48</v>
      </c>
      <c r="AE407" s="68"/>
      <c r="BB407" s="306" t="s">
        <v>67</v>
      </c>
    </row>
    <row r="408" spans="1:54" ht="27" customHeight="1" x14ac:dyDescent="0.25">
      <c r="A408" s="61" t="s">
        <v>561</v>
      </c>
      <c r="B408" s="61" t="s">
        <v>562</v>
      </c>
      <c r="C408" s="35">
        <v>4301051431</v>
      </c>
      <c r="D408" s="432">
        <v>4607091389654</v>
      </c>
      <c r="E408" s="43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34"/>
      <c r="Q408" s="434"/>
      <c r="R408" s="434"/>
      <c r="S408" s="43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customHeight="1" x14ac:dyDescent="0.25">
      <c r="A409" s="61" t="s">
        <v>563</v>
      </c>
      <c r="B409" s="61" t="s">
        <v>564</v>
      </c>
      <c r="C409" s="35">
        <v>4301051284</v>
      </c>
      <c r="D409" s="432">
        <v>4607091384352</v>
      </c>
      <c r="E409" s="43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34"/>
      <c r="Q409" s="434"/>
      <c r="R409" s="434"/>
      <c r="S409" s="43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x14ac:dyDescent="0.2">
      <c r="A410" s="439"/>
      <c r="B410" s="439"/>
      <c r="C410" s="439"/>
      <c r="D410" s="439"/>
      <c r="E410" s="439"/>
      <c r="F410" s="439"/>
      <c r="G410" s="439"/>
      <c r="H410" s="439"/>
      <c r="I410" s="439"/>
      <c r="J410" s="439"/>
      <c r="K410" s="439"/>
      <c r="L410" s="439"/>
      <c r="M410" s="439"/>
      <c r="N410" s="440"/>
      <c r="O410" s="436" t="s">
        <v>43</v>
      </c>
      <c r="P410" s="437"/>
      <c r="Q410" s="437"/>
      <c r="R410" s="437"/>
      <c r="S410" s="437"/>
      <c r="T410" s="437"/>
      <c r="U410" s="438"/>
      <c r="V410" s="41" t="s">
        <v>42</v>
      </c>
      <c r="W410" s="42">
        <f>IFERROR(W407/H407,"0")+IFERROR(W408/H408,"0")+IFERROR(W409/H409,"0")</f>
        <v>0</v>
      </c>
      <c r="X410" s="42">
        <f>IFERROR(X407/H407,"0")+IFERROR(X408/H408,"0")+IFERROR(X409/H409,"0")</f>
        <v>0</v>
      </c>
      <c r="Y410" s="42">
        <f>IFERROR(IF(Y407="",0,Y407),"0")+IFERROR(IF(Y408="",0,Y408),"0")+IFERROR(IF(Y409="",0,Y409),"0")</f>
        <v>0</v>
      </c>
      <c r="Z410" s="65"/>
      <c r="AA410" s="65"/>
    </row>
    <row r="411" spans="1:54" x14ac:dyDescent="0.2">
      <c r="A411" s="439"/>
      <c r="B411" s="439"/>
      <c r="C411" s="439"/>
      <c r="D411" s="439"/>
      <c r="E411" s="439"/>
      <c r="F411" s="439"/>
      <c r="G411" s="439"/>
      <c r="H411" s="439"/>
      <c r="I411" s="439"/>
      <c r="J411" s="439"/>
      <c r="K411" s="439"/>
      <c r="L411" s="439"/>
      <c r="M411" s="439"/>
      <c r="N411" s="440"/>
      <c r="O411" s="436" t="s">
        <v>43</v>
      </c>
      <c r="P411" s="437"/>
      <c r="Q411" s="437"/>
      <c r="R411" s="437"/>
      <c r="S411" s="437"/>
      <c r="T411" s="437"/>
      <c r="U411" s="438"/>
      <c r="V411" s="41" t="s">
        <v>0</v>
      </c>
      <c r="W411" s="42">
        <f>IFERROR(SUM(W407:W409),"0")</f>
        <v>0</v>
      </c>
      <c r="X411" s="42">
        <f>IFERROR(SUM(X407:X409),"0")</f>
        <v>0</v>
      </c>
      <c r="Y411" s="41"/>
      <c r="Z411" s="65"/>
      <c r="AA411" s="65"/>
    </row>
    <row r="412" spans="1:54" ht="14.25" customHeight="1" x14ac:dyDescent="0.25">
      <c r="A412" s="431" t="s">
        <v>223</v>
      </c>
      <c r="B412" s="431"/>
      <c r="C412" s="431"/>
      <c r="D412" s="431"/>
      <c r="E412" s="431"/>
      <c r="F412" s="431"/>
      <c r="G412" s="431"/>
      <c r="H412" s="431"/>
      <c r="I412" s="431"/>
      <c r="J412" s="431"/>
      <c r="K412" s="431"/>
      <c r="L412" s="431"/>
      <c r="M412" s="431"/>
      <c r="N412" s="431"/>
      <c r="O412" s="431"/>
      <c r="P412" s="431"/>
      <c r="Q412" s="431"/>
      <c r="R412" s="431"/>
      <c r="S412" s="431"/>
      <c r="T412" s="431"/>
      <c r="U412" s="431"/>
      <c r="V412" s="431"/>
      <c r="W412" s="431"/>
      <c r="X412" s="431"/>
      <c r="Y412" s="431"/>
      <c r="Z412" s="64"/>
      <c r="AA412" s="64"/>
    </row>
    <row r="413" spans="1:54" ht="27" customHeight="1" x14ac:dyDescent="0.25">
      <c r="A413" s="61" t="s">
        <v>565</v>
      </c>
      <c r="B413" s="61" t="s">
        <v>566</v>
      </c>
      <c r="C413" s="35">
        <v>4301060352</v>
      </c>
      <c r="D413" s="432">
        <v>4680115881648</v>
      </c>
      <c r="E413" s="43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34"/>
      <c r="Q413" s="434"/>
      <c r="R413" s="434"/>
      <c r="S413" s="435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IFERROR(IF(X413=0,"",ROUNDUP(X413/H413,0)*0.01196),"")</f>
        <v/>
      </c>
      <c r="Z413" s="66" t="s">
        <v>48</v>
      </c>
      <c r="AA413" s="67" t="s">
        <v>48</v>
      </c>
      <c r="AE413" s="68"/>
      <c r="BB413" s="309" t="s">
        <v>67</v>
      </c>
    </row>
    <row r="414" spans="1:54" x14ac:dyDescent="0.2">
      <c r="A414" s="439"/>
      <c r="B414" s="439"/>
      <c r="C414" s="439"/>
      <c r="D414" s="439"/>
      <c r="E414" s="439"/>
      <c r="F414" s="439"/>
      <c r="G414" s="439"/>
      <c r="H414" s="439"/>
      <c r="I414" s="439"/>
      <c r="J414" s="439"/>
      <c r="K414" s="439"/>
      <c r="L414" s="439"/>
      <c r="M414" s="439"/>
      <c r="N414" s="440"/>
      <c r="O414" s="436" t="s">
        <v>43</v>
      </c>
      <c r="P414" s="437"/>
      <c r="Q414" s="437"/>
      <c r="R414" s="437"/>
      <c r="S414" s="437"/>
      <c r="T414" s="437"/>
      <c r="U414" s="438"/>
      <c r="V414" s="41" t="s">
        <v>42</v>
      </c>
      <c r="W414" s="42">
        <f>IFERROR(W413/H413,"0")</f>
        <v>0</v>
      </c>
      <c r="X414" s="42">
        <f>IFERROR(X413/H413,"0")</f>
        <v>0</v>
      </c>
      <c r="Y414" s="42">
        <f>IFERROR(IF(Y413="",0,Y413),"0")</f>
        <v>0</v>
      </c>
      <c r="Z414" s="65"/>
      <c r="AA414" s="65"/>
    </row>
    <row r="415" spans="1:54" x14ac:dyDescent="0.2">
      <c r="A415" s="439"/>
      <c r="B415" s="439"/>
      <c r="C415" s="439"/>
      <c r="D415" s="439"/>
      <c r="E415" s="439"/>
      <c r="F415" s="439"/>
      <c r="G415" s="439"/>
      <c r="H415" s="439"/>
      <c r="I415" s="439"/>
      <c r="J415" s="439"/>
      <c r="K415" s="439"/>
      <c r="L415" s="439"/>
      <c r="M415" s="439"/>
      <c r="N415" s="440"/>
      <c r="O415" s="436" t="s">
        <v>43</v>
      </c>
      <c r="P415" s="437"/>
      <c r="Q415" s="437"/>
      <c r="R415" s="437"/>
      <c r="S415" s="437"/>
      <c r="T415" s="437"/>
      <c r="U415" s="438"/>
      <c r="V415" s="41" t="s">
        <v>0</v>
      </c>
      <c r="W415" s="42">
        <f>IFERROR(SUM(W413:W413),"0")</f>
        <v>0</v>
      </c>
      <c r="X415" s="42">
        <f>IFERROR(SUM(X413:X413),"0")</f>
        <v>0</v>
      </c>
      <c r="Y415" s="41"/>
      <c r="Z415" s="65"/>
      <c r="AA415" s="65"/>
    </row>
    <row r="416" spans="1:54" ht="14.25" customHeight="1" x14ac:dyDescent="0.25">
      <c r="A416" s="431" t="s">
        <v>95</v>
      </c>
      <c r="B416" s="431"/>
      <c r="C416" s="431"/>
      <c r="D416" s="431"/>
      <c r="E416" s="431"/>
      <c r="F416" s="431"/>
      <c r="G416" s="431"/>
      <c r="H416" s="431"/>
      <c r="I416" s="431"/>
      <c r="J416" s="431"/>
      <c r="K416" s="431"/>
      <c r="L416" s="431"/>
      <c r="M416" s="431"/>
      <c r="N416" s="431"/>
      <c r="O416" s="431"/>
      <c r="P416" s="431"/>
      <c r="Q416" s="431"/>
      <c r="R416" s="431"/>
      <c r="S416" s="431"/>
      <c r="T416" s="431"/>
      <c r="U416" s="431"/>
      <c r="V416" s="431"/>
      <c r="W416" s="431"/>
      <c r="X416" s="431"/>
      <c r="Y416" s="431"/>
      <c r="Z416" s="64"/>
      <c r="AA416" s="64"/>
    </row>
    <row r="417" spans="1:54" ht="27" customHeight="1" x14ac:dyDescent="0.25">
      <c r="A417" s="61" t="s">
        <v>567</v>
      </c>
      <c r="B417" s="61" t="s">
        <v>568</v>
      </c>
      <c r="C417" s="35">
        <v>4301032045</v>
      </c>
      <c r="D417" s="432">
        <v>4680115884335</v>
      </c>
      <c r="E417" s="43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34"/>
      <c r="Q417" s="434"/>
      <c r="R417" s="434"/>
      <c r="S417" s="43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customHeight="1" x14ac:dyDescent="0.25">
      <c r="A418" s="61" t="s">
        <v>571</v>
      </c>
      <c r="B418" s="61" t="s">
        <v>572</v>
      </c>
      <c r="C418" s="35">
        <v>4301032047</v>
      </c>
      <c r="D418" s="432">
        <v>4680115884342</v>
      </c>
      <c r="E418" s="43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34"/>
      <c r="Q418" s="434"/>
      <c r="R418" s="434"/>
      <c r="S418" s="43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customHeight="1" x14ac:dyDescent="0.25">
      <c r="A419" s="61" t="s">
        <v>573</v>
      </c>
      <c r="B419" s="61" t="s">
        <v>574</v>
      </c>
      <c r="C419" s="35">
        <v>4301170011</v>
      </c>
      <c r="D419" s="432">
        <v>4680115884113</v>
      </c>
      <c r="E419" s="43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34"/>
      <c r="Q419" s="434"/>
      <c r="R419" s="434"/>
      <c r="S419" s="43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x14ac:dyDescent="0.2">
      <c r="A420" s="439"/>
      <c r="B420" s="439"/>
      <c r="C420" s="439"/>
      <c r="D420" s="439"/>
      <c r="E420" s="439"/>
      <c r="F420" s="439"/>
      <c r="G420" s="439"/>
      <c r="H420" s="439"/>
      <c r="I420" s="439"/>
      <c r="J420" s="439"/>
      <c r="K420" s="439"/>
      <c r="L420" s="439"/>
      <c r="M420" s="439"/>
      <c r="N420" s="440"/>
      <c r="O420" s="436" t="s">
        <v>43</v>
      </c>
      <c r="P420" s="437"/>
      <c r="Q420" s="437"/>
      <c r="R420" s="437"/>
      <c r="S420" s="437"/>
      <c r="T420" s="437"/>
      <c r="U420" s="438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x14ac:dyDescent="0.2">
      <c r="A421" s="439"/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40"/>
      <c r="O421" s="436" t="s">
        <v>43</v>
      </c>
      <c r="P421" s="437"/>
      <c r="Q421" s="437"/>
      <c r="R421" s="437"/>
      <c r="S421" s="437"/>
      <c r="T421" s="437"/>
      <c r="U421" s="438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customHeight="1" x14ac:dyDescent="0.25">
      <c r="A422" s="430" t="s">
        <v>575</v>
      </c>
      <c r="B422" s="430"/>
      <c r="C422" s="430"/>
      <c r="D422" s="430"/>
      <c r="E422" s="430"/>
      <c r="F422" s="430"/>
      <c r="G422" s="430"/>
      <c r="H422" s="430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63"/>
      <c r="AA422" s="63"/>
    </row>
    <row r="423" spans="1:54" ht="14.25" customHeight="1" x14ac:dyDescent="0.25">
      <c r="A423" s="431" t="s">
        <v>109</v>
      </c>
      <c r="B423" s="431"/>
      <c r="C423" s="431"/>
      <c r="D423" s="431"/>
      <c r="E423" s="431"/>
      <c r="F423" s="431"/>
      <c r="G423" s="431"/>
      <c r="H423" s="431"/>
      <c r="I423" s="431"/>
      <c r="J423" s="431"/>
      <c r="K423" s="431"/>
      <c r="L423" s="431"/>
      <c r="M423" s="431"/>
      <c r="N423" s="431"/>
      <c r="O423" s="431"/>
      <c r="P423" s="431"/>
      <c r="Q423" s="431"/>
      <c r="R423" s="431"/>
      <c r="S423" s="431"/>
      <c r="T423" s="431"/>
      <c r="U423" s="431"/>
      <c r="V423" s="431"/>
      <c r="W423" s="431"/>
      <c r="X423" s="431"/>
      <c r="Y423" s="431"/>
      <c r="Z423" s="64"/>
      <c r="AA423" s="64"/>
    </row>
    <row r="424" spans="1:54" ht="27" customHeight="1" x14ac:dyDescent="0.25">
      <c r="A424" s="61" t="s">
        <v>576</v>
      </c>
      <c r="B424" s="61" t="s">
        <v>577</v>
      </c>
      <c r="C424" s="35">
        <v>4301020214</v>
      </c>
      <c r="D424" s="432">
        <v>4607091389388</v>
      </c>
      <c r="E424" s="43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34"/>
      <c r="Q424" s="434"/>
      <c r="R424" s="434"/>
      <c r="S424" s="43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IFERROR(IF(X424=0,"",ROUNDUP(X424/H424,0)*0.01196),"")</f>
        <v/>
      </c>
      <c r="Z424" s="66" t="s">
        <v>48</v>
      </c>
      <c r="AA424" s="67" t="s">
        <v>48</v>
      </c>
      <c r="AE424" s="68"/>
      <c r="BB424" s="313" t="s">
        <v>67</v>
      </c>
    </row>
    <row r="425" spans="1:54" ht="27" customHeight="1" x14ac:dyDescent="0.25">
      <c r="A425" s="61" t="s">
        <v>578</v>
      </c>
      <c r="B425" s="61" t="s">
        <v>579</v>
      </c>
      <c r="C425" s="35">
        <v>4301020185</v>
      </c>
      <c r="D425" s="432">
        <v>4607091389364</v>
      </c>
      <c r="E425" s="43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34"/>
      <c r="Q425" s="434"/>
      <c r="R425" s="434"/>
      <c r="S425" s="43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x14ac:dyDescent="0.2">
      <c r="A426" s="439"/>
      <c r="B426" s="439"/>
      <c r="C426" s="439"/>
      <c r="D426" s="439"/>
      <c r="E426" s="439"/>
      <c r="F426" s="439"/>
      <c r="G426" s="439"/>
      <c r="H426" s="439"/>
      <c r="I426" s="439"/>
      <c r="J426" s="439"/>
      <c r="K426" s="439"/>
      <c r="L426" s="439"/>
      <c r="M426" s="439"/>
      <c r="N426" s="440"/>
      <c r="O426" s="436" t="s">
        <v>43</v>
      </c>
      <c r="P426" s="437"/>
      <c r="Q426" s="437"/>
      <c r="R426" s="437"/>
      <c r="S426" s="437"/>
      <c r="T426" s="437"/>
      <c r="U426" s="438"/>
      <c r="V426" s="41" t="s">
        <v>42</v>
      </c>
      <c r="W426" s="42">
        <f>IFERROR(W424/H424,"0")+IFERROR(W425/H425,"0")</f>
        <v>0</v>
      </c>
      <c r="X426" s="42">
        <f>IFERROR(X424/H424,"0")+IFERROR(X425/H425,"0")</f>
        <v>0</v>
      </c>
      <c r="Y426" s="42">
        <f>IFERROR(IF(Y424="",0,Y424),"0")+IFERROR(IF(Y425="",0,Y425),"0")</f>
        <v>0</v>
      </c>
      <c r="Z426" s="65"/>
      <c r="AA426" s="65"/>
    </row>
    <row r="427" spans="1:54" x14ac:dyDescent="0.2">
      <c r="A427" s="439"/>
      <c r="B427" s="439"/>
      <c r="C427" s="439"/>
      <c r="D427" s="439"/>
      <c r="E427" s="439"/>
      <c r="F427" s="439"/>
      <c r="G427" s="439"/>
      <c r="H427" s="439"/>
      <c r="I427" s="439"/>
      <c r="J427" s="439"/>
      <c r="K427" s="439"/>
      <c r="L427" s="439"/>
      <c r="M427" s="439"/>
      <c r="N427" s="440"/>
      <c r="O427" s="436" t="s">
        <v>43</v>
      </c>
      <c r="P427" s="437"/>
      <c r="Q427" s="437"/>
      <c r="R427" s="437"/>
      <c r="S427" s="437"/>
      <c r="T427" s="437"/>
      <c r="U427" s="438"/>
      <c r="V427" s="41" t="s">
        <v>0</v>
      </c>
      <c r="W427" s="42">
        <f>IFERROR(SUM(W424:W425),"0")</f>
        <v>0</v>
      </c>
      <c r="X427" s="42">
        <f>IFERROR(SUM(X424:X425),"0")</f>
        <v>0</v>
      </c>
      <c r="Y427" s="41"/>
      <c r="Z427" s="65"/>
      <c r="AA427" s="65"/>
    </row>
    <row r="428" spans="1:54" ht="14.25" customHeight="1" x14ac:dyDescent="0.25">
      <c r="A428" s="431" t="s">
        <v>76</v>
      </c>
      <c r="B428" s="431"/>
      <c r="C428" s="431"/>
      <c r="D428" s="431"/>
      <c r="E428" s="431"/>
      <c r="F428" s="431"/>
      <c r="G428" s="431"/>
      <c r="H428" s="431"/>
      <c r="I428" s="431"/>
      <c r="J428" s="431"/>
      <c r="K428" s="431"/>
      <c r="L428" s="431"/>
      <c r="M428" s="431"/>
      <c r="N428" s="431"/>
      <c r="O428" s="431"/>
      <c r="P428" s="431"/>
      <c r="Q428" s="431"/>
      <c r="R428" s="431"/>
      <c r="S428" s="431"/>
      <c r="T428" s="431"/>
      <c r="U428" s="431"/>
      <c r="V428" s="431"/>
      <c r="W428" s="431"/>
      <c r="X428" s="431"/>
      <c r="Y428" s="431"/>
      <c r="Z428" s="64"/>
      <c r="AA428" s="64"/>
    </row>
    <row r="429" spans="1:54" ht="27" customHeight="1" x14ac:dyDescent="0.25">
      <c r="A429" s="61" t="s">
        <v>580</v>
      </c>
      <c r="B429" s="61" t="s">
        <v>581</v>
      </c>
      <c r="C429" s="35">
        <v>4301031212</v>
      </c>
      <c r="D429" s="432">
        <v>4607091389739</v>
      </c>
      <c r="E429" s="43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34"/>
      <c r="Q429" s="434"/>
      <c r="R429" s="434"/>
      <c r="S429" s="435"/>
      <c r="T429" s="38" t="s">
        <v>48</v>
      </c>
      <c r="U429" s="38" t="s">
        <v>48</v>
      </c>
      <c r="V429" s="39" t="s">
        <v>0</v>
      </c>
      <c r="W429" s="57">
        <v>200</v>
      </c>
      <c r="X429" s="54">
        <f t="shared" ref="X429:X435" si="20">IFERROR(IF(W429="",0,CEILING((W429/$H429),1)*$H429),"")</f>
        <v>201.60000000000002</v>
      </c>
      <c r="Y429" s="40">
        <f>IFERROR(IF(X429=0,"",ROUNDUP(X429/H429,0)*0.00753),"")</f>
        <v>0.36143999999999998</v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582</v>
      </c>
      <c r="B430" s="61" t="s">
        <v>583</v>
      </c>
      <c r="C430" s="35">
        <v>4301031247</v>
      </c>
      <c r="D430" s="432">
        <v>4680115883048</v>
      </c>
      <c r="E430" s="43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34"/>
      <c r="Q430" s="434"/>
      <c r="R430" s="434"/>
      <c r="S430" s="43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customHeight="1" x14ac:dyDescent="0.25">
      <c r="A431" s="61" t="s">
        <v>584</v>
      </c>
      <c r="B431" s="61" t="s">
        <v>585</v>
      </c>
      <c r="C431" s="35">
        <v>4301031176</v>
      </c>
      <c r="D431" s="432">
        <v>4607091389425</v>
      </c>
      <c r="E431" s="43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34"/>
      <c r="Q431" s="434"/>
      <c r="R431" s="434"/>
      <c r="S431" s="43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customHeight="1" x14ac:dyDescent="0.25">
      <c r="A432" s="61" t="s">
        <v>586</v>
      </c>
      <c r="B432" s="61" t="s">
        <v>587</v>
      </c>
      <c r="C432" s="35">
        <v>4301031215</v>
      </c>
      <c r="D432" s="432">
        <v>4680115882911</v>
      </c>
      <c r="E432" s="43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34"/>
      <c r="Q432" s="434"/>
      <c r="R432" s="434"/>
      <c r="S432" s="43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customHeight="1" x14ac:dyDescent="0.25">
      <c r="A433" s="61" t="s">
        <v>588</v>
      </c>
      <c r="B433" s="61" t="s">
        <v>589</v>
      </c>
      <c r="C433" s="35">
        <v>4301031167</v>
      </c>
      <c r="D433" s="432">
        <v>4680115880771</v>
      </c>
      <c r="E433" s="43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34"/>
      <c r="Q433" s="434"/>
      <c r="R433" s="434"/>
      <c r="S433" s="43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customHeight="1" x14ac:dyDescent="0.25">
      <c r="A434" s="61" t="s">
        <v>590</v>
      </c>
      <c r="B434" s="61" t="s">
        <v>591</v>
      </c>
      <c r="C434" s="35">
        <v>4301031173</v>
      </c>
      <c r="D434" s="432">
        <v>4607091389500</v>
      </c>
      <c r="E434" s="43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34"/>
      <c r="Q434" s="434"/>
      <c r="R434" s="434"/>
      <c r="S434" s="43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customHeight="1" x14ac:dyDescent="0.25">
      <c r="A435" s="61" t="s">
        <v>592</v>
      </c>
      <c r="B435" s="61" t="s">
        <v>593</v>
      </c>
      <c r="C435" s="35">
        <v>4301031103</v>
      </c>
      <c r="D435" s="432">
        <v>4680115881983</v>
      </c>
      <c r="E435" s="43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34"/>
      <c r="Q435" s="434"/>
      <c r="R435" s="434"/>
      <c r="S435" s="43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x14ac:dyDescent="0.2">
      <c r="A436" s="439"/>
      <c r="B436" s="439"/>
      <c r="C436" s="439"/>
      <c r="D436" s="439"/>
      <c r="E436" s="439"/>
      <c r="F436" s="439"/>
      <c r="G436" s="439"/>
      <c r="H436" s="439"/>
      <c r="I436" s="439"/>
      <c r="J436" s="439"/>
      <c r="K436" s="439"/>
      <c r="L436" s="439"/>
      <c r="M436" s="439"/>
      <c r="N436" s="440"/>
      <c r="O436" s="436" t="s">
        <v>43</v>
      </c>
      <c r="P436" s="437"/>
      <c r="Q436" s="437"/>
      <c r="R436" s="437"/>
      <c r="S436" s="437"/>
      <c r="T436" s="437"/>
      <c r="U436" s="438"/>
      <c r="V436" s="41" t="s">
        <v>42</v>
      </c>
      <c r="W436" s="42">
        <f>IFERROR(W429/H429,"0")+IFERROR(W430/H430,"0")+IFERROR(W431/H431,"0")+IFERROR(W432/H432,"0")+IFERROR(W433/H433,"0")+IFERROR(W434/H434,"0")+IFERROR(W435/H435,"0")</f>
        <v>47.61904761904762</v>
      </c>
      <c r="X436" s="42">
        <f>IFERROR(X429/H429,"0")+IFERROR(X430/H430,"0")+IFERROR(X431/H431,"0")+IFERROR(X432/H432,"0")+IFERROR(X433/H433,"0")+IFERROR(X434/H434,"0")+IFERROR(X435/H435,"0")</f>
        <v>48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0.36143999999999998</v>
      </c>
      <c r="Z436" s="65"/>
      <c r="AA436" s="65"/>
    </row>
    <row r="437" spans="1:54" x14ac:dyDescent="0.2">
      <c r="A437" s="439"/>
      <c r="B437" s="439"/>
      <c r="C437" s="439"/>
      <c r="D437" s="439"/>
      <c r="E437" s="439"/>
      <c r="F437" s="439"/>
      <c r="G437" s="439"/>
      <c r="H437" s="439"/>
      <c r="I437" s="439"/>
      <c r="J437" s="439"/>
      <c r="K437" s="439"/>
      <c r="L437" s="439"/>
      <c r="M437" s="439"/>
      <c r="N437" s="440"/>
      <c r="O437" s="436" t="s">
        <v>43</v>
      </c>
      <c r="P437" s="437"/>
      <c r="Q437" s="437"/>
      <c r="R437" s="437"/>
      <c r="S437" s="437"/>
      <c r="T437" s="437"/>
      <c r="U437" s="438"/>
      <c r="V437" s="41" t="s">
        <v>0</v>
      </c>
      <c r="W437" s="42">
        <f>IFERROR(SUM(W429:W435),"0")</f>
        <v>200</v>
      </c>
      <c r="X437" s="42">
        <f>IFERROR(SUM(X429:X435),"0")</f>
        <v>201.60000000000002</v>
      </c>
      <c r="Y437" s="41"/>
      <c r="Z437" s="65"/>
      <c r="AA437" s="65"/>
    </row>
    <row r="438" spans="1:54" ht="14.25" customHeight="1" x14ac:dyDescent="0.25">
      <c r="A438" s="431" t="s">
        <v>95</v>
      </c>
      <c r="B438" s="431"/>
      <c r="C438" s="431"/>
      <c r="D438" s="431"/>
      <c r="E438" s="431"/>
      <c r="F438" s="431"/>
      <c r="G438" s="431"/>
      <c r="H438" s="431"/>
      <c r="I438" s="431"/>
      <c r="J438" s="431"/>
      <c r="K438" s="431"/>
      <c r="L438" s="431"/>
      <c r="M438" s="431"/>
      <c r="N438" s="431"/>
      <c r="O438" s="431"/>
      <c r="P438" s="431"/>
      <c r="Q438" s="431"/>
      <c r="R438" s="431"/>
      <c r="S438" s="431"/>
      <c r="T438" s="431"/>
      <c r="U438" s="431"/>
      <c r="V438" s="431"/>
      <c r="W438" s="431"/>
      <c r="X438" s="431"/>
      <c r="Y438" s="431"/>
      <c r="Z438" s="64"/>
      <c r="AA438" s="64"/>
    </row>
    <row r="439" spans="1:54" ht="27" customHeight="1" x14ac:dyDescent="0.25">
      <c r="A439" s="61" t="s">
        <v>594</v>
      </c>
      <c r="B439" s="61" t="s">
        <v>595</v>
      </c>
      <c r="C439" s="35">
        <v>4301032046</v>
      </c>
      <c r="D439" s="432">
        <v>4680115884359</v>
      </c>
      <c r="E439" s="43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34"/>
      <c r="Q439" s="434"/>
      <c r="R439" s="434"/>
      <c r="S439" s="43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customHeight="1" x14ac:dyDescent="0.25">
      <c r="A440" s="61" t="s">
        <v>596</v>
      </c>
      <c r="B440" s="61" t="s">
        <v>597</v>
      </c>
      <c r="C440" s="35">
        <v>4301040358</v>
      </c>
      <c r="D440" s="432">
        <v>4680115884571</v>
      </c>
      <c r="E440" s="43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34"/>
      <c r="Q440" s="434"/>
      <c r="R440" s="434"/>
      <c r="S440" s="43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x14ac:dyDescent="0.2">
      <c r="A441" s="439"/>
      <c r="B441" s="439"/>
      <c r="C441" s="439"/>
      <c r="D441" s="439"/>
      <c r="E441" s="439"/>
      <c r="F441" s="439"/>
      <c r="G441" s="439"/>
      <c r="H441" s="439"/>
      <c r="I441" s="439"/>
      <c r="J441" s="439"/>
      <c r="K441" s="439"/>
      <c r="L441" s="439"/>
      <c r="M441" s="439"/>
      <c r="N441" s="440"/>
      <c r="O441" s="436" t="s">
        <v>43</v>
      </c>
      <c r="P441" s="437"/>
      <c r="Q441" s="437"/>
      <c r="R441" s="437"/>
      <c r="S441" s="437"/>
      <c r="T441" s="437"/>
      <c r="U441" s="438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x14ac:dyDescent="0.2">
      <c r="A442" s="439"/>
      <c r="B442" s="439"/>
      <c r="C442" s="439"/>
      <c r="D442" s="439"/>
      <c r="E442" s="439"/>
      <c r="F442" s="439"/>
      <c r="G442" s="439"/>
      <c r="H442" s="439"/>
      <c r="I442" s="439"/>
      <c r="J442" s="439"/>
      <c r="K442" s="439"/>
      <c r="L442" s="439"/>
      <c r="M442" s="439"/>
      <c r="N442" s="440"/>
      <c r="O442" s="436" t="s">
        <v>43</v>
      </c>
      <c r="P442" s="437"/>
      <c r="Q442" s="437"/>
      <c r="R442" s="437"/>
      <c r="S442" s="437"/>
      <c r="T442" s="437"/>
      <c r="U442" s="438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customHeight="1" x14ac:dyDescent="0.25">
      <c r="A443" s="431" t="s">
        <v>104</v>
      </c>
      <c r="B443" s="431"/>
      <c r="C443" s="431"/>
      <c r="D443" s="431"/>
      <c r="E443" s="431"/>
      <c r="F443" s="431"/>
      <c r="G443" s="431"/>
      <c r="H443" s="431"/>
      <c r="I443" s="431"/>
      <c r="J443" s="431"/>
      <c r="K443" s="431"/>
      <c r="L443" s="431"/>
      <c r="M443" s="431"/>
      <c r="N443" s="431"/>
      <c r="O443" s="431"/>
      <c r="P443" s="431"/>
      <c r="Q443" s="431"/>
      <c r="R443" s="431"/>
      <c r="S443" s="431"/>
      <c r="T443" s="431"/>
      <c r="U443" s="431"/>
      <c r="V443" s="431"/>
      <c r="W443" s="431"/>
      <c r="X443" s="431"/>
      <c r="Y443" s="431"/>
      <c r="Z443" s="64"/>
      <c r="AA443" s="64"/>
    </row>
    <row r="444" spans="1:54" ht="27" customHeight="1" x14ac:dyDescent="0.25">
      <c r="A444" s="61" t="s">
        <v>598</v>
      </c>
      <c r="B444" s="61" t="s">
        <v>599</v>
      </c>
      <c r="C444" s="35">
        <v>4301170010</v>
      </c>
      <c r="D444" s="432">
        <v>4680115884090</v>
      </c>
      <c r="E444" s="43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34"/>
      <c r="Q444" s="434"/>
      <c r="R444" s="434"/>
      <c r="S444" s="43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x14ac:dyDescent="0.2">
      <c r="A445" s="439"/>
      <c r="B445" s="439"/>
      <c r="C445" s="439"/>
      <c r="D445" s="439"/>
      <c r="E445" s="439"/>
      <c r="F445" s="439"/>
      <c r="G445" s="439"/>
      <c r="H445" s="439"/>
      <c r="I445" s="439"/>
      <c r="J445" s="439"/>
      <c r="K445" s="439"/>
      <c r="L445" s="439"/>
      <c r="M445" s="439"/>
      <c r="N445" s="440"/>
      <c r="O445" s="436" t="s">
        <v>43</v>
      </c>
      <c r="P445" s="437"/>
      <c r="Q445" s="437"/>
      <c r="R445" s="437"/>
      <c r="S445" s="437"/>
      <c r="T445" s="437"/>
      <c r="U445" s="438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x14ac:dyDescent="0.2">
      <c r="A446" s="439"/>
      <c r="B446" s="439"/>
      <c r="C446" s="439"/>
      <c r="D446" s="439"/>
      <c r="E446" s="439"/>
      <c r="F446" s="439"/>
      <c r="G446" s="439"/>
      <c r="H446" s="439"/>
      <c r="I446" s="439"/>
      <c r="J446" s="439"/>
      <c r="K446" s="439"/>
      <c r="L446" s="439"/>
      <c r="M446" s="439"/>
      <c r="N446" s="440"/>
      <c r="O446" s="436" t="s">
        <v>43</v>
      </c>
      <c r="P446" s="437"/>
      <c r="Q446" s="437"/>
      <c r="R446" s="437"/>
      <c r="S446" s="437"/>
      <c r="T446" s="437"/>
      <c r="U446" s="438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customHeight="1" x14ac:dyDescent="0.25">
      <c r="A447" s="431" t="s">
        <v>600</v>
      </c>
      <c r="B447" s="431"/>
      <c r="C447" s="431"/>
      <c r="D447" s="431"/>
      <c r="E447" s="431"/>
      <c r="F447" s="431"/>
      <c r="G447" s="431"/>
      <c r="H447" s="431"/>
      <c r="I447" s="431"/>
      <c r="J447" s="431"/>
      <c r="K447" s="431"/>
      <c r="L447" s="431"/>
      <c r="M447" s="431"/>
      <c r="N447" s="431"/>
      <c r="O447" s="431"/>
      <c r="P447" s="431"/>
      <c r="Q447" s="431"/>
      <c r="R447" s="431"/>
      <c r="S447" s="431"/>
      <c r="T447" s="431"/>
      <c r="U447" s="431"/>
      <c r="V447" s="431"/>
      <c r="W447" s="431"/>
      <c r="X447" s="431"/>
      <c r="Y447" s="431"/>
      <c r="Z447" s="64"/>
      <c r="AA447" s="64"/>
    </row>
    <row r="448" spans="1:54" ht="27" customHeight="1" x14ac:dyDescent="0.25">
      <c r="A448" s="61" t="s">
        <v>601</v>
      </c>
      <c r="B448" s="61" t="s">
        <v>602</v>
      </c>
      <c r="C448" s="35">
        <v>4301040357</v>
      </c>
      <c r="D448" s="432">
        <v>4680115884564</v>
      </c>
      <c r="E448" s="43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34"/>
      <c r="Q448" s="434"/>
      <c r="R448" s="434"/>
      <c r="S448" s="43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x14ac:dyDescent="0.2">
      <c r="A449" s="439"/>
      <c r="B449" s="439"/>
      <c r="C449" s="439"/>
      <c r="D449" s="439"/>
      <c r="E449" s="439"/>
      <c r="F449" s="439"/>
      <c r="G449" s="439"/>
      <c r="H449" s="439"/>
      <c r="I449" s="439"/>
      <c r="J449" s="439"/>
      <c r="K449" s="439"/>
      <c r="L449" s="439"/>
      <c r="M449" s="439"/>
      <c r="N449" s="440"/>
      <c r="O449" s="436" t="s">
        <v>43</v>
      </c>
      <c r="P449" s="437"/>
      <c r="Q449" s="437"/>
      <c r="R449" s="437"/>
      <c r="S449" s="437"/>
      <c r="T449" s="437"/>
      <c r="U449" s="438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x14ac:dyDescent="0.2">
      <c r="A450" s="439"/>
      <c r="B450" s="439"/>
      <c r="C450" s="439"/>
      <c r="D450" s="439"/>
      <c r="E450" s="439"/>
      <c r="F450" s="439"/>
      <c r="G450" s="439"/>
      <c r="H450" s="439"/>
      <c r="I450" s="439"/>
      <c r="J450" s="439"/>
      <c r="K450" s="439"/>
      <c r="L450" s="439"/>
      <c r="M450" s="439"/>
      <c r="N450" s="440"/>
      <c r="O450" s="436" t="s">
        <v>43</v>
      </c>
      <c r="P450" s="437"/>
      <c r="Q450" s="437"/>
      <c r="R450" s="437"/>
      <c r="S450" s="437"/>
      <c r="T450" s="437"/>
      <c r="U450" s="438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customHeight="1" x14ac:dyDescent="0.2">
      <c r="A451" s="429" t="s">
        <v>603</v>
      </c>
      <c r="B451" s="429"/>
      <c r="C451" s="429"/>
      <c r="D451" s="429"/>
      <c r="E451" s="429"/>
      <c r="F451" s="429"/>
      <c r="G451" s="429"/>
      <c r="H451" s="429"/>
      <c r="I451" s="429"/>
      <c r="J451" s="429"/>
      <c r="K451" s="429"/>
      <c r="L451" s="429"/>
      <c r="M451" s="429"/>
      <c r="N451" s="429"/>
      <c r="O451" s="429"/>
      <c r="P451" s="429"/>
      <c r="Q451" s="429"/>
      <c r="R451" s="429"/>
      <c r="S451" s="429"/>
      <c r="T451" s="429"/>
      <c r="U451" s="429"/>
      <c r="V451" s="429"/>
      <c r="W451" s="429"/>
      <c r="X451" s="429"/>
      <c r="Y451" s="429"/>
      <c r="Z451" s="53"/>
      <c r="AA451" s="53"/>
    </row>
    <row r="452" spans="1:54" ht="16.5" customHeight="1" x14ac:dyDescent="0.25">
      <c r="A452" s="430" t="s">
        <v>603</v>
      </c>
      <c r="B452" s="430"/>
      <c r="C452" s="430"/>
      <c r="D452" s="430"/>
      <c r="E452" s="430"/>
      <c r="F452" s="430"/>
      <c r="G452" s="430"/>
      <c r="H452" s="430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  <c r="U452" s="430"/>
      <c r="V452" s="430"/>
      <c r="W452" s="430"/>
      <c r="X452" s="430"/>
      <c r="Y452" s="430"/>
      <c r="Z452" s="63"/>
      <c r="AA452" s="63"/>
    </row>
    <row r="453" spans="1:54" ht="14.25" customHeight="1" x14ac:dyDescent="0.25">
      <c r="A453" s="431" t="s">
        <v>117</v>
      </c>
      <c r="B453" s="431"/>
      <c r="C453" s="431"/>
      <c r="D453" s="431"/>
      <c r="E453" s="431"/>
      <c r="F453" s="431"/>
      <c r="G453" s="431"/>
      <c r="H453" s="431"/>
      <c r="I453" s="431"/>
      <c r="J453" s="431"/>
      <c r="K453" s="431"/>
      <c r="L453" s="431"/>
      <c r="M453" s="431"/>
      <c r="N453" s="431"/>
      <c r="O453" s="431"/>
      <c r="P453" s="431"/>
      <c r="Q453" s="431"/>
      <c r="R453" s="431"/>
      <c r="S453" s="431"/>
      <c r="T453" s="431"/>
      <c r="U453" s="431"/>
      <c r="V453" s="431"/>
      <c r="W453" s="431"/>
      <c r="X453" s="431"/>
      <c r="Y453" s="431"/>
      <c r="Z453" s="64"/>
      <c r="AA453" s="64"/>
    </row>
    <row r="454" spans="1:54" ht="27" customHeight="1" x14ac:dyDescent="0.25">
      <c r="A454" s="61" t="s">
        <v>604</v>
      </c>
      <c r="B454" s="61" t="s">
        <v>605</v>
      </c>
      <c r="C454" s="35">
        <v>4301011795</v>
      </c>
      <c r="D454" s="432">
        <v>4607091389067</v>
      </c>
      <c r="E454" s="43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434"/>
      <c r="Q454" s="434"/>
      <c r="R454" s="434"/>
      <c r="S454" s="43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customHeight="1" x14ac:dyDescent="0.25">
      <c r="A455" s="61" t="s">
        <v>606</v>
      </c>
      <c r="B455" s="61" t="s">
        <v>607</v>
      </c>
      <c r="C455" s="35">
        <v>4301011779</v>
      </c>
      <c r="D455" s="432">
        <v>4607091383522</v>
      </c>
      <c r="E455" s="43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6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434"/>
      <c r="Q455" s="434"/>
      <c r="R455" s="434"/>
      <c r="S455" s="435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21"/>
        <v>0</v>
      </c>
      <c r="Y455" s="40" t="str">
        <f t="shared" si="22"/>
        <v/>
      </c>
      <c r="Z455" s="66" t="s">
        <v>48</v>
      </c>
      <c r="AA455" s="67" t="s">
        <v>48</v>
      </c>
      <c r="AE455" s="68"/>
      <c r="BB455" s="327" t="s">
        <v>67</v>
      </c>
    </row>
    <row r="456" spans="1:54" ht="27" customHeight="1" x14ac:dyDescent="0.25">
      <c r="A456" s="61" t="s">
        <v>608</v>
      </c>
      <c r="B456" s="61" t="s">
        <v>609</v>
      </c>
      <c r="C456" s="35">
        <v>4301011785</v>
      </c>
      <c r="D456" s="432">
        <v>4607091384437</v>
      </c>
      <c r="E456" s="43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6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434"/>
      <c r="Q456" s="434"/>
      <c r="R456" s="434"/>
      <c r="S456" s="43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customHeight="1" x14ac:dyDescent="0.25">
      <c r="A457" s="61" t="s">
        <v>610</v>
      </c>
      <c r="B457" s="61" t="s">
        <v>611</v>
      </c>
      <c r="C457" s="35">
        <v>4301011774</v>
      </c>
      <c r="D457" s="432">
        <v>4680115884502</v>
      </c>
      <c r="E457" s="43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6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434"/>
      <c r="Q457" s="434"/>
      <c r="R457" s="434"/>
      <c r="S457" s="43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customHeight="1" x14ac:dyDescent="0.25">
      <c r="A458" s="61" t="s">
        <v>612</v>
      </c>
      <c r="B458" s="61" t="s">
        <v>613</v>
      </c>
      <c r="C458" s="35">
        <v>4301011771</v>
      </c>
      <c r="D458" s="432">
        <v>4607091389104</v>
      </c>
      <c r="E458" s="43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6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434"/>
      <c r="Q458" s="434"/>
      <c r="R458" s="434"/>
      <c r="S458" s="435"/>
      <c r="T458" s="38" t="s">
        <v>48</v>
      </c>
      <c r="U458" s="38" t="s">
        <v>48</v>
      </c>
      <c r="V458" s="39" t="s">
        <v>0</v>
      </c>
      <c r="W458" s="57">
        <v>0</v>
      </c>
      <c r="X458" s="54">
        <f t="shared" si="21"/>
        <v>0</v>
      </c>
      <c r="Y458" s="40" t="str">
        <f t="shared" si="22"/>
        <v/>
      </c>
      <c r="Z458" s="66" t="s">
        <v>48</v>
      </c>
      <c r="AA458" s="67" t="s">
        <v>48</v>
      </c>
      <c r="AE458" s="68"/>
      <c r="BB458" s="330" t="s">
        <v>67</v>
      </c>
    </row>
    <row r="459" spans="1:54" ht="16.5" customHeight="1" x14ac:dyDescent="0.25">
      <c r="A459" s="61" t="s">
        <v>614</v>
      </c>
      <c r="B459" s="61" t="s">
        <v>615</v>
      </c>
      <c r="C459" s="35">
        <v>4301011799</v>
      </c>
      <c r="D459" s="432">
        <v>4680115884519</v>
      </c>
      <c r="E459" s="43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6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434"/>
      <c r="Q459" s="434"/>
      <c r="R459" s="434"/>
      <c r="S459" s="43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customHeight="1" x14ac:dyDescent="0.25">
      <c r="A460" s="61" t="s">
        <v>616</v>
      </c>
      <c r="B460" s="61" t="s">
        <v>617</v>
      </c>
      <c r="C460" s="35">
        <v>4301011778</v>
      </c>
      <c r="D460" s="432">
        <v>4680115880603</v>
      </c>
      <c r="E460" s="43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6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434"/>
      <c r="Q460" s="434"/>
      <c r="R460" s="434"/>
      <c r="S460" s="43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customHeight="1" x14ac:dyDescent="0.25">
      <c r="A461" s="61" t="s">
        <v>618</v>
      </c>
      <c r="B461" s="61" t="s">
        <v>619</v>
      </c>
      <c r="C461" s="35">
        <v>4301011775</v>
      </c>
      <c r="D461" s="432">
        <v>4607091389999</v>
      </c>
      <c r="E461" s="43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69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434"/>
      <c r="Q461" s="434"/>
      <c r="R461" s="434"/>
      <c r="S461" s="43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customHeight="1" x14ac:dyDescent="0.25">
      <c r="A462" s="61" t="s">
        <v>620</v>
      </c>
      <c r="B462" s="61" t="s">
        <v>621</v>
      </c>
      <c r="C462" s="35">
        <v>4301011770</v>
      </c>
      <c r="D462" s="432">
        <v>4680115882782</v>
      </c>
      <c r="E462" s="43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69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434"/>
      <c r="Q462" s="434"/>
      <c r="R462" s="434"/>
      <c r="S462" s="43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customHeight="1" x14ac:dyDescent="0.25">
      <c r="A463" s="61" t="s">
        <v>622</v>
      </c>
      <c r="B463" s="61" t="s">
        <v>623</v>
      </c>
      <c r="C463" s="35">
        <v>4301011190</v>
      </c>
      <c r="D463" s="432">
        <v>4607091389098</v>
      </c>
      <c r="E463" s="43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6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434"/>
      <c r="Q463" s="434"/>
      <c r="R463" s="434"/>
      <c r="S463" s="435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68"/>
      <c r="BB463" s="335" t="s">
        <v>67</v>
      </c>
    </row>
    <row r="464" spans="1:54" ht="27" customHeight="1" x14ac:dyDescent="0.25">
      <c r="A464" s="61" t="s">
        <v>624</v>
      </c>
      <c r="B464" s="61" t="s">
        <v>625</v>
      </c>
      <c r="C464" s="35">
        <v>4301011784</v>
      </c>
      <c r="D464" s="432">
        <v>4607091389982</v>
      </c>
      <c r="E464" s="43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69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434"/>
      <c r="Q464" s="434"/>
      <c r="R464" s="434"/>
      <c r="S464" s="43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x14ac:dyDescent="0.2">
      <c r="A465" s="439"/>
      <c r="B465" s="439"/>
      <c r="C465" s="439"/>
      <c r="D465" s="439"/>
      <c r="E465" s="439"/>
      <c r="F465" s="439"/>
      <c r="G465" s="439"/>
      <c r="H465" s="439"/>
      <c r="I465" s="439"/>
      <c r="J465" s="439"/>
      <c r="K465" s="439"/>
      <c r="L465" s="439"/>
      <c r="M465" s="439"/>
      <c r="N465" s="440"/>
      <c r="O465" s="436" t="s">
        <v>43</v>
      </c>
      <c r="P465" s="437"/>
      <c r="Q465" s="437"/>
      <c r="R465" s="437"/>
      <c r="S465" s="437"/>
      <c r="T465" s="437"/>
      <c r="U465" s="438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5"/>
      <c r="AA465" s="65"/>
    </row>
    <row r="466" spans="1:54" x14ac:dyDescent="0.2">
      <c r="A466" s="439"/>
      <c r="B466" s="439"/>
      <c r="C466" s="439"/>
      <c r="D466" s="439"/>
      <c r="E466" s="439"/>
      <c r="F466" s="439"/>
      <c r="G466" s="439"/>
      <c r="H466" s="439"/>
      <c r="I466" s="439"/>
      <c r="J466" s="439"/>
      <c r="K466" s="439"/>
      <c r="L466" s="439"/>
      <c r="M466" s="439"/>
      <c r="N466" s="440"/>
      <c r="O466" s="436" t="s">
        <v>43</v>
      </c>
      <c r="P466" s="437"/>
      <c r="Q466" s="437"/>
      <c r="R466" s="437"/>
      <c r="S466" s="437"/>
      <c r="T466" s="437"/>
      <c r="U466" s="438"/>
      <c r="V466" s="41" t="s">
        <v>0</v>
      </c>
      <c r="W466" s="42">
        <f>IFERROR(SUM(W454:W464),"0")</f>
        <v>0</v>
      </c>
      <c r="X466" s="42">
        <f>IFERROR(SUM(X454:X464),"0")</f>
        <v>0</v>
      </c>
      <c r="Y466" s="41"/>
      <c r="Z466" s="65"/>
      <c r="AA466" s="65"/>
    </row>
    <row r="467" spans="1:54" ht="14.25" customHeight="1" x14ac:dyDescent="0.25">
      <c r="A467" s="431" t="s">
        <v>109</v>
      </c>
      <c r="B467" s="431"/>
      <c r="C467" s="431"/>
      <c r="D467" s="431"/>
      <c r="E467" s="431"/>
      <c r="F467" s="431"/>
      <c r="G467" s="431"/>
      <c r="H467" s="431"/>
      <c r="I467" s="431"/>
      <c r="J467" s="431"/>
      <c r="K467" s="431"/>
      <c r="L467" s="431"/>
      <c r="M467" s="431"/>
      <c r="N467" s="431"/>
      <c r="O467" s="431"/>
      <c r="P467" s="431"/>
      <c r="Q467" s="431"/>
      <c r="R467" s="431"/>
      <c r="S467" s="431"/>
      <c r="T467" s="431"/>
      <c r="U467" s="431"/>
      <c r="V467" s="431"/>
      <c r="W467" s="431"/>
      <c r="X467" s="431"/>
      <c r="Y467" s="431"/>
      <c r="Z467" s="64"/>
      <c r="AA467" s="64"/>
    </row>
    <row r="468" spans="1:54" ht="16.5" customHeight="1" x14ac:dyDescent="0.25">
      <c r="A468" s="61" t="s">
        <v>626</v>
      </c>
      <c r="B468" s="61" t="s">
        <v>627</v>
      </c>
      <c r="C468" s="35">
        <v>4301020222</v>
      </c>
      <c r="D468" s="432">
        <v>4607091388930</v>
      </c>
      <c r="E468" s="43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6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434"/>
      <c r="Q468" s="434"/>
      <c r="R468" s="434"/>
      <c r="S468" s="435"/>
      <c r="T468" s="38" t="s">
        <v>48</v>
      </c>
      <c r="U468" s="38" t="s">
        <v>48</v>
      </c>
      <c r="V468" s="39" t="s">
        <v>0</v>
      </c>
      <c r="W468" s="57">
        <v>0</v>
      </c>
      <c r="X468" s="54">
        <f>IFERROR(IF(W468="",0,CEILING((W468/$H468),1)*$H468),"")</f>
        <v>0</v>
      </c>
      <c r="Y468" s="40" t="str">
        <f>IFERROR(IF(X468=0,"",ROUNDUP(X468/H468,0)*0.01196),"")</f>
        <v/>
      </c>
      <c r="Z468" s="66" t="s">
        <v>48</v>
      </c>
      <c r="AA468" s="67" t="s">
        <v>48</v>
      </c>
      <c r="AE468" s="68"/>
      <c r="BB468" s="337" t="s">
        <v>67</v>
      </c>
    </row>
    <row r="469" spans="1:54" ht="16.5" customHeight="1" x14ac:dyDescent="0.25">
      <c r="A469" s="61" t="s">
        <v>628</v>
      </c>
      <c r="B469" s="61" t="s">
        <v>629</v>
      </c>
      <c r="C469" s="35">
        <v>4301020206</v>
      </c>
      <c r="D469" s="432">
        <v>4680115880054</v>
      </c>
      <c r="E469" s="43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7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434"/>
      <c r="Q469" s="434"/>
      <c r="R469" s="434"/>
      <c r="S469" s="43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x14ac:dyDescent="0.2">
      <c r="A470" s="439"/>
      <c r="B470" s="439"/>
      <c r="C470" s="439"/>
      <c r="D470" s="439"/>
      <c r="E470" s="439"/>
      <c r="F470" s="439"/>
      <c r="G470" s="439"/>
      <c r="H470" s="439"/>
      <c r="I470" s="439"/>
      <c r="J470" s="439"/>
      <c r="K470" s="439"/>
      <c r="L470" s="439"/>
      <c r="M470" s="439"/>
      <c r="N470" s="440"/>
      <c r="O470" s="436" t="s">
        <v>43</v>
      </c>
      <c r="P470" s="437"/>
      <c r="Q470" s="437"/>
      <c r="R470" s="437"/>
      <c r="S470" s="437"/>
      <c r="T470" s="437"/>
      <c r="U470" s="438"/>
      <c r="V470" s="41" t="s">
        <v>42</v>
      </c>
      <c r="W470" s="42">
        <f>IFERROR(W468/H468,"0")+IFERROR(W469/H469,"0")</f>
        <v>0</v>
      </c>
      <c r="X470" s="42">
        <f>IFERROR(X468/H468,"0")+IFERROR(X469/H469,"0")</f>
        <v>0</v>
      </c>
      <c r="Y470" s="42">
        <f>IFERROR(IF(Y468="",0,Y468),"0")+IFERROR(IF(Y469="",0,Y469),"0")</f>
        <v>0</v>
      </c>
      <c r="Z470" s="65"/>
      <c r="AA470" s="65"/>
    </row>
    <row r="471" spans="1:54" x14ac:dyDescent="0.2">
      <c r="A471" s="439"/>
      <c r="B471" s="439"/>
      <c r="C471" s="439"/>
      <c r="D471" s="439"/>
      <c r="E471" s="439"/>
      <c r="F471" s="439"/>
      <c r="G471" s="439"/>
      <c r="H471" s="439"/>
      <c r="I471" s="439"/>
      <c r="J471" s="439"/>
      <c r="K471" s="439"/>
      <c r="L471" s="439"/>
      <c r="M471" s="439"/>
      <c r="N471" s="440"/>
      <c r="O471" s="436" t="s">
        <v>43</v>
      </c>
      <c r="P471" s="437"/>
      <c r="Q471" s="437"/>
      <c r="R471" s="437"/>
      <c r="S471" s="437"/>
      <c r="T471" s="437"/>
      <c r="U471" s="438"/>
      <c r="V471" s="41" t="s">
        <v>0</v>
      </c>
      <c r="W471" s="42">
        <f>IFERROR(SUM(W468:W469),"0")</f>
        <v>0</v>
      </c>
      <c r="X471" s="42">
        <f>IFERROR(SUM(X468:X469),"0")</f>
        <v>0</v>
      </c>
      <c r="Y471" s="41"/>
      <c r="Z471" s="65"/>
      <c r="AA471" s="65"/>
    </row>
    <row r="472" spans="1:54" ht="14.25" customHeight="1" x14ac:dyDescent="0.25">
      <c r="A472" s="431" t="s">
        <v>76</v>
      </c>
      <c r="B472" s="431"/>
      <c r="C472" s="431"/>
      <c r="D472" s="431"/>
      <c r="E472" s="431"/>
      <c r="F472" s="431"/>
      <c r="G472" s="431"/>
      <c r="H472" s="431"/>
      <c r="I472" s="431"/>
      <c r="J472" s="431"/>
      <c r="K472" s="431"/>
      <c r="L472" s="431"/>
      <c r="M472" s="431"/>
      <c r="N472" s="431"/>
      <c r="O472" s="431"/>
      <c r="P472" s="431"/>
      <c r="Q472" s="431"/>
      <c r="R472" s="431"/>
      <c r="S472" s="431"/>
      <c r="T472" s="431"/>
      <c r="U472" s="431"/>
      <c r="V472" s="431"/>
      <c r="W472" s="431"/>
      <c r="X472" s="431"/>
      <c r="Y472" s="431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432">
        <v>4680115883116</v>
      </c>
      <c r="E473" s="43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7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434"/>
      <c r="Q473" s="434"/>
      <c r="R473" s="434"/>
      <c r="S473" s="435"/>
      <c r="T473" s="38" t="s">
        <v>48</v>
      </c>
      <c r="U473" s="38" t="s">
        <v>48</v>
      </c>
      <c r="V473" s="39" t="s">
        <v>0</v>
      </c>
      <c r="W473" s="57">
        <v>400</v>
      </c>
      <c r="X473" s="54">
        <f t="shared" ref="X473:X478" si="23">IFERROR(IF(W473="",0,CEILING((W473/$H473),1)*$H473),"")</f>
        <v>401.28000000000003</v>
      </c>
      <c r="Y473" s="40">
        <f>IFERROR(IF(X473=0,"",ROUNDUP(X473/H473,0)*0.01196),"")</f>
        <v>0.90895999999999999</v>
      </c>
      <c r="Z473" s="66" t="s">
        <v>48</v>
      </c>
      <c r="AA473" s="67" t="s">
        <v>48</v>
      </c>
      <c r="AE473" s="68"/>
      <c r="BB473" s="339" t="s">
        <v>67</v>
      </c>
    </row>
    <row r="474" spans="1:54" ht="27" customHeight="1" x14ac:dyDescent="0.25">
      <c r="A474" s="61" t="s">
        <v>632</v>
      </c>
      <c r="B474" s="61" t="s">
        <v>633</v>
      </c>
      <c r="C474" s="35">
        <v>4301031248</v>
      </c>
      <c r="D474" s="432">
        <v>4680115883093</v>
      </c>
      <c r="E474" s="43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7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434"/>
      <c r="Q474" s="434"/>
      <c r="R474" s="434"/>
      <c r="S474" s="435"/>
      <c r="T474" s="38" t="s">
        <v>48</v>
      </c>
      <c r="U474" s="38" t="s">
        <v>48</v>
      </c>
      <c r="V474" s="39" t="s">
        <v>0</v>
      </c>
      <c r="W474" s="57">
        <v>400</v>
      </c>
      <c r="X474" s="54">
        <f t="shared" si="23"/>
        <v>401.28000000000003</v>
      </c>
      <c r="Y474" s="40">
        <f>IFERROR(IF(X474=0,"",ROUNDUP(X474/H474,0)*0.01196),"")</f>
        <v>0.90895999999999999</v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432">
        <v>4680115883109</v>
      </c>
      <c r="E475" s="43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7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434"/>
      <c r="Q475" s="434"/>
      <c r="R475" s="434"/>
      <c r="S475" s="435"/>
      <c r="T475" s="38" t="s">
        <v>48</v>
      </c>
      <c r="U475" s="38" t="s">
        <v>48</v>
      </c>
      <c r="V475" s="39" t="s">
        <v>0</v>
      </c>
      <c r="W475" s="57">
        <v>700</v>
      </c>
      <c r="X475" s="54">
        <f t="shared" si="23"/>
        <v>702.24</v>
      </c>
      <c r="Y475" s="40">
        <f>IFERROR(IF(X475=0,"",ROUNDUP(X475/H475,0)*0.01196),"")</f>
        <v>1.5906800000000001</v>
      </c>
      <c r="Z475" s="66" t="s">
        <v>48</v>
      </c>
      <c r="AA475" s="67" t="s">
        <v>48</v>
      </c>
      <c r="AE475" s="68"/>
      <c r="BB475" s="341" t="s">
        <v>67</v>
      </c>
    </row>
    <row r="476" spans="1:54" ht="27" customHeight="1" x14ac:dyDescent="0.25">
      <c r="A476" s="61" t="s">
        <v>636</v>
      </c>
      <c r="B476" s="61" t="s">
        <v>637</v>
      </c>
      <c r="C476" s="35">
        <v>4301031249</v>
      </c>
      <c r="D476" s="432">
        <v>4680115882072</v>
      </c>
      <c r="E476" s="43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7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434"/>
      <c r="Q476" s="434"/>
      <c r="R476" s="434"/>
      <c r="S476" s="43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customHeight="1" x14ac:dyDescent="0.25">
      <c r="A477" s="61" t="s">
        <v>638</v>
      </c>
      <c r="B477" s="61" t="s">
        <v>639</v>
      </c>
      <c r="C477" s="35">
        <v>4301031251</v>
      </c>
      <c r="D477" s="432">
        <v>4680115882102</v>
      </c>
      <c r="E477" s="43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7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434"/>
      <c r="Q477" s="434"/>
      <c r="R477" s="434"/>
      <c r="S477" s="43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customHeight="1" x14ac:dyDescent="0.25">
      <c r="A478" s="61" t="s">
        <v>640</v>
      </c>
      <c r="B478" s="61" t="s">
        <v>641</v>
      </c>
      <c r="C478" s="35">
        <v>4301031253</v>
      </c>
      <c r="D478" s="432">
        <v>4680115882096</v>
      </c>
      <c r="E478" s="43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7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434"/>
      <c r="Q478" s="434"/>
      <c r="R478" s="434"/>
      <c r="S478" s="43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439"/>
      <c r="B479" s="439"/>
      <c r="C479" s="439"/>
      <c r="D479" s="439"/>
      <c r="E479" s="439"/>
      <c r="F479" s="439"/>
      <c r="G479" s="439"/>
      <c r="H479" s="439"/>
      <c r="I479" s="439"/>
      <c r="J479" s="439"/>
      <c r="K479" s="439"/>
      <c r="L479" s="439"/>
      <c r="M479" s="439"/>
      <c r="N479" s="440"/>
      <c r="O479" s="436" t="s">
        <v>43</v>
      </c>
      <c r="P479" s="437"/>
      <c r="Q479" s="437"/>
      <c r="R479" s="437"/>
      <c r="S479" s="437"/>
      <c r="T479" s="437"/>
      <c r="U479" s="438"/>
      <c r="V479" s="41" t="s">
        <v>42</v>
      </c>
      <c r="W479" s="42">
        <f>IFERROR(W473/H473,"0")+IFERROR(W474/H474,"0")+IFERROR(W475/H475,"0")+IFERROR(W476/H476,"0")+IFERROR(W477/H477,"0")+IFERROR(W478/H478,"0")</f>
        <v>284.09090909090907</v>
      </c>
      <c r="X479" s="42">
        <f>IFERROR(X473/H473,"0")+IFERROR(X474/H474,"0")+IFERROR(X475/H475,"0")+IFERROR(X476/H476,"0")+IFERROR(X477/H477,"0")+IFERROR(X478/H478,"0")</f>
        <v>285</v>
      </c>
      <c r="Y479" s="42">
        <f>IFERROR(IF(Y473="",0,Y473),"0")+IFERROR(IF(Y474="",0,Y474),"0")+IFERROR(IF(Y475="",0,Y475),"0")+IFERROR(IF(Y476="",0,Y476),"0")+IFERROR(IF(Y477="",0,Y477),"0")+IFERROR(IF(Y478="",0,Y478),"0")</f>
        <v>3.4085999999999999</v>
      </c>
      <c r="Z479" s="65"/>
      <c r="AA479" s="65"/>
    </row>
    <row r="480" spans="1:54" x14ac:dyDescent="0.2">
      <c r="A480" s="439"/>
      <c r="B480" s="439"/>
      <c r="C480" s="439"/>
      <c r="D480" s="439"/>
      <c r="E480" s="439"/>
      <c r="F480" s="439"/>
      <c r="G480" s="439"/>
      <c r="H480" s="439"/>
      <c r="I480" s="439"/>
      <c r="J480" s="439"/>
      <c r="K480" s="439"/>
      <c r="L480" s="439"/>
      <c r="M480" s="439"/>
      <c r="N480" s="440"/>
      <c r="O480" s="436" t="s">
        <v>43</v>
      </c>
      <c r="P480" s="437"/>
      <c r="Q480" s="437"/>
      <c r="R480" s="437"/>
      <c r="S480" s="437"/>
      <c r="T480" s="437"/>
      <c r="U480" s="438"/>
      <c r="V480" s="41" t="s">
        <v>0</v>
      </c>
      <c r="W480" s="42">
        <f>IFERROR(SUM(W473:W478),"0")</f>
        <v>1500</v>
      </c>
      <c r="X480" s="42">
        <f>IFERROR(SUM(X473:X478),"0")</f>
        <v>1504.8000000000002</v>
      </c>
      <c r="Y480" s="41"/>
      <c r="Z480" s="65"/>
      <c r="AA480" s="65"/>
    </row>
    <row r="481" spans="1:54" ht="14.25" customHeight="1" x14ac:dyDescent="0.25">
      <c r="A481" s="431" t="s">
        <v>81</v>
      </c>
      <c r="B481" s="431"/>
      <c r="C481" s="431"/>
      <c r="D481" s="431"/>
      <c r="E481" s="431"/>
      <c r="F481" s="431"/>
      <c r="G481" s="431"/>
      <c r="H481" s="431"/>
      <c r="I481" s="431"/>
      <c r="J481" s="431"/>
      <c r="K481" s="431"/>
      <c r="L481" s="431"/>
      <c r="M481" s="431"/>
      <c r="N481" s="431"/>
      <c r="O481" s="431"/>
      <c r="P481" s="431"/>
      <c r="Q481" s="431"/>
      <c r="R481" s="431"/>
      <c r="S481" s="431"/>
      <c r="T481" s="431"/>
      <c r="U481" s="431"/>
      <c r="V481" s="431"/>
      <c r="W481" s="431"/>
      <c r="X481" s="431"/>
      <c r="Y481" s="431"/>
      <c r="Z481" s="64"/>
      <c r="AA481" s="64"/>
    </row>
    <row r="482" spans="1:54" ht="16.5" customHeight="1" x14ac:dyDescent="0.25">
      <c r="A482" s="61" t="s">
        <v>642</v>
      </c>
      <c r="B482" s="61" t="s">
        <v>643</v>
      </c>
      <c r="C482" s="35">
        <v>4301051230</v>
      </c>
      <c r="D482" s="432">
        <v>4607091383409</v>
      </c>
      <c r="E482" s="43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7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434"/>
      <c r="Q482" s="434"/>
      <c r="R482" s="434"/>
      <c r="S482" s="43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customHeight="1" x14ac:dyDescent="0.25">
      <c r="A483" s="61" t="s">
        <v>644</v>
      </c>
      <c r="B483" s="61" t="s">
        <v>645</v>
      </c>
      <c r="C483" s="35">
        <v>4301051231</v>
      </c>
      <c r="D483" s="432">
        <v>4607091383416</v>
      </c>
      <c r="E483" s="43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7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434"/>
      <c r="Q483" s="434"/>
      <c r="R483" s="434"/>
      <c r="S483" s="43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customHeight="1" x14ac:dyDescent="0.25">
      <c r="A484" s="61" t="s">
        <v>646</v>
      </c>
      <c r="B484" s="61" t="s">
        <v>647</v>
      </c>
      <c r="C484" s="35">
        <v>4301051058</v>
      </c>
      <c r="D484" s="432">
        <v>4680115883536</v>
      </c>
      <c r="E484" s="43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7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434"/>
      <c r="Q484" s="434"/>
      <c r="R484" s="434"/>
      <c r="S484" s="43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x14ac:dyDescent="0.2">
      <c r="A485" s="439"/>
      <c r="B485" s="439"/>
      <c r="C485" s="439"/>
      <c r="D485" s="439"/>
      <c r="E485" s="439"/>
      <c r="F485" s="439"/>
      <c r="G485" s="439"/>
      <c r="H485" s="439"/>
      <c r="I485" s="439"/>
      <c r="J485" s="439"/>
      <c r="K485" s="439"/>
      <c r="L485" s="439"/>
      <c r="M485" s="439"/>
      <c r="N485" s="440"/>
      <c r="O485" s="436" t="s">
        <v>43</v>
      </c>
      <c r="P485" s="437"/>
      <c r="Q485" s="437"/>
      <c r="R485" s="437"/>
      <c r="S485" s="437"/>
      <c r="T485" s="437"/>
      <c r="U485" s="438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x14ac:dyDescent="0.2">
      <c r="A486" s="439"/>
      <c r="B486" s="439"/>
      <c r="C486" s="439"/>
      <c r="D486" s="439"/>
      <c r="E486" s="439"/>
      <c r="F486" s="439"/>
      <c r="G486" s="439"/>
      <c r="H486" s="439"/>
      <c r="I486" s="439"/>
      <c r="J486" s="439"/>
      <c r="K486" s="439"/>
      <c r="L486" s="439"/>
      <c r="M486" s="439"/>
      <c r="N486" s="440"/>
      <c r="O486" s="436" t="s">
        <v>43</v>
      </c>
      <c r="P486" s="437"/>
      <c r="Q486" s="437"/>
      <c r="R486" s="437"/>
      <c r="S486" s="437"/>
      <c r="T486" s="437"/>
      <c r="U486" s="438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customHeight="1" x14ac:dyDescent="0.25">
      <c r="A487" s="431" t="s">
        <v>223</v>
      </c>
      <c r="B487" s="431"/>
      <c r="C487" s="431"/>
      <c r="D487" s="431"/>
      <c r="E487" s="431"/>
      <c r="F487" s="431"/>
      <c r="G487" s="431"/>
      <c r="H487" s="431"/>
      <c r="I487" s="431"/>
      <c r="J487" s="431"/>
      <c r="K487" s="431"/>
      <c r="L487" s="431"/>
      <c r="M487" s="431"/>
      <c r="N487" s="431"/>
      <c r="O487" s="431"/>
      <c r="P487" s="431"/>
      <c r="Q487" s="431"/>
      <c r="R487" s="431"/>
      <c r="S487" s="431"/>
      <c r="T487" s="431"/>
      <c r="U487" s="431"/>
      <c r="V487" s="431"/>
      <c r="W487" s="431"/>
      <c r="X487" s="431"/>
      <c r="Y487" s="431"/>
      <c r="Z487" s="64"/>
      <c r="AA487" s="64"/>
    </row>
    <row r="488" spans="1:54" ht="16.5" customHeight="1" x14ac:dyDescent="0.25">
      <c r="A488" s="61" t="s">
        <v>648</v>
      </c>
      <c r="B488" s="61" t="s">
        <v>649</v>
      </c>
      <c r="C488" s="35">
        <v>4301060363</v>
      </c>
      <c r="D488" s="432">
        <v>4680115885035</v>
      </c>
      <c r="E488" s="43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434"/>
      <c r="Q488" s="434"/>
      <c r="R488" s="434"/>
      <c r="S488" s="435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IFERROR(IF(X488=0,"",ROUNDUP(X488/H488,0)*0.01196),"")</f>
        <v/>
      </c>
      <c r="Z488" s="66" t="s">
        <v>48</v>
      </c>
      <c r="AA488" s="67" t="s">
        <v>48</v>
      </c>
      <c r="AE488" s="68"/>
      <c r="BB488" s="348" t="s">
        <v>67</v>
      </c>
    </row>
    <row r="489" spans="1:54" x14ac:dyDescent="0.2">
      <c r="A489" s="439"/>
      <c r="B489" s="439"/>
      <c r="C489" s="439"/>
      <c r="D489" s="439"/>
      <c r="E489" s="439"/>
      <c r="F489" s="439"/>
      <c r="G489" s="439"/>
      <c r="H489" s="439"/>
      <c r="I489" s="439"/>
      <c r="J489" s="439"/>
      <c r="K489" s="439"/>
      <c r="L489" s="439"/>
      <c r="M489" s="439"/>
      <c r="N489" s="440"/>
      <c r="O489" s="436" t="s">
        <v>43</v>
      </c>
      <c r="P489" s="437"/>
      <c r="Q489" s="437"/>
      <c r="R489" s="437"/>
      <c r="S489" s="437"/>
      <c r="T489" s="437"/>
      <c r="U489" s="438"/>
      <c r="V489" s="41" t="s">
        <v>42</v>
      </c>
      <c r="W489" s="42">
        <f>IFERROR(W488/H488,"0")</f>
        <v>0</v>
      </c>
      <c r="X489" s="42">
        <f>IFERROR(X488/H488,"0")</f>
        <v>0</v>
      </c>
      <c r="Y489" s="42">
        <f>IFERROR(IF(Y488="",0,Y488),"0")</f>
        <v>0</v>
      </c>
      <c r="Z489" s="65"/>
      <c r="AA489" s="65"/>
    </row>
    <row r="490" spans="1:54" x14ac:dyDescent="0.2">
      <c r="A490" s="439"/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40"/>
      <c r="O490" s="436" t="s">
        <v>43</v>
      </c>
      <c r="P490" s="437"/>
      <c r="Q490" s="437"/>
      <c r="R490" s="437"/>
      <c r="S490" s="437"/>
      <c r="T490" s="437"/>
      <c r="U490" s="438"/>
      <c r="V490" s="41" t="s">
        <v>0</v>
      </c>
      <c r="W490" s="42">
        <f>IFERROR(SUM(W488:W488),"0")</f>
        <v>0</v>
      </c>
      <c r="X490" s="42">
        <f>IFERROR(SUM(X488:X488),"0")</f>
        <v>0</v>
      </c>
      <c r="Y490" s="41"/>
      <c r="Z490" s="65"/>
      <c r="AA490" s="65"/>
    </row>
    <row r="491" spans="1:54" ht="27.75" customHeight="1" x14ac:dyDescent="0.2">
      <c r="A491" s="429" t="s">
        <v>650</v>
      </c>
      <c r="B491" s="429"/>
      <c r="C491" s="429"/>
      <c r="D491" s="429"/>
      <c r="E491" s="429"/>
      <c r="F491" s="429"/>
      <c r="G491" s="429"/>
      <c r="H491" s="429"/>
      <c r="I491" s="429"/>
      <c r="J491" s="429"/>
      <c r="K491" s="429"/>
      <c r="L491" s="429"/>
      <c r="M491" s="429"/>
      <c r="N491" s="429"/>
      <c r="O491" s="429"/>
      <c r="P491" s="429"/>
      <c r="Q491" s="429"/>
      <c r="R491" s="429"/>
      <c r="S491" s="429"/>
      <c r="T491" s="429"/>
      <c r="U491" s="429"/>
      <c r="V491" s="429"/>
      <c r="W491" s="429"/>
      <c r="X491" s="429"/>
      <c r="Y491" s="429"/>
      <c r="Z491" s="53"/>
      <c r="AA491" s="53"/>
    </row>
    <row r="492" spans="1:54" ht="16.5" customHeight="1" x14ac:dyDescent="0.25">
      <c r="A492" s="430" t="s">
        <v>651</v>
      </c>
      <c r="B492" s="430"/>
      <c r="C492" s="430"/>
      <c r="D492" s="430"/>
      <c r="E492" s="430"/>
      <c r="F492" s="430"/>
      <c r="G492" s="430"/>
      <c r="H492" s="430"/>
      <c r="I492" s="430"/>
      <c r="J492" s="430"/>
      <c r="K492" s="430"/>
      <c r="L492" s="430"/>
      <c r="M492" s="430"/>
      <c r="N492" s="430"/>
      <c r="O492" s="430"/>
      <c r="P492" s="430"/>
      <c r="Q492" s="430"/>
      <c r="R492" s="430"/>
      <c r="S492" s="430"/>
      <c r="T492" s="430"/>
      <c r="U492" s="430"/>
      <c r="V492" s="430"/>
      <c r="W492" s="430"/>
      <c r="X492" s="430"/>
      <c r="Y492" s="430"/>
      <c r="Z492" s="63"/>
      <c r="AA492" s="63"/>
    </row>
    <row r="493" spans="1:54" ht="14.25" customHeight="1" x14ac:dyDescent="0.25">
      <c r="A493" s="431" t="s">
        <v>117</v>
      </c>
      <c r="B493" s="431"/>
      <c r="C493" s="431"/>
      <c r="D493" s="431"/>
      <c r="E493" s="431"/>
      <c r="F493" s="431"/>
      <c r="G493" s="431"/>
      <c r="H493" s="431"/>
      <c r="I493" s="431"/>
      <c r="J493" s="431"/>
      <c r="K493" s="431"/>
      <c r="L493" s="431"/>
      <c r="M493" s="431"/>
      <c r="N493" s="431"/>
      <c r="O493" s="431"/>
      <c r="P493" s="431"/>
      <c r="Q493" s="431"/>
      <c r="R493" s="431"/>
      <c r="S493" s="431"/>
      <c r="T493" s="431"/>
      <c r="U493" s="431"/>
      <c r="V493" s="431"/>
      <c r="W493" s="431"/>
      <c r="X493" s="431"/>
      <c r="Y493" s="431"/>
      <c r="Z493" s="64"/>
      <c r="AA493" s="64"/>
    </row>
    <row r="494" spans="1:54" ht="27" customHeight="1" x14ac:dyDescent="0.25">
      <c r="A494" s="61" t="s">
        <v>652</v>
      </c>
      <c r="B494" s="61" t="s">
        <v>653</v>
      </c>
      <c r="C494" s="35">
        <v>4301011763</v>
      </c>
      <c r="D494" s="432">
        <v>4640242181011</v>
      </c>
      <c r="E494" s="43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711" t="s">
        <v>654</v>
      </c>
      <c r="P494" s="434"/>
      <c r="Q494" s="434"/>
      <c r="R494" s="434"/>
      <c r="S494" s="43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customHeight="1" x14ac:dyDescent="0.25">
      <c r="A495" s="61" t="s">
        <v>655</v>
      </c>
      <c r="B495" s="61" t="s">
        <v>656</v>
      </c>
      <c r="C495" s="35">
        <v>4301011585</v>
      </c>
      <c r="D495" s="432">
        <v>4640242180441</v>
      </c>
      <c r="E495" s="43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712" t="s">
        <v>657</v>
      </c>
      <c r="P495" s="434"/>
      <c r="Q495" s="434"/>
      <c r="R495" s="434"/>
      <c r="S495" s="43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432">
        <v>4640242180564</v>
      </c>
      <c r="E496" s="43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713" t="s">
        <v>660</v>
      </c>
      <c r="P496" s="434"/>
      <c r="Q496" s="434"/>
      <c r="R496" s="434"/>
      <c r="S496" s="435"/>
      <c r="T496" s="38" t="s">
        <v>48</v>
      </c>
      <c r="U496" s="38" t="s">
        <v>48</v>
      </c>
      <c r="V496" s="39" t="s">
        <v>0</v>
      </c>
      <c r="W496" s="57">
        <v>240</v>
      </c>
      <c r="X496" s="54">
        <f>IFERROR(IF(W496="",0,CEILING((W496/$H496),1)*$H496),"")</f>
        <v>240</v>
      </c>
      <c r="Y496" s="40">
        <f>IFERROR(IF(X496=0,"",ROUNDUP(X496/H496,0)*0.02175),"")</f>
        <v>0.43499999999999994</v>
      </c>
      <c r="Z496" s="66" t="s">
        <v>48</v>
      </c>
      <c r="AA496" s="67" t="s">
        <v>48</v>
      </c>
      <c r="AE496" s="68"/>
      <c r="BB496" s="351" t="s">
        <v>67</v>
      </c>
    </row>
    <row r="497" spans="1:54" ht="27" customHeight="1" x14ac:dyDescent="0.25">
      <c r="A497" s="61" t="s">
        <v>661</v>
      </c>
      <c r="B497" s="61" t="s">
        <v>662</v>
      </c>
      <c r="C497" s="35">
        <v>4301011762</v>
      </c>
      <c r="D497" s="432">
        <v>4640242180922</v>
      </c>
      <c r="E497" s="43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714" t="s">
        <v>663</v>
      </c>
      <c r="P497" s="434"/>
      <c r="Q497" s="434"/>
      <c r="R497" s="434"/>
      <c r="S497" s="43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customHeight="1" x14ac:dyDescent="0.25">
      <c r="A498" s="61" t="s">
        <v>664</v>
      </c>
      <c r="B498" s="61" t="s">
        <v>665</v>
      </c>
      <c r="C498" s="35">
        <v>4301011551</v>
      </c>
      <c r="D498" s="432">
        <v>4640242180038</v>
      </c>
      <c r="E498" s="43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715" t="s">
        <v>666</v>
      </c>
      <c r="P498" s="434"/>
      <c r="Q498" s="434"/>
      <c r="R498" s="434"/>
      <c r="S498" s="43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439"/>
      <c r="B499" s="439"/>
      <c r="C499" s="439"/>
      <c r="D499" s="439"/>
      <c r="E499" s="439"/>
      <c r="F499" s="439"/>
      <c r="G499" s="439"/>
      <c r="H499" s="439"/>
      <c r="I499" s="439"/>
      <c r="J499" s="439"/>
      <c r="K499" s="439"/>
      <c r="L499" s="439"/>
      <c r="M499" s="439"/>
      <c r="N499" s="440"/>
      <c r="O499" s="436" t="s">
        <v>43</v>
      </c>
      <c r="P499" s="437"/>
      <c r="Q499" s="437"/>
      <c r="R499" s="437"/>
      <c r="S499" s="437"/>
      <c r="T499" s="437"/>
      <c r="U499" s="438"/>
      <c r="V499" s="41" t="s">
        <v>42</v>
      </c>
      <c r="W499" s="42">
        <f>IFERROR(W494/H494,"0")+IFERROR(W495/H495,"0")+IFERROR(W496/H496,"0")+IFERROR(W497/H497,"0")+IFERROR(W498/H498,"0")</f>
        <v>20</v>
      </c>
      <c r="X499" s="42">
        <f>IFERROR(X494/H494,"0")+IFERROR(X495/H495,"0")+IFERROR(X496/H496,"0")+IFERROR(X497/H497,"0")+IFERROR(X498/H498,"0")</f>
        <v>20</v>
      </c>
      <c r="Y499" s="42">
        <f>IFERROR(IF(Y494="",0,Y494),"0")+IFERROR(IF(Y495="",0,Y495),"0")+IFERROR(IF(Y496="",0,Y496),"0")+IFERROR(IF(Y497="",0,Y497),"0")+IFERROR(IF(Y498="",0,Y498),"0")</f>
        <v>0.43499999999999994</v>
      </c>
      <c r="Z499" s="65"/>
      <c r="AA499" s="65"/>
    </row>
    <row r="500" spans="1:54" x14ac:dyDescent="0.2">
      <c r="A500" s="439"/>
      <c r="B500" s="439"/>
      <c r="C500" s="439"/>
      <c r="D500" s="439"/>
      <c r="E500" s="439"/>
      <c r="F500" s="439"/>
      <c r="G500" s="439"/>
      <c r="H500" s="439"/>
      <c r="I500" s="439"/>
      <c r="J500" s="439"/>
      <c r="K500" s="439"/>
      <c r="L500" s="439"/>
      <c r="M500" s="439"/>
      <c r="N500" s="440"/>
      <c r="O500" s="436" t="s">
        <v>43</v>
      </c>
      <c r="P500" s="437"/>
      <c r="Q500" s="437"/>
      <c r="R500" s="437"/>
      <c r="S500" s="437"/>
      <c r="T500" s="437"/>
      <c r="U500" s="438"/>
      <c r="V500" s="41" t="s">
        <v>0</v>
      </c>
      <c r="W500" s="42">
        <f>IFERROR(SUM(W494:W498),"0")</f>
        <v>240</v>
      </c>
      <c r="X500" s="42">
        <f>IFERROR(SUM(X494:X498),"0")</f>
        <v>240</v>
      </c>
      <c r="Y500" s="41"/>
      <c r="Z500" s="65"/>
      <c r="AA500" s="65"/>
    </row>
    <row r="501" spans="1:54" ht="14.25" customHeight="1" x14ac:dyDescent="0.25">
      <c r="A501" s="431" t="s">
        <v>109</v>
      </c>
      <c r="B501" s="431"/>
      <c r="C501" s="431"/>
      <c r="D501" s="431"/>
      <c r="E501" s="431"/>
      <c r="F501" s="431"/>
      <c r="G501" s="431"/>
      <c r="H501" s="431"/>
      <c r="I501" s="431"/>
      <c r="J501" s="431"/>
      <c r="K501" s="431"/>
      <c r="L501" s="431"/>
      <c r="M501" s="431"/>
      <c r="N501" s="431"/>
      <c r="O501" s="431"/>
      <c r="P501" s="431"/>
      <c r="Q501" s="431"/>
      <c r="R501" s="431"/>
      <c r="S501" s="431"/>
      <c r="T501" s="431"/>
      <c r="U501" s="431"/>
      <c r="V501" s="431"/>
      <c r="W501" s="431"/>
      <c r="X501" s="431"/>
      <c r="Y501" s="431"/>
      <c r="Z501" s="64"/>
      <c r="AA501" s="64"/>
    </row>
    <row r="502" spans="1:54" ht="27" customHeight="1" x14ac:dyDescent="0.25">
      <c r="A502" s="61" t="s">
        <v>667</v>
      </c>
      <c r="B502" s="61" t="s">
        <v>668</v>
      </c>
      <c r="C502" s="35">
        <v>4301020260</v>
      </c>
      <c r="D502" s="432">
        <v>4640242180526</v>
      </c>
      <c r="E502" s="43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716" t="s">
        <v>669</v>
      </c>
      <c r="P502" s="434"/>
      <c r="Q502" s="434"/>
      <c r="R502" s="434"/>
      <c r="S502" s="43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customHeight="1" x14ac:dyDescent="0.25">
      <c r="A503" s="61" t="s">
        <v>670</v>
      </c>
      <c r="B503" s="61" t="s">
        <v>671</v>
      </c>
      <c r="C503" s="35">
        <v>4301020269</v>
      </c>
      <c r="D503" s="432">
        <v>4640242180519</v>
      </c>
      <c r="E503" s="43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717" t="s">
        <v>672</v>
      </c>
      <c r="P503" s="434"/>
      <c r="Q503" s="434"/>
      <c r="R503" s="434"/>
      <c r="S503" s="43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customHeight="1" x14ac:dyDescent="0.25">
      <c r="A504" s="61" t="s">
        <v>673</v>
      </c>
      <c r="B504" s="61" t="s">
        <v>674</v>
      </c>
      <c r="C504" s="35">
        <v>4301020309</v>
      </c>
      <c r="D504" s="432">
        <v>4640242180090</v>
      </c>
      <c r="E504" s="43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718" t="s">
        <v>675</v>
      </c>
      <c r="P504" s="434"/>
      <c r="Q504" s="434"/>
      <c r="R504" s="434"/>
      <c r="S504" s="43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x14ac:dyDescent="0.2">
      <c r="A505" s="439"/>
      <c r="B505" s="439"/>
      <c r="C505" s="439"/>
      <c r="D505" s="439"/>
      <c r="E505" s="439"/>
      <c r="F505" s="439"/>
      <c r="G505" s="439"/>
      <c r="H505" s="439"/>
      <c r="I505" s="439"/>
      <c r="J505" s="439"/>
      <c r="K505" s="439"/>
      <c r="L505" s="439"/>
      <c r="M505" s="439"/>
      <c r="N505" s="440"/>
      <c r="O505" s="436" t="s">
        <v>43</v>
      </c>
      <c r="P505" s="437"/>
      <c r="Q505" s="437"/>
      <c r="R505" s="437"/>
      <c r="S505" s="437"/>
      <c r="T505" s="437"/>
      <c r="U505" s="438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x14ac:dyDescent="0.2">
      <c r="A506" s="439"/>
      <c r="B506" s="439"/>
      <c r="C506" s="439"/>
      <c r="D506" s="439"/>
      <c r="E506" s="439"/>
      <c r="F506" s="439"/>
      <c r="G506" s="439"/>
      <c r="H506" s="439"/>
      <c r="I506" s="439"/>
      <c r="J506" s="439"/>
      <c r="K506" s="439"/>
      <c r="L506" s="439"/>
      <c r="M506" s="439"/>
      <c r="N506" s="440"/>
      <c r="O506" s="436" t="s">
        <v>43</v>
      </c>
      <c r="P506" s="437"/>
      <c r="Q506" s="437"/>
      <c r="R506" s="437"/>
      <c r="S506" s="437"/>
      <c r="T506" s="437"/>
      <c r="U506" s="438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customHeight="1" x14ac:dyDescent="0.25">
      <c r="A507" s="431" t="s">
        <v>76</v>
      </c>
      <c r="B507" s="431"/>
      <c r="C507" s="431"/>
      <c r="D507" s="431"/>
      <c r="E507" s="431"/>
      <c r="F507" s="431"/>
      <c r="G507" s="431"/>
      <c r="H507" s="431"/>
      <c r="I507" s="431"/>
      <c r="J507" s="431"/>
      <c r="K507" s="431"/>
      <c r="L507" s="431"/>
      <c r="M507" s="431"/>
      <c r="N507" s="431"/>
      <c r="O507" s="431"/>
      <c r="P507" s="431"/>
      <c r="Q507" s="431"/>
      <c r="R507" s="431"/>
      <c r="S507" s="431"/>
      <c r="T507" s="431"/>
      <c r="U507" s="431"/>
      <c r="V507" s="431"/>
      <c r="W507" s="431"/>
      <c r="X507" s="431"/>
      <c r="Y507" s="431"/>
      <c r="Z507" s="64"/>
      <c r="AA507" s="64"/>
    </row>
    <row r="508" spans="1:54" ht="27" customHeight="1" x14ac:dyDescent="0.25">
      <c r="A508" s="61" t="s">
        <v>676</v>
      </c>
      <c r="B508" s="61" t="s">
        <v>677</v>
      </c>
      <c r="C508" s="35">
        <v>4301031280</v>
      </c>
      <c r="D508" s="432">
        <v>4640242180816</v>
      </c>
      <c r="E508" s="43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719" t="s">
        <v>678</v>
      </c>
      <c r="P508" s="434"/>
      <c r="Q508" s="434"/>
      <c r="R508" s="434"/>
      <c r="S508" s="435"/>
      <c r="T508" s="38" t="s">
        <v>48</v>
      </c>
      <c r="U508" s="38" t="s">
        <v>48</v>
      </c>
      <c r="V508" s="39" t="s">
        <v>0</v>
      </c>
      <c r="W508" s="57">
        <v>84</v>
      </c>
      <c r="X508" s="54">
        <f>IFERROR(IF(W508="",0,CEILING((W508/$H508),1)*$H508),"")</f>
        <v>84</v>
      </c>
      <c r="Y508" s="40">
        <f>IFERROR(IF(X508=0,"",ROUNDUP(X508/H508,0)*0.00753),"")</f>
        <v>0.15060000000000001</v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432">
        <v>4680115880856</v>
      </c>
      <c r="E509" s="43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72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434"/>
      <c r="Q509" s="434"/>
      <c r="R509" s="434"/>
      <c r="S509" s="435"/>
      <c r="T509" s="38" t="s">
        <v>48</v>
      </c>
      <c r="U509" s="38" t="s">
        <v>48</v>
      </c>
      <c r="V509" s="39" t="s">
        <v>0</v>
      </c>
      <c r="W509" s="57">
        <v>1200</v>
      </c>
      <c r="X509" s="54">
        <f>IFERROR(IF(W509="",0,CEILING((W509/$H509),1)*$H509),"")</f>
        <v>1201.2</v>
      </c>
      <c r="Y509" s="40">
        <f>IFERROR(IF(X509=0,"",ROUNDUP(X509/H509,0)*0.00753),"")</f>
        <v>2.1535800000000003</v>
      </c>
      <c r="Z509" s="66" t="s">
        <v>48</v>
      </c>
      <c r="AA509" s="67" t="s">
        <v>48</v>
      </c>
      <c r="AE509" s="68"/>
      <c r="BB509" s="358" t="s">
        <v>67</v>
      </c>
    </row>
    <row r="510" spans="1:54" ht="27" customHeight="1" x14ac:dyDescent="0.25">
      <c r="A510" s="61" t="s">
        <v>681</v>
      </c>
      <c r="B510" s="61" t="s">
        <v>682</v>
      </c>
      <c r="C510" s="35">
        <v>4301031244</v>
      </c>
      <c r="D510" s="432">
        <v>4640242180595</v>
      </c>
      <c r="E510" s="43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721" t="s">
        <v>683</v>
      </c>
      <c r="P510" s="434"/>
      <c r="Q510" s="434"/>
      <c r="R510" s="434"/>
      <c r="S510" s="43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customHeight="1" x14ac:dyDescent="0.25">
      <c r="A511" s="61" t="s">
        <v>684</v>
      </c>
      <c r="B511" s="61" t="s">
        <v>685</v>
      </c>
      <c r="C511" s="35">
        <v>4301031203</v>
      </c>
      <c r="D511" s="432">
        <v>4640242180908</v>
      </c>
      <c r="E511" s="43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722" t="s">
        <v>686</v>
      </c>
      <c r="P511" s="434"/>
      <c r="Q511" s="434"/>
      <c r="R511" s="434"/>
      <c r="S511" s="43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customHeight="1" x14ac:dyDescent="0.25">
      <c r="A512" s="61" t="s">
        <v>687</v>
      </c>
      <c r="B512" s="61" t="s">
        <v>688</v>
      </c>
      <c r="C512" s="35">
        <v>4301031200</v>
      </c>
      <c r="D512" s="432">
        <v>4640242180489</v>
      </c>
      <c r="E512" s="43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723" t="s">
        <v>689</v>
      </c>
      <c r="P512" s="434"/>
      <c r="Q512" s="434"/>
      <c r="R512" s="434"/>
      <c r="S512" s="43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439"/>
      <c r="B513" s="439"/>
      <c r="C513" s="439"/>
      <c r="D513" s="439"/>
      <c r="E513" s="439"/>
      <c r="F513" s="439"/>
      <c r="G513" s="439"/>
      <c r="H513" s="439"/>
      <c r="I513" s="439"/>
      <c r="J513" s="439"/>
      <c r="K513" s="439"/>
      <c r="L513" s="439"/>
      <c r="M513" s="439"/>
      <c r="N513" s="440"/>
      <c r="O513" s="436" t="s">
        <v>43</v>
      </c>
      <c r="P513" s="437"/>
      <c r="Q513" s="437"/>
      <c r="R513" s="437"/>
      <c r="S513" s="437"/>
      <c r="T513" s="437"/>
      <c r="U513" s="438"/>
      <c r="V513" s="41" t="s">
        <v>42</v>
      </c>
      <c r="W513" s="42">
        <f>IFERROR(W508/H508,"0")+IFERROR(W509/H509,"0")+IFERROR(W510/H510,"0")+IFERROR(W511/H511,"0")+IFERROR(W512/H512,"0")</f>
        <v>305.71428571428572</v>
      </c>
      <c r="X513" s="42">
        <f>IFERROR(X508/H508,"0")+IFERROR(X509/H509,"0")+IFERROR(X510/H510,"0")+IFERROR(X511/H511,"0")+IFERROR(X512/H512,"0")</f>
        <v>306</v>
      </c>
      <c r="Y513" s="42">
        <f>IFERROR(IF(Y508="",0,Y508),"0")+IFERROR(IF(Y509="",0,Y509),"0")+IFERROR(IF(Y510="",0,Y510),"0")+IFERROR(IF(Y511="",0,Y511),"0")+IFERROR(IF(Y512="",0,Y512),"0")</f>
        <v>2.3041800000000001</v>
      </c>
      <c r="Z513" s="65"/>
      <c r="AA513" s="65"/>
    </row>
    <row r="514" spans="1:54" x14ac:dyDescent="0.2">
      <c r="A514" s="439"/>
      <c r="B514" s="439"/>
      <c r="C514" s="439"/>
      <c r="D514" s="439"/>
      <c r="E514" s="439"/>
      <c r="F514" s="439"/>
      <c r="G514" s="439"/>
      <c r="H514" s="439"/>
      <c r="I514" s="439"/>
      <c r="J514" s="439"/>
      <c r="K514" s="439"/>
      <c r="L514" s="439"/>
      <c r="M514" s="439"/>
      <c r="N514" s="440"/>
      <c r="O514" s="436" t="s">
        <v>43</v>
      </c>
      <c r="P514" s="437"/>
      <c r="Q514" s="437"/>
      <c r="R514" s="437"/>
      <c r="S514" s="437"/>
      <c r="T514" s="437"/>
      <c r="U514" s="438"/>
      <c r="V514" s="41" t="s">
        <v>0</v>
      </c>
      <c r="W514" s="42">
        <f>IFERROR(SUM(W508:W512),"0")</f>
        <v>1284</v>
      </c>
      <c r="X514" s="42">
        <f>IFERROR(SUM(X508:X512),"0")</f>
        <v>1285.2</v>
      </c>
      <c r="Y514" s="41"/>
      <c r="Z514" s="65"/>
      <c r="AA514" s="65"/>
    </row>
    <row r="515" spans="1:54" ht="14.25" customHeight="1" x14ac:dyDescent="0.25">
      <c r="A515" s="431" t="s">
        <v>81</v>
      </c>
      <c r="B515" s="431"/>
      <c r="C515" s="431"/>
      <c r="D515" s="431"/>
      <c r="E515" s="431"/>
      <c r="F515" s="431"/>
      <c r="G515" s="431"/>
      <c r="H515" s="431"/>
      <c r="I515" s="431"/>
      <c r="J515" s="431"/>
      <c r="K515" s="431"/>
      <c r="L515" s="431"/>
      <c r="M515" s="431"/>
      <c r="N515" s="431"/>
      <c r="O515" s="431"/>
      <c r="P515" s="431"/>
      <c r="Q515" s="431"/>
      <c r="R515" s="431"/>
      <c r="S515" s="431"/>
      <c r="T515" s="431"/>
      <c r="U515" s="431"/>
      <c r="V515" s="431"/>
      <c r="W515" s="431"/>
      <c r="X515" s="431"/>
      <c r="Y515" s="431"/>
      <c r="Z515" s="64"/>
      <c r="AA515" s="64"/>
    </row>
    <row r="516" spans="1:54" ht="27" customHeight="1" x14ac:dyDescent="0.25">
      <c r="A516" s="61" t="s">
        <v>690</v>
      </c>
      <c r="B516" s="61" t="s">
        <v>691</v>
      </c>
      <c r="C516" s="35">
        <v>4301051310</v>
      </c>
      <c r="D516" s="432">
        <v>4680115880870</v>
      </c>
      <c r="E516" s="43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7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434"/>
      <c r="Q516" s="434"/>
      <c r="R516" s="434"/>
      <c r="S516" s="43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customHeight="1" x14ac:dyDescent="0.25">
      <c r="A517" s="61" t="s">
        <v>692</v>
      </c>
      <c r="B517" s="61" t="s">
        <v>693</v>
      </c>
      <c r="C517" s="35">
        <v>4301051510</v>
      </c>
      <c r="D517" s="432">
        <v>4640242180540</v>
      </c>
      <c r="E517" s="43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725" t="s">
        <v>694</v>
      </c>
      <c r="P517" s="434"/>
      <c r="Q517" s="434"/>
      <c r="R517" s="434"/>
      <c r="S517" s="435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68"/>
      <c r="BB517" s="363" t="s">
        <v>67</v>
      </c>
    </row>
    <row r="518" spans="1:54" ht="27" customHeight="1" x14ac:dyDescent="0.25">
      <c r="A518" s="61" t="s">
        <v>695</v>
      </c>
      <c r="B518" s="61" t="s">
        <v>696</v>
      </c>
      <c r="C518" s="35">
        <v>4301051390</v>
      </c>
      <c r="D518" s="432">
        <v>4640242181233</v>
      </c>
      <c r="E518" s="43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726" t="s">
        <v>697</v>
      </c>
      <c r="P518" s="434"/>
      <c r="Q518" s="434"/>
      <c r="R518" s="434"/>
      <c r="S518" s="43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customHeight="1" x14ac:dyDescent="0.25">
      <c r="A519" s="61" t="s">
        <v>698</v>
      </c>
      <c r="B519" s="61" t="s">
        <v>699</v>
      </c>
      <c r="C519" s="35">
        <v>4301051508</v>
      </c>
      <c r="D519" s="432">
        <v>4640242180557</v>
      </c>
      <c r="E519" s="43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727" t="s">
        <v>700</v>
      </c>
      <c r="P519" s="434"/>
      <c r="Q519" s="434"/>
      <c r="R519" s="434"/>
      <c r="S519" s="43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customHeight="1" x14ac:dyDescent="0.25">
      <c r="A520" s="61" t="s">
        <v>701</v>
      </c>
      <c r="B520" s="61" t="s">
        <v>702</v>
      </c>
      <c r="C520" s="35">
        <v>4301051448</v>
      </c>
      <c r="D520" s="432">
        <v>4640242181226</v>
      </c>
      <c r="E520" s="43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728" t="s">
        <v>703</v>
      </c>
      <c r="P520" s="434"/>
      <c r="Q520" s="434"/>
      <c r="R520" s="434"/>
      <c r="S520" s="43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x14ac:dyDescent="0.2">
      <c r="A521" s="439"/>
      <c r="B521" s="439"/>
      <c r="C521" s="439"/>
      <c r="D521" s="439"/>
      <c r="E521" s="439"/>
      <c r="F521" s="439"/>
      <c r="G521" s="439"/>
      <c r="H521" s="439"/>
      <c r="I521" s="439"/>
      <c r="J521" s="439"/>
      <c r="K521" s="439"/>
      <c r="L521" s="439"/>
      <c r="M521" s="439"/>
      <c r="N521" s="440"/>
      <c r="O521" s="436" t="s">
        <v>43</v>
      </c>
      <c r="P521" s="437"/>
      <c r="Q521" s="437"/>
      <c r="R521" s="437"/>
      <c r="S521" s="437"/>
      <c r="T521" s="437"/>
      <c r="U521" s="438"/>
      <c r="V521" s="41" t="s">
        <v>42</v>
      </c>
      <c r="W521" s="42">
        <f>IFERROR(W516/H516,"0")+IFERROR(W517/H517,"0")+IFERROR(W518/H518,"0")+IFERROR(W519/H519,"0")+IFERROR(W520/H520,"0")</f>
        <v>0</v>
      </c>
      <c r="X521" s="42">
        <f>IFERROR(X516/H516,"0")+IFERROR(X517/H517,"0")+IFERROR(X518/H518,"0")+IFERROR(X519/H519,"0")+IFERROR(X520/H520,"0")</f>
        <v>0</v>
      </c>
      <c r="Y521" s="42">
        <f>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54" x14ac:dyDescent="0.2">
      <c r="A522" s="439"/>
      <c r="B522" s="439"/>
      <c r="C522" s="439"/>
      <c r="D522" s="439"/>
      <c r="E522" s="439"/>
      <c r="F522" s="439"/>
      <c r="G522" s="439"/>
      <c r="H522" s="439"/>
      <c r="I522" s="439"/>
      <c r="J522" s="439"/>
      <c r="K522" s="439"/>
      <c r="L522" s="439"/>
      <c r="M522" s="439"/>
      <c r="N522" s="440"/>
      <c r="O522" s="436" t="s">
        <v>43</v>
      </c>
      <c r="P522" s="437"/>
      <c r="Q522" s="437"/>
      <c r="R522" s="437"/>
      <c r="S522" s="437"/>
      <c r="T522" s="437"/>
      <c r="U522" s="438"/>
      <c r="V522" s="41" t="s">
        <v>0</v>
      </c>
      <c r="W522" s="42">
        <f>IFERROR(SUM(W516:W520),"0")</f>
        <v>0</v>
      </c>
      <c r="X522" s="42">
        <f>IFERROR(SUM(X516:X520),"0")</f>
        <v>0</v>
      </c>
      <c r="Y522" s="41"/>
      <c r="Z522" s="65"/>
      <c r="AA522" s="65"/>
    </row>
    <row r="523" spans="1:54" ht="14.25" customHeight="1" x14ac:dyDescent="0.25">
      <c r="A523" s="431" t="s">
        <v>223</v>
      </c>
      <c r="B523" s="431"/>
      <c r="C523" s="431"/>
      <c r="D523" s="431"/>
      <c r="E523" s="431"/>
      <c r="F523" s="431"/>
      <c r="G523" s="431"/>
      <c r="H523" s="431"/>
      <c r="I523" s="431"/>
      <c r="J523" s="431"/>
      <c r="K523" s="431"/>
      <c r="L523" s="431"/>
      <c r="M523" s="431"/>
      <c r="N523" s="431"/>
      <c r="O523" s="431"/>
      <c r="P523" s="431"/>
      <c r="Q523" s="431"/>
      <c r="R523" s="431"/>
      <c r="S523" s="431"/>
      <c r="T523" s="431"/>
      <c r="U523" s="431"/>
      <c r="V523" s="431"/>
      <c r="W523" s="431"/>
      <c r="X523" s="431"/>
      <c r="Y523" s="431"/>
      <c r="Z523" s="64"/>
      <c r="AA523" s="64"/>
    </row>
    <row r="524" spans="1:54" ht="27" customHeight="1" x14ac:dyDescent="0.25">
      <c r="A524" s="61" t="s">
        <v>704</v>
      </c>
      <c r="B524" s="61" t="s">
        <v>705</v>
      </c>
      <c r="C524" s="35">
        <v>4301060354</v>
      </c>
      <c r="D524" s="432">
        <v>4640242180120</v>
      </c>
      <c r="E524" s="43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729" t="s">
        <v>706</v>
      </c>
      <c r="P524" s="434"/>
      <c r="Q524" s="434"/>
      <c r="R524" s="434"/>
      <c r="S524" s="43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customHeight="1" x14ac:dyDescent="0.25">
      <c r="A525" s="61" t="s">
        <v>707</v>
      </c>
      <c r="B525" s="61" t="s">
        <v>708</v>
      </c>
      <c r="C525" s="35">
        <v>4301060355</v>
      </c>
      <c r="D525" s="432">
        <v>4640242180137</v>
      </c>
      <c r="E525" s="43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730" t="s">
        <v>709</v>
      </c>
      <c r="P525" s="434"/>
      <c r="Q525" s="434"/>
      <c r="R525" s="434"/>
      <c r="S525" s="43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x14ac:dyDescent="0.2">
      <c r="A526" s="439"/>
      <c r="B526" s="439"/>
      <c r="C526" s="439"/>
      <c r="D526" s="439"/>
      <c r="E526" s="439"/>
      <c r="F526" s="439"/>
      <c r="G526" s="439"/>
      <c r="H526" s="439"/>
      <c r="I526" s="439"/>
      <c r="J526" s="439"/>
      <c r="K526" s="439"/>
      <c r="L526" s="439"/>
      <c r="M526" s="439"/>
      <c r="N526" s="440"/>
      <c r="O526" s="436" t="s">
        <v>43</v>
      </c>
      <c r="P526" s="437"/>
      <c r="Q526" s="437"/>
      <c r="R526" s="437"/>
      <c r="S526" s="437"/>
      <c r="T526" s="437"/>
      <c r="U526" s="438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x14ac:dyDescent="0.2">
      <c r="A527" s="439"/>
      <c r="B527" s="439"/>
      <c r="C527" s="439"/>
      <c r="D527" s="439"/>
      <c r="E527" s="439"/>
      <c r="F527" s="439"/>
      <c r="G527" s="439"/>
      <c r="H527" s="439"/>
      <c r="I527" s="439"/>
      <c r="J527" s="439"/>
      <c r="K527" s="439"/>
      <c r="L527" s="439"/>
      <c r="M527" s="439"/>
      <c r="N527" s="440"/>
      <c r="O527" s="436" t="s">
        <v>43</v>
      </c>
      <c r="P527" s="437"/>
      <c r="Q527" s="437"/>
      <c r="R527" s="437"/>
      <c r="S527" s="437"/>
      <c r="T527" s="437"/>
      <c r="U527" s="438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439"/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734"/>
      <c r="O528" s="731" t="s">
        <v>36</v>
      </c>
      <c r="P528" s="732"/>
      <c r="Q528" s="732"/>
      <c r="R528" s="732"/>
      <c r="S528" s="732"/>
      <c r="T528" s="732"/>
      <c r="U528" s="733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18034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18139.100000000002</v>
      </c>
      <c r="Y528" s="41"/>
      <c r="Z528" s="65"/>
      <c r="AA528" s="65"/>
    </row>
    <row r="529" spans="1:30" x14ac:dyDescent="0.2">
      <c r="A529" s="439"/>
      <c r="B529" s="439"/>
      <c r="C529" s="439"/>
      <c r="D529" s="439"/>
      <c r="E529" s="439"/>
      <c r="F529" s="439"/>
      <c r="G529" s="439"/>
      <c r="H529" s="439"/>
      <c r="I529" s="439"/>
      <c r="J529" s="439"/>
      <c r="K529" s="439"/>
      <c r="L529" s="439"/>
      <c r="M529" s="439"/>
      <c r="N529" s="734"/>
      <c r="O529" s="731" t="s">
        <v>37</v>
      </c>
      <c r="P529" s="732"/>
      <c r="Q529" s="732"/>
      <c r="R529" s="732"/>
      <c r="S529" s="732"/>
      <c r="T529" s="732"/>
      <c r="U529" s="733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18921.471968097259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19032.277999999995</v>
      </c>
      <c r="Y529" s="41"/>
      <c r="Z529" s="65"/>
      <c r="AA529" s="65"/>
    </row>
    <row r="530" spans="1:30" x14ac:dyDescent="0.2">
      <c r="A530" s="439"/>
      <c r="B530" s="439"/>
      <c r="C530" s="439"/>
      <c r="D530" s="439"/>
      <c r="E530" s="439"/>
      <c r="F530" s="439"/>
      <c r="G530" s="439"/>
      <c r="H530" s="439"/>
      <c r="I530" s="439"/>
      <c r="J530" s="439"/>
      <c r="K530" s="439"/>
      <c r="L530" s="439"/>
      <c r="M530" s="439"/>
      <c r="N530" s="734"/>
      <c r="O530" s="731" t="s">
        <v>38</v>
      </c>
      <c r="P530" s="732"/>
      <c r="Q530" s="732"/>
      <c r="R530" s="732"/>
      <c r="S530" s="732"/>
      <c r="T530" s="732"/>
      <c r="U530" s="733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30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30</v>
      </c>
      <c r="Y530" s="41"/>
      <c r="Z530" s="65"/>
      <c r="AA530" s="65"/>
    </row>
    <row r="531" spans="1:30" x14ac:dyDescent="0.2">
      <c r="A531" s="439"/>
      <c r="B531" s="439"/>
      <c r="C531" s="439"/>
      <c r="D531" s="439"/>
      <c r="E531" s="439"/>
      <c r="F531" s="439"/>
      <c r="G531" s="439"/>
      <c r="H531" s="439"/>
      <c r="I531" s="439"/>
      <c r="J531" s="439"/>
      <c r="K531" s="439"/>
      <c r="L531" s="439"/>
      <c r="M531" s="439"/>
      <c r="N531" s="734"/>
      <c r="O531" s="731" t="s">
        <v>39</v>
      </c>
      <c r="P531" s="732"/>
      <c r="Q531" s="732"/>
      <c r="R531" s="732"/>
      <c r="S531" s="732"/>
      <c r="T531" s="732"/>
      <c r="U531" s="733"/>
      <c r="V531" s="41" t="s">
        <v>0</v>
      </c>
      <c r="W531" s="42">
        <f>GrossWeightTotal+PalletQtyTotal*25</f>
        <v>19671.471968097259</v>
      </c>
      <c r="X531" s="42">
        <f>GrossWeightTotalR+PalletQtyTotalR*25</f>
        <v>19782.277999999995</v>
      </c>
      <c r="Y531" s="41"/>
      <c r="Z531" s="65"/>
      <c r="AA531" s="65"/>
    </row>
    <row r="532" spans="1:30" x14ac:dyDescent="0.2">
      <c r="A532" s="439"/>
      <c r="B532" s="439"/>
      <c r="C532" s="439"/>
      <c r="D532" s="439"/>
      <c r="E532" s="439"/>
      <c r="F532" s="439"/>
      <c r="G532" s="439"/>
      <c r="H532" s="439"/>
      <c r="I532" s="439"/>
      <c r="J532" s="439"/>
      <c r="K532" s="439"/>
      <c r="L532" s="439"/>
      <c r="M532" s="439"/>
      <c r="N532" s="734"/>
      <c r="O532" s="731" t="s">
        <v>40</v>
      </c>
      <c r="P532" s="732"/>
      <c r="Q532" s="732"/>
      <c r="R532" s="732"/>
      <c r="S532" s="732"/>
      <c r="T532" s="732"/>
      <c r="U532" s="733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2421.1760280387734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2434</v>
      </c>
      <c r="Y532" s="41"/>
      <c r="Z532" s="65"/>
      <c r="AA532" s="65"/>
    </row>
    <row r="533" spans="1:30" ht="14.25" x14ac:dyDescent="0.2">
      <c r="A533" s="439"/>
      <c r="B533" s="439"/>
      <c r="C533" s="439"/>
      <c r="D533" s="439"/>
      <c r="E533" s="439"/>
      <c r="F533" s="439"/>
      <c r="G533" s="439"/>
      <c r="H533" s="439"/>
      <c r="I533" s="439"/>
      <c r="J533" s="439"/>
      <c r="K533" s="439"/>
      <c r="L533" s="439"/>
      <c r="M533" s="439"/>
      <c r="N533" s="734"/>
      <c r="O533" s="731" t="s">
        <v>41</v>
      </c>
      <c r="P533" s="732"/>
      <c r="Q533" s="732"/>
      <c r="R533" s="732"/>
      <c r="S533" s="732"/>
      <c r="T533" s="732"/>
      <c r="U533" s="733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34.000519999999995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735" t="s">
        <v>107</v>
      </c>
      <c r="D535" s="735" t="s">
        <v>107</v>
      </c>
      <c r="E535" s="735" t="s">
        <v>107</v>
      </c>
      <c r="F535" s="735" t="s">
        <v>107</v>
      </c>
      <c r="G535" s="735" t="s">
        <v>246</v>
      </c>
      <c r="H535" s="735" t="s">
        <v>246</v>
      </c>
      <c r="I535" s="735" t="s">
        <v>246</v>
      </c>
      <c r="J535" s="735" t="s">
        <v>246</v>
      </c>
      <c r="K535" s="736"/>
      <c r="L535" s="735" t="s">
        <v>246</v>
      </c>
      <c r="M535" s="736"/>
      <c r="N535" s="735" t="s">
        <v>246</v>
      </c>
      <c r="O535" s="735" t="s">
        <v>246</v>
      </c>
      <c r="P535" s="735" t="s">
        <v>246</v>
      </c>
      <c r="Q535" s="735" t="s">
        <v>475</v>
      </c>
      <c r="R535" s="735" t="s">
        <v>475</v>
      </c>
      <c r="S535" s="735" t="s">
        <v>527</v>
      </c>
      <c r="T535" s="735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737" t="s">
        <v>10</v>
      </c>
      <c r="B536" s="735" t="s">
        <v>75</v>
      </c>
      <c r="C536" s="735" t="s">
        <v>108</v>
      </c>
      <c r="D536" s="735" t="s">
        <v>116</v>
      </c>
      <c r="E536" s="735" t="s">
        <v>107</v>
      </c>
      <c r="F536" s="735" t="s">
        <v>236</v>
      </c>
      <c r="G536" s="735" t="s">
        <v>247</v>
      </c>
      <c r="H536" s="735" t="s">
        <v>254</v>
      </c>
      <c r="I536" s="735" t="s">
        <v>273</v>
      </c>
      <c r="J536" s="735" t="s">
        <v>332</v>
      </c>
      <c r="K536" s="1"/>
      <c r="L536" s="735" t="s">
        <v>362</v>
      </c>
      <c r="M536" s="1"/>
      <c r="N536" s="735" t="s">
        <v>362</v>
      </c>
      <c r="O536" s="735" t="s">
        <v>444</v>
      </c>
      <c r="P536" s="735" t="s">
        <v>462</v>
      </c>
      <c r="Q536" s="735" t="s">
        <v>476</v>
      </c>
      <c r="R536" s="735" t="s">
        <v>502</v>
      </c>
      <c r="S536" s="735" t="s">
        <v>528</v>
      </c>
      <c r="T536" s="735" t="s">
        <v>575</v>
      </c>
      <c r="U536" s="735" t="s">
        <v>603</v>
      </c>
      <c r="V536" s="735" t="s">
        <v>651</v>
      </c>
      <c r="AA536" s="9"/>
      <c r="AD536" s="1"/>
    </row>
    <row r="537" spans="1:30" ht="13.5" thickBot="1" x14ac:dyDescent="0.25">
      <c r="A537" s="738"/>
      <c r="B537" s="735"/>
      <c r="C537" s="735"/>
      <c r="D537" s="735"/>
      <c r="E537" s="735"/>
      <c r="F537" s="735"/>
      <c r="G537" s="735"/>
      <c r="H537" s="735"/>
      <c r="I537" s="735"/>
      <c r="J537" s="735"/>
      <c r="K537" s="1"/>
      <c r="L537" s="735"/>
      <c r="M537" s="1"/>
      <c r="N537" s="735"/>
      <c r="O537" s="735"/>
      <c r="P537" s="735"/>
      <c r="Q537" s="735"/>
      <c r="R537" s="735"/>
      <c r="S537" s="735"/>
      <c r="T537" s="735"/>
      <c r="U537" s="735"/>
      <c r="V537" s="735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0</v>
      </c>
      <c r="D538" s="51">
        <f>IFERROR(X56*1,"0")+IFERROR(X57*1,"0")+IFERROR(X58*1,"0")+IFERROR(X59*1,"0")</f>
        <v>0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958.80000000000007</v>
      </c>
      <c r="F538" s="51">
        <f>IFERROR(X135*1,"0")+IFERROR(X136*1,"0")+IFERROR(X137*1,"0")+IFERROR(X138*1,"0")+IFERROR(X139*1,"0")</f>
        <v>202.5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0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756</v>
      </c>
      <c r="J538" s="51">
        <f>IFERROR(X210*1,"0")+IFERROR(X211*1,"0")+IFERROR(X212*1,"0")+IFERROR(X213*1,"0")+IFERROR(X214*1,"0")+IFERROR(X215*1,"0")+IFERROR(X219*1,"0")+IFERROR(X220*1,"0")</f>
        <v>0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3500.4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3500.4</v>
      </c>
      <c r="O538" s="51">
        <f>IFERROR(X296*1,"0")+IFERROR(X297*1,"0")+IFERROR(X298*1,"0")+IFERROR(X299*1,"0")+IFERROR(X300*1,"0")+IFERROR(X301*1,"0")+IFERROR(X302*1,"0")+IFERROR(X303*1,"0")+IFERROR(X307*1,"0")+IFERROR(X308*1,"0")</f>
        <v>743.40000000000009</v>
      </c>
      <c r="P538" s="51">
        <f>IFERROR(X313*1,"0")+IFERROR(X317*1,"0")+IFERROR(X318*1,"0")+IFERROR(X319*1,"0")+IFERROR(X323*1,"0")+IFERROR(X327*1,"0")</f>
        <v>307.8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8198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39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201.60000000000002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201.60000000000002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1504.8000000000002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1525.2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1216</vt:i4>
      </vt:variant>
    </vt:vector>
  </HeadingPairs>
  <TitlesOfParts>
    <vt:vector size="12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2024-04-30T07:32:40Z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