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D4EA7D-BEC2-4893-9928-C11537A1239D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Y524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X503" i="2"/>
  <c r="Y503" i="2" s="1"/>
  <c r="X502" i="2"/>
  <c r="W500" i="2"/>
  <c r="W499" i="2"/>
  <c r="X498" i="2"/>
  <c r="Y498" i="2" s="1"/>
  <c r="X497" i="2"/>
  <c r="Y497" i="2" s="1"/>
  <c r="X496" i="2"/>
  <c r="Y496" i="2" s="1"/>
  <c r="X495" i="2"/>
  <c r="Y495" i="2" s="1"/>
  <c r="Y494" i="2"/>
  <c r="X494" i="2"/>
  <c r="W490" i="2"/>
  <c r="W489" i="2"/>
  <c r="Y488" i="2"/>
  <c r="Y489" i="2" s="1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X485" i="2" s="1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Y454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X440" i="2"/>
  <c r="Y440" i="2" s="1"/>
  <c r="O440" i="2"/>
  <c r="X439" i="2"/>
  <c r="Y439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Y430" i="2" s="1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W414" i="2"/>
  <c r="X413" i="2"/>
  <c r="X415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Y402" i="2"/>
  <c r="X402" i="2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R538" i="2" s="1"/>
  <c r="O360" i="2"/>
  <c r="W357" i="2"/>
  <c r="W356" i="2"/>
  <c r="X355" i="2"/>
  <c r="X356" i="2" s="1"/>
  <c r="O355" i="2"/>
  <c r="W353" i="2"/>
  <c r="W352" i="2"/>
  <c r="X351" i="2"/>
  <c r="Y351" i="2" s="1"/>
  <c r="O351" i="2"/>
  <c r="Y350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X342" i="2" s="1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X321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Y290" i="2"/>
  <c r="X290" i="2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Y277" i="2" s="1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Y258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Y230" i="2"/>
  <c r="X230" i="2"/>
  <c r="O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Y219" i="2" s="1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Y203" i="2"/>
  <c r="X203" i="2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Y178" i="2"/>
  <c r="X178" i="2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O170" i="2"/>
  <c r="W168" i="2"/>
  <c r="W167" i="2"/>
  <c r="X166" i="2"/>
  <c r="O166" i="2"/>
  <c r="X165" i="2"/>
  <c r="Y165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X146" i="2"/>
  <c r="Y146" i="2" s="1"/>
  <c r="O146" i="2"/>
  <c r="X145" i="2"/>
  <c r="O145" i="2"/>
  <c r="W141" i="2"/>
  <c r="W140" i="2"/>
  <c r="X139" i="2"/>
  <c r="Y139" i="2" s="1"/>
  <c r="O139" i="2"/>
  <c r="X138" i="2"/>
  <c r="Y138" i="2" s="1"/>
  <c r="O138" i="2"/>
  <c r="Y137" i="2"/>
  <c r="X137" i="2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Y50" i="2" s="1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Y29" i="2"/>
  <c r="X29" i="2"/>
  <c r="O29" i="2"/>
  <c r="X28" i="2"/>
  <c r="Y28" i="2" s="1"/>
  <c r="O28" i="2"/>
  <c r="X27" i="2"/>
  <c r="Y27" i="2" s="1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X87" i="2" l="1"/>
  <c r="Y380" i="2"/>
  <c r="Y381" i="2" s="1"/>
  <c r="X381" i="2"/>
  <c r="W532" i="2"/>
  <c r="X167" i="2"/>
  <c r="Y327" i="2"/>
  <c r="Y328" i="2" s="1"/>
  <c r="X328" i="2"/>
  <c r="X505" i="2"/>
  <c r="X514" i="2"/>
  <c r="Y33" i="2"/>
  <c r="X172" i="2"/>
  <c r="Y221" i="2"/>
  <c r="X309" i="2"/>
  <c r="Y441" i="2"/>
  <c r="X53" i="2"/>
  <c r="G538" i="2"/>
  <c r="X293" i="2"/>
  <c r="Y307" i="2"/>
  <c r="Y309" i="2" s="1"/>
  <c r="X441" i="2"/>
  <c r="Y231" i="2"/>
  <c r="X471" i="2"/>
  <c r="W528" i="2"/>
  <c r="Y36" i="2"/>
  <c r="Y37" i="2" s="1"/>
  <c r="X38" i="2"/>
  <c r="X41" i="2"/>
  <c r="C538" i="2"/>
  <c r="Y60" i="2"/>
  <c r="Y145" i="2"/>
  <c r="Y148" i="2" s="1"/>
  <c r="I538" i="2"/>
  <c r="Y166" i="2"/>
  <c r="X168" i="2"/>
  <c r="X173" i="2"/>
  <c r="X222" i="2"/>
  <c r="X263" i="2"/>
  <c r="Y274" i="2"/>
  <c r="X281" i="2"/>
  <c r="Y286" i="2"/>
  <c r="Y289" i="2"/>
  <c r="Y292" i="2" s="1"/>
  <c r="Y317" i="2"/>
  <c r="X353" i="2"/>
  <c r="Y355" i="2"/>
  <c r="Y356" i="2" s="1"/>
  <c r="Y360" i="2"/>
  <c r="Y365" i="2" s="1"/>
  <c r="Y413" i="2"/>
  <c r="Y414" i="2" s="1"/>
  <c r="X420" i="2"/>
  <c r="X436" i="2"/>
  <c r="Y448" i="2"/>
  <c r="Y449" i="2" s="1"/>
  <c r="X450" i="2"/>
  <c r="Y468" i="2"/>
  <c r="Y470" i="2" s="1"/>
  <c r="Y482" i="2"/>
  <c r="Y485" i="2" s="1"/>
  <c r="X490" i="2"/>
  <c r="Y502" i="2"/>
  <c r="Y505" i="2" s="1"/>
  <c r="X527" i="2"/>
  <c r="Y347" i="2"/>
  <c r="X33" i="2"/>
  <c r="X52" i="2"/>
  <c r="X105" i="2"/>
  <c r="X148" i="2"/>
  <c r="Y167" i="2"/>
  <c r="X232" i="2"/>
  <c r="X304" i="2"/>
  <c r="X357" i="2"/>
  <c r="X411" i="2"/>
  <c r="X437" i="2"/>
  <c r="X442" i="2"/>
  <c r="X479" i="2"/>
  <c r="V538" i="2"/>
  <c r="X499" i="2"/>
  <c r="Y526" i="2"/>
  <c r="W531" i="2"/>
  <c r="X530" i="2"/>
  <c r="X34" i="2"/>
  <c r="X42" i="2"/>
  <c r="X93" i="2"/>
  <c r="H538" i="2"/>
  <c r="X207" i="2"/>
  <c r="X217" i="2"/>
  <c r="X252" i="2"/>
  <c r="X292" i="2"/>
  <c r="X320" i="2"/>
  <c r="X405" i="2"/>
  <c r="X414" i="2"/>
  <c r="Y436" i="2"/>
  <c r="X465" i="2"/>
  <c r="X506" i="2"/>
  <c r="F10" i="2"/>
  <c r="Y131" i="2"/>
  <c r="Y280" i="2"/>
  <c r="Y140" i="2"/>
  <c r="Y410" i="2"/>
  <c r="Y499" i="2"/>
  <c r="Y216" i="2"/>
  <c r="Y465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Y320" i="2" l="1"/>
  <c r="X531" i="2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<sst xmlns="http://schemas.openxmlformats.org/spreadsheetml/2006/main" count="3499" uniqueCount="748">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</sst>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6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/>
      <c r="I5" s="374"/>
      <c r="J5" s="374"/>
      <c r="K5" s="374"/>
      <c r="L5" s="374"/>
      <c r="M5" s="71"/>
      <c r="O5" s="26" t="s">
        <v>4</v>
      </c>
      <c r="P5" s="376">
        <v>45403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Воскресенье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0.41666666666666669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0</v>
      </c>
      <c r="X122" s="42">
        <f>IFERROR(SUM(X107:X120),"0")</f>
        <v>0</v>
      </c>
      <c r="Y122" s="41"/>
      <c r="Z122" s="65"/>
      <c r="AA122" s="65"/>
    </row>
    <row r="123" spans="1:54" ht="14.25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0</v>
      </c>
      <c r="X140" s="42">
        <f>IFERROR(X135/H135,"0")+IFERROR(X136/H136,"0")+IFERROR(X137/H137,"0")+IFERROR(X138/H138,"0")+IFERROR(X139/H139,"0")</f>
        <v>0</v>
      </c>
      <c r="Y140" s="42">
        <f>IFERROR(IF(Y135="",0,Y135),"0")+IFERROR(IF(Y136="",0,Y136),"0")+IFERROR(IF(Y137="",0,Y137),"0")+IFERROR(IF(Y138="",0,Y138),"0")+IFERROR(IF(Y139="",0,Y139),"0")</f>
        <v>0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0</v>
      </c>
      <c r="X141" s="42">
        <f>IFERROR(SUM(X135:X139),"0")</f>
        <v>0</v>
      </c>
      <c r="Y141" s="41"/>
      <c r="Z141" s="65"/>
      <c r="AA141" s="65"/>
    </row>
    <row r="142" spans="1:54" ht="27.75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0</v>
      </c>
      <c r="X179" s="42">
        <f>IFERROR(X175/H175,"0")+IFERROR(X176/H176,"0")+IFERROR(X177/H177,"0")+IFERROR(X178/H178,"0")</f>
        <v>0</v>
      </c>
      <c r="Y179" s="42">
        <f>IFERROR(IF(Y175="",0,Y175),"0")+IFERROR(IF(Y176="",0,Y176),"0")+IFERROR(IF(Y177="",0,Y177),"0")+IFERROR(IF(Y178="",0,Y178),"0")</f>
        <v>0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0</v>
      </c>
      <c r="X180" s="42">
        <f>IFERROR(SUM(X175:X178),"0")</f>
        <v>0</v>
      </c>
      <c r="Y180" s="41"/>
      <c r="Z180" s="65"/>
      <c r="AA180" s="65"/>
    </row>
    <row r="181" spans="1:54" ht="14.25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0</v>
      </c>
      <c r="X262" s="42">
        <f>IFERROR(X258/H258,"0")+IFERROR(X259/H259,"0")+IFERROR(X260/H260,"0")+IFERROR(X261/H261,"0")</f>
        <v>0</v>
      </c>
      <c r="Y262" s="42">
        <f>IFERROR(IF(Y258="",0,Y258),"0")+IFERROR(IF(Y259="",0,Y259),"0")+IFERROR(IF(Y260="",0,Y260),"0")+IFERROR(IF(Y261="",0,Y261),"0")</f>
        <v>0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0</v>
      </c>
      <c r="X263" s="42">
        <f>IFERROR(SUM(X258:X261),"0")</f>
        <v>0</v>
      </c>
      <c r="Y263" s="41"/>
      <c r="Z263" s="65"/>
      <c r="AA263" s="65"/>
    </row>
    <row r="264" spans="1:54" ht="14.25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2000</v>
      </c>
      <c r="X265" s="54">
        <f t="shared" ref="X265:X273" si="15">IFERROR(IF(W265="",0,CEILING((W265/$H265),1)*$H265),"")</f>
        <v>2004.6</v>
      </c>
      <c r="Y265" s="40">
        <f>IFERROR(IF(X265=0,"",ROUNDUP(X265/H265,0)*0.02175),"")</f>
        <v>5.5897499999999996</v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256.41025641025641</v>
      </c>
      <c r="X274" s="42">
        <f>IFERROR(X265/H265,"0")+IFERROR(X266/H266,"0")+IFERROR(X267/H267,"0")+IFERROR(X268/H268,"0")+IFERROR(X269/H269,"0")+IFERROR(X270/H270,"0")+IFERROR(X271/H271,"0")+IFERROR(X272/H272,"0")+IFERROR(X273/H273,"0")</f>
        <v>257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5.5897499999999996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2000</v>
      </c>
      <c r="X275" s="42">
        <f>IFERROR(SUM(X265:X273),"0")</f>
        <v>2004.6</v>
      </c>
      <c r="Y275" s="41"/>
      <c r="Z275" s="65"/>
      <c r="AA275" s="65"/>
    </row>
    <row r="276" spans="1:54" ht="14.25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54" ht="14.25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IFERROR(IF(X317=0,"",ROUNDUP(X317/H317,0)*0.02175),"")</f>
        <v/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0</v>
      </c>
      <c r="X320" s="42">
        <f>IFERROR(X317/H317,"0")+IFERROR(X318/H318,"0")+IFERROR(X319/H319,"0")</f>
        <v>0</v>
      </c>
      <c r="Y320" s="42">
        <f>IFERROR(IF(Y317="",0,Y317),"0")+IFERROR(IF(Y318="",0,Y318),"0")+IFERROR(IF(Y319="",0,Y319),"0")</f>
        <v>0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0</v>
      </c>
      <c r="X321" s="42">
        <f>IFERROR(SUM(X317:X319),"0")</f>
        <v>0</v>
      </c>
      <c r="Y321" s="41"/>
      <c r="Z321" s="65"/>
      <c r="AA321" s="65"/>
    </row>
    <row r="322" spans="1:54" ht="14.25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6000</v>
      </c>
      <c r="X333" s="54">
        <f t="shared" ref="X333:X340" si="17">IFERROR(IF(W333="",0,CEILING((W333/$H333),1)*$H333),"")</f>
        <v>6000</v>
      </c>
      <c r="Y333" s="40">
        <f>IFERROR(IF(X333=0,"",ROUNDUP(X333/H333,0)*0.02039),"")</f>
        <v>8.1559999999999988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4000</v>
      </c>
      <c r="X335" s="54">
        <f t="shared" si="17"/>
        <v>4005</v>
      </c>
      <c r="Y335" s="40">
        <f>IFERROR(IF(X335=0,"",ROUNDUP(X335/H335,0)*0.02175),"")</f>
        <v>5.8072499999999998</v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4000</v>
      </c>
      <c r="X337" s="54">
        <f t="shared" si="17"/>
        <v>4005</v>
      </c>
      <c r="Y337" s="40">
        <f>IFERROR(IF(X337=0,"",ROUNDUP(X337/H337,0)*0.02175),"")</f>
        <v>5.8072499999999998</v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933.33333333333348</v>
      </c>
      <c r="X341" s="42">
        <f>IFERROR(X333/H333,"0")+IFERROR(X334/H334,"0")+IFERROR(X335/H335,"0")+IFERROR(X336/H336,"0")+IFERROR(X337/H337,"0")+IFERROR(X338/H338,"0")+IFERROR(X339/H339,"0")+IFERROR(X340/H340,"0")</f>
        <v>934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19.770499999999998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14000</v>
      </c>
      <c r="X342" s="42">
        <f>IFERROR(SUM(X333:X340),"0")</f>
        <v>14010</v>
      </c>
      <c r="Y342" s="41"/>
      <c r="Z342" s="65"/>
      <c r="AA342" s="65"/>
    </row>
    <row r="343" spans="1:54" ht="14.25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2000</v>
      </c>
      <c r="X344" s="54">
        <f>IFERROR(IF(W344="",0,CEILING((W344/$H344),1)*$H344),"")</f>
        <v>2010</v>
      </c>
      <c r="Y344" s="40">
        <f>IFERROR(IF(X344=0,"",ROUNDUP(X344/H344,0)*0.02175),"")</f>
        <v>2.9144999999999999</v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133.33333333333334</v>
      </c>
      <c r="X347" s="42">
        <f>IFERROR(X344/H344,"0")+IFERROR(X345/H345,"0")+IFERROR(X346/H346,"0")</f>
        <v>134</v>
      </c>
      <c r="Y347" s="42">
        <f>IFERROR(IF(Y344="",0,Y344),"0")+IFERROR(IF(Y345="",0,Y345),"0")+IFERROR(IF(Y346="",0,Y346),"0")</f>
        <v>2.9144999999999999</v>
      </c>
      <c r="Z347" s="65"/>
      <c r="AA347" s="65"/>
    </row>
    <row r="348" spans="1:54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2000</v>
      </c>
      <c r="X348" s="42">
        <f>IFERROR(SUM(X344:X346),"0")</f>
        <v>2010</v>
      </c>
      <c r="Y348" s="41"/>
      <c r="Z348" s="65"/>
      <c r="AA348" s="65"/>
    </row>
    <row r="349" spans="1:54" ht="14.25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0</v>
      </c>
      <c r="X352" s="42">
        <f>IFERROR(X350/H350,"0")+IFERROR(X351/H351,"0")</f>
        <v>0</v>
      </c>
      <c r="Y352" s="42">
        <f>IFERROR(IF(Y350="",0,Y350),"0")+IFERROR(IF(Y351="",0,Y351),"0")</f>
        <v>0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0</v>
      </c>
      <c r="X353" s="42">
        <f>IFERROR(SUM(X350:X351),"0")</f>
        <v>0</v>
      </c>
      <c r="Y353" s="41"/>
      <c r="Z353" s="65"/>
      <c r="AA353" s="65"/>
    </row>
    <row r="354" spans="1:54" ht="14.25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78" si="23">IFERROR(IF(W473="",0,CEILING((W473/$H473),1)*$H473),"")</f>
        <v>0</v>
      </c>
      <c r="Y473" s="40" t="str">
        <f>IFERROR(IF(X473=0,"",ROUNDUP(X473/H473,0)*0.01196),"")</f>
        <v/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23"/>
        <v>0</v>
      </c>
      <c r="Y475" s="40" t="str">
        <f>IFERROR(IF(X475=0,"",ROUNDUP(X475/H475,0)*0.01196),"")</f>
        <v/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0</v>
      </c>
      <c r="X479" s="42">
        <f>IFERROR(X473/H473,"0")+IFERROR(X474/H474,"0")+IFERROR(X475/H475,"0")+IFERROR(X476/H476,"0")+IFERROR(X477/H477,"0")+IFERROR(X478/H478,"0")</f>
        <v>0</v>
      </c>
      <c r="Y479" s="42">
        <f>IFERROR(IF(Y473="",0,Y473),"0")+IFERROR(IF(Y474="",0,Y474),"0")+IFERROR(IF(Y475="",0,Y475),"0")+IFERROR(IF(Y476="",0,Y476),"0")+IFERROR(IF(Y477="",0,Y477),"0")+IFERROR(IF(Y478="",0,Y478),"0")</f>
        <v>0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0</v>
      </c>
      <c r="X480" s="42">
        <f>IFERROR(SUM(X473:X478),"0")</f>
        <v>0</v>
      </c>
      <c r="Y480" s="41"/>
      <c r="Z480" s="65"/>
      <c r="AA480" s="65"/>
    </row>
    <row r="481" spans="1:54" ht="14.25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IFERROR(IF(X496=0,"",ROUNDUP(X496/H496,0)*0.02175),"")</f>
        <v/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0</v>
      </c>
      <c r="X499" s="42">
        <f>IFERROR(X494/H494,"0")+IFERROR(X495/H495,"0")+IFERROR(X496/H496,"0")+IFERROR(X497/H497,"0")+IFERROR(X498/H498,"0")</f>
        <v>0</v>
      </c>
      <c r="Y499" s="42">
        <f>IFERROR(IF(Y494="",0,Y494),"0")+IFERROR(IF(Y495="",0,Y495),"0")+IFERROR(IF(Y496="",0,Y496),"0")+IFERROR(IF(Y497="",0,Y497),"0")+IFERROR(IF(Y498="",0,Y498),"0")</f>
        <v>0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0</v>
      </c>
      <c r="X500" s="42">
        <f>IFERROR(SUM(X494:X498),"0")</f>
        <v>0</v>
      </c>
      <c r="Y500" s="41"/>
      <c r="Z500" s="65"/>
      <c r="AA500" s="65"/>
    </row>
    <row r="501" spans="1:54" ht="14.25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IFERROR(IF(X509=0,"",ROUNDUP(X509/H509,0)*0.00753),"")</f>
        <v/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0</v>
      </c>
      <c r="X513" s="42">
        <f>IFERROR(X508/H508,"0")+IFERROR(X509/H509,"0")+IFERROR(X510/H510,"0")+IFERROR(X511/H511,"0")+IFERROR(X512/H512,"0")</f>
        <v>0</v>
      </c>
      <c r="Y513" s="42">
        <f>IFERROR(IF(Y508="",0,Y508),"0")+IFERROR(IF(Y509="",0,Y509),"0")+IFERROR(IF(Y510="",0,Y510),"0")+IFERROR(IF(Y511="",0,Y511),"0")+IFERROR(IF(Y512="",0,Y512),"0")</f>
        <v>0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0</v>
      </c>
      <c r="X514" s="42">
        <f>IFERROR(SUM(X508:X512),"0")</f>
        <v>0</v>
      </c>
      <c r="Y514" s="41"/>
      <c r="Z514" s="65"/>
      <c r="AA514" s="65"/>
    </row>
    <row r="515" spans="1:54" ht="14.25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18000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18024.599999999999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18655.076923076922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18680.646000000001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27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27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19330.076923076922</v>
      </c>
      <c r="X531" s="42">
        <f>GrossWeightTotalR+PalletQtyTotalR*25</f>
        <v>19355.646000000001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1323.0769230769231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1325</v>
      </c>
      <c r="Y532" s="41"/>
      <c r="Z532" s="65"/>
      <c r="AA532" s="65"/>
    </row>
    <row r="533" spans="1:30" ht="14.25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28.274749999999997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1">
        <f>IFERROR(X135*1,"0")+IFERROR(X136*1,"0")+IFERROR(X137*1,"0")+IFERROR(X138*1,"0")+IFERROR(X139*1,"0")</f>
        <v>0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2004.6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2004.6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0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16020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2024-04-30T09:32:58Z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