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099FC9D-186C-4109-A286-63E9B2DE13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Y33" i="1"/>
  <c r="X33" i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24" i="1"/>
  <c r="Y23" i="1"/>
  <c r="X23" i="1"/>
  <c r="O23" i="1"/>
  <c r="X22" i="1"/>
  <c r="H10" i="1"/>
  <c r="A9" i="1"/>
  <c r="A10" i="1" s="1"/>
  <c r="D7" i="1"/>
  <c r="P6" i="1"/>
  <c r="O2" i="1"/>
  <c r="Y318" i="1" l="1"/>
  <c r="Y319" i="1" s="1"/>
  <c r="X319" i="1"/>
  <c r="Y322" i="1"/>
  <c r="Y323" i="1" s="1"/>
  <c r="X323" i="1"/>
  <c r="W537" i="1"/>
  <c r="W540" i="1"/>
  <c r="X377" i="1"/>
  <c r="X376" i="1"/>
  <c r="Y375" i="1"/>
  <c r="Y376" i="1" s="1"/>
  <c r="U547" i="1"/>
  <c r="X452" i="1"/>
  <c r="Y448" i="1"/>
  <c r="Y452" i="1" s="1"/>
  <c r="X473" i="1"/>
  <c r="Y471" i="1"/>
  <c r="Y473" i="1" s="1"/>
  <c r="B547" i="1"/>
  <c r="Y27" i="1"/>
  <c r="Y34" i="1" s="1"/>
  <c r="Y37" i="1"/>
  <c r="Y38" i="1" s="1"/>
  <c r="X38" i="1"/>
  <c r="Y41" i="1"/>
  <c r="Y42" i="1" s="1"/>
  <c r="X42" i="1"/>
  <c r="Y45" i="1"/>
  <c r="Y46" i="1" s="1"/>
  <c r="X46" i="1"/>
  <c r="D547" i="1"/>
  <c r="E547" i="1"/>
  <c r="X120" i="1"/>
  <c r="F547" i="1"/>
  <c r="X171" i="1"/>
  <c r="Y169" i="1"/>
  <c r="Y171" i="1" s="1"/>
  <c r="X205" i="1"/>
  <c r="Y201" i="1"/>
  <c r="Y205" i="1" s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94" i="1"/>
  <c r="X104" i="1"/>
  <c r="X130" i="1"/>
  <c r="X160" i="1"/>
  <c r="I547" i="1"/>
  <c r="X179" i="1"/>
  <c r="X199" i="1"/>
  <c r="X220" i="1"/>
  <c r="X278" i="1"/>
  <c r="X277" i="1"/>
  <c r="Y103" i="1"/>
  <c r="Y198" i="1"/>
  <c r="Y248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<sst xmlns="http://schemas.openxmlformats.org/spreadsheetml/2006/main" count="2316" uniqueCount="767">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</sst>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480</v>
      </c>
      <c r="X57" s="371">
        <f>IFERROR(IF(W57="",0,CEILING((W57/$H57),1)*$H57),"")</f>
        <v>486.00000000000006</v>
      </c>
      <c r="Y57" s="36">
        <f>IFERROR(IF(X57=0,"",ROUNDUP(X57/H57,0)*0.02175),"")</f>
        <v>0.9787499999999999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44.444444444444443</v>
      </c>
      <c r="X61" s="372">
        <f>IFERROR(X57/H57,"0")+IFERROR(X58/H58,"0")+IFERROR(X59/H59,"0")+IFERROR(X60/H60,"0")</f>
        <v>45</v>
      </c>
      <c r="Y61" s="372">
        <f>IFERROR(IF(Y57="",0,Y57),"0")+IFERROR(IF(Y58="",0,Y58),"0")+IFERROR(IF(Y59="",0,Y59),"0")+IFERROR(IF(Y60="",0,Y60),"0")</f>
        <v>0.9787499999999999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480</v>
      </c>
      <c r="X62" s="372">
        <f>IFERROR(SUM(X57:X60),"0")</f>
        <v>486.00000000000006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480</v>
      </c>
      <c r="X67" s="371">
        <f t="shared" si="2"/>
        <v>481.59999999999997</v>
      </c>
      <c r="Y67" s="36">
        <f t="shared" si="3"/>
        <v>0.93524999999999991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42.857142857142861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43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0.93524999999999991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480</v>
      </c>
      <c r="X87" s="372">
        <f>IFERROR(SUM(X65:X85),"0")</f>
        <v>481.59999999999997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225</v>
      </c>
      <c r="X114" s="371">
        <f t="shared" si="6"/>
        <v>226.8</v>
      </c>
      <c r="Y114" s="36">
        <f>IFERROR(IF(X114=0,"",ROUNDUP(X114/H114,0)*0.00753),"")</f>
        <v>0.63251999999999997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83.333333333333329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84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0.63251999999999997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225</v>
      </c>
      <c r="X121" s="372">
        <f>IFERROR(SUM(X106:X119),"0")</f>
        <v>226.8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225</v>
      </c>
      <c r="X137" s="37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107.14285714285714</v>
      </c>
      <c r="X139" s="372">
        <f>IFERROR(X134/H134,"0")+IFERROR(X135/H135,"0")+IFERROR(X136/H136,"0")+IFERROR(X137/H137,"0")+IFERROR(X138/H138,"0")</f>
        <v>108</v>
      </c>
      <c r="Y139" s="372">
        <f>IFERROR(IF(Y134="",0,Y134),"0")+IFERROR(IF(Y135="",0,Y135),"0")+IFERROR(IF(Y136="",0,Y136),"0")+IFERROR(IF(Y137="",0,Y137),"0")+IFERROR(IF(Y138="",0,Y138),"0")</f>
        <v>1.15452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425</v>
      </c>
      <c r="X140" s="372">
        <f>IFERROR(SUM(X134:X138),"0")</f>
        <v>428.40000000000003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140</v>
      </c>
      <c r="X186" s="371">
        <f t="shared" si="9"/>
        <v>147.89999999999998</v>
      </c>
      <c r="Y186" s="36">
        <f>IFERROR(IF(X186=0,"",ROUNDUP(X186/H186,0)*0.02175),"")</f>
        <v>0.36974999999999997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200</v>
      </c>
      <c r="X193" s="371">
        <f t="shared" si="9"/>
        <v>201.6</v>
      </c>
      <c r="Y193" s="36">
        <f t="shared" si="10"/>
        <v>0.63251999999999997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200</v>
      </c>
      <c r="X194" s="371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182.75862068965517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185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1.63479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540</v>
      </c>
      <c r="X199" s="372">
        <f>IFERROR(SUM(X181:X197),"0")</f>
        <v>551.1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50</v>
      </c>
      <c r="X256" s="371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17.5</v>
      </c>
      <c r="X257" s="371">
        <f>IFERROR(IF(W257="",0,CEILING((W257/$H257),1)*$H257),"")</f>
        <v>18.900000000000002</v>
      </c>
      <c r="Y257" s="36">
        <f>IFERROR(IF(X257=0,"",ROUNDUP(X257/H257,0)*0.00502),"")</f>
        <v>4.5179999999999998E-2</v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20.238095238095237</v>
      </c>
      <c r="X259" s="372">
        <f>IFERROR(X255/H255,"0")+IFERROR(X256/H256,"0")+IFERROR(X257/H257,"0")+IFERROR(X258/H258,"0")</f>
        <v>21</v>
      </c>
      <c r="Y259" s="372">
        <f>IFERROR(IF(Y255="",0,Y255),"0")+IFERROR(IF(Y256="",0,Y256),"0")+IFERROR(IF(Y257="",0,Y257),"0")+IFERROR(IF(Y258="",0,Y258),"0")</f>
        <v>0.13553999999999999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67.5</v>
      </c>
      <c r="X260" s="372">
        <f>IFERROR(SUM(X255:X258),"0")</f>
        <v>69.300000000000011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150</v>
      </c>
      <c r="X274" s="371">
        <f>IFERROR(IF(W274="",0,CEILING((W274/$H274),1)*$H274),"")</f>
        <v>151.20000000000002</v>
      </c>
      <c r="Y274" s="36">
        <f>IFERROR(IF(X274=0,"",ROUNDUP(X274/H274,0)*0.02175),"")</f>
        <v>0.39149999999999996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390</v>
      </c>
      <c r="X275" s="371">
        <f>IFERROR(IF(W275="",0,CEILING((W275/$H275),1)*$H275),"")</f>
        <v>390</v>
      </c>
      <c r="Y275" s="36">
        <f>IFERROR(IF(X275=0,"",ROUNDUP(X275/H275,0)*0.02175),"")</f>
        <v>1.0874999999999999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67.857142857142861</v>
      </c>
      <c r="X277" s="372">
        <f>IFERROR(X274/H274,"0")+IFERROR(X275/H275,"0")+IFERROR(X276/H276,"0")</f>
        <v>68</v>
      </c>
      <c r="Y277" s="372">
        <f>IFERROR(IF(Y274="",0,Y274),"0")+IFERROR(IF(Y275="",0,Y275),"0")+IFERROR(IF(Y276="",0,Y276),"0")</f>
        <v>1.4789999999999999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540</v>
      </c>
      <c r="X278" s="372">
        <f>IFERROR(SUM(X274:X276),"0")</f>
        <v>541.20000000000005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68</v>
      </c>
      <c r="X282" s="371">
        <f>IFERROR(IF(W282="",0,CEILING((W282/$H282),1)*$H282),"")</f>
        <v>68.849999999999994</v>
      </c>
      <c r="Y282" s="36">
        <f>IFERROR(IF(X282=0,"",ROUNDUP(X282/H282,0)*0.00753),"")</f>
        <v>0.20331000000000002</v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26.666666666666668</v>
      </c>
      <c r="X283" s="372">
        <f>IFERROR(X280/H280,"0")+IFERROR(X281/H281,"0")+IFERROR(X282/H282,"0")</f>
        <v>27</v>
      </c>
      <c r="Y283" s="372">
        <f>IFERROR(IF(Y280="",0,Y280),"0")+IFERROR(IF(Y281="",0,Y281),"0")+IFERROR(IF(Y282="",0,Y282),"0")</f>
        <v>0.20331000000000002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68</v>
      </c>
      <c r="X284" s="372">
        <f>IFERROR(SUM(X280:X282),"0")</f>
        <v>68.849999999999994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336</v>
      </c>
      <c r="X313" s="371">
        <f>IFERROR(IF(W313="",0,CEILING((W313/$H313),1)*$H313),"")</f>
        <v>336</v>
      </c>
      <c r="Y313" s="36">
        <f>IFERROR(IF(X313=0,"",ROUNDUP(X313/H313,0)*0.00753),"")</f>
        <v>1.2048000000000001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168</v>
      </c>
      <c r="X314" s="371">
        <f>IFERROR(IF(W314="",0,CEILING((W314/$H314),1)*$H314),"")</f>
        <v>168</v>
      </c>
      <c r="Y314" s="36">
        <f>IFERROR(IF(X314=0,"",ROUNDUP(X314/H314,0)*0.00753),"")</f>
        <v>0.60240000000000005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240</v>
      </c>
      <c r="X315" s="372">
        <f>IFERROR(X312/H312,"0")+IFERROR(X313/H313,"0")+IFERROR(X314/H314,"0")</f>
        <v>240</v>
      </c>
      <c r="Y315" s="372">
        <f>IFERROR(IF(Y312="",0,Y312),"0")+IFERROR(IF(Y313="",0,Y313),"0")+IFERROR(IF(Y314="",0,Y314),"0")</f>
        <v>1.8072000000000001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504</v>
      </c>
      <c r="X316" s="372">
        <f>IFERROR(SUM(X312:X314),"0")</f>
        <v>504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1950</v>
      </c>
      <c r="X329" s="371">
        <f t="shared" si="17"/>
        <v>1950</v>
      </c>
      <c r="Y329" s="36">
        <f>IFERROR(IF(X329=0,"",ROUNDUP(X329/H329,0)*0.02175),"")</f>
        <v>2.8274999999999997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1450</v>
      </c>
      <c r="X331" s="371">
        <f t="shared" si="17"/>
        <v>1455</v>
      </c>
      <c r="Y331" s="36">
        <f>IFERROR(IF(X331=0,"",ROUNDUP(X331/H331,0)*0.02175),"")</f>
        <v>2.10975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390</v>
      </c>
      <c r="X333" s="371">
        <f t="shared" si="17"/>
        <v>390</v>
      </c>
      <c r="Y333" s="36">
        <f>IFERROR(IF(X333=0,"",ROUNDUP(X333/H333,0)*0.02175),"")</f>
        <v>0.5655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252.66666666666669</v>
      </c>
      <c r="X336" s="372">
        <f>IFERROR(X328/H328,"0")+IFERROR(X329/H329,"0")+IFERROR(X330/H330,"0")+IFERROR(X331/H331,"0")+IFERROR(X332/H332,"0")+IFERROR(X333/H333,"0")+IFERROR(X334/H334,"0")+IFERROR(X335/H335,"0")</f>
        <v>253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5.5027499999999998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3790</v>
      </c>
      <c r="X337" s="372">
        <f>IFERROR(SUM(X328:X335),"0")</f>
        <v>3795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150</v>
      </c>
      <c r="X350" s="371">
        <f>IFERROR(IF(W350="",0,CEILING((W350/$H350),1)*$H350),"")</f>
        <v>156</v>
      </c>
      <c r="Y350" s="36">
        <f>IFERROR(IF(X350=0,"",ROUNDUP(X350/H350,0)*0.02175),"")</f>
        <v>0.43499999999999994</v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19.23076923076923</v>
      </c>
      <c r="X351" s="372">
        <f>IFERROR(X350/H350,"0")</f>
        <v>20</v>
      </c>
      <c r="Y351" s="372">
        <f>IFERROR(IF(Y350="",0,Y350),"0")</f>
        <v>0.43499999999999994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150</v>
      </c>
      <c r="X352" s="372">
        <f>IFERROR(SUM(X350:X350),"0")</f>
        <v>156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3860</v>
      </c>
      <c r="X368" s="371">
        <f>IFERROR(IF(W368="",0,CEILING((W368/$H368),1)*$H368),"")</f>
        <v>3861</v>
      </c>
      <c r="Y368" s="36">
        <f>IFERROR(IF(X368=0,"",ROUNDUP(X368/H368,0)*0.02175),"")</f>
        <v>10.766249999999999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494.87179487179486</v>
      </c>
      <c r="X372" s="372">
        <f>IFERROR(X368/H368,"0")+IFERROR(X369/H369,"0")+IFERROR(X370/H370,"0")+IFERROR(X371/H371,"0")</f>
        <v>495</v>
      </c>
      <c r="Y372" s="372">
        <f>IFERROR(IF(Y368="",0,Y368),"0")+IFERROR(IF(Y369="",0,Y369),"0")+IFERROR(IF(Y370="",0,Y370),"0")+IFERROR(IF(Y371="",0,Y371),"0")</f>
        <v>10.766249999999999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3860</v>
      </c>
      <c r="X373" s="372">
        <f>IFERROR(SUM(X368:X371),"0")</f>
        <v>3861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100</v>
      </c>
      <c r="X387" s="371">
        <f t="shared" si="18"/>
        <v>100.80000000000001</v>
      </c>
      <c r="Y387" s="36">
        <f>IFERROR(IF(X387=0,"",ROUNDUP(X387/H387,0)*0.00753),"")</f>
        <v>0.18071999999999999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18"/>
        <v>100.80000000000001</v>
      </c>
      <c r="Y388" s="36">
        <f>IFERROR(IF(X388=0,"",ROUNDUP(X388/H388,0)*0.00753),"")</f>
        <v>0.18071999999999999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35</v>
      </c>
      <c r="X391" s="371">
        <f t="shared" si="18"/>
        <v>35.700000000000003</v>
      </c>
      <c r="Y391" s="36">
        <f t="shared" si="19"/>
        <v>8.5339999999999999E-2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64.285714285714278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65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0.44677999999999995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235</v>
      </c>
      <c r="X400" s="372">
        <f>IFERROR(SUM(X386:X398),"0")</f>
        <v>237.3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150</v>
      </c>
      <c r="X424" s="371">
        <f t="shared" ref="X424:X430" si="20">IFERROR(IF(W424="",0,CEILING((W424/$H424),1)*$H424),"")</f>
        <v>151.20000000000002</v>
      </c>
      <c r="Y424" s="36">
        <f>IFERROR(IF(X424=0,"",ROUNDUP(X424/H424,0)*0.00753),"")</f>
        <v>0.27107999999999999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35.714285714285715</v>
      </c>
      <c r="X431" s="372">
        <f>IFERROR(X424/H424,"0")+IFERROR(X425/H425,"0")+IFERROR(X426/H426,"0")+IFERROR(X427/H427,"0")+IFERROR(X428/H428,"0")+IFERROR(X429/H429,"0")+IFERROR(X430/H430,"0")</f>
        <v>36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0.27107999999999999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150</v>
      </c>
      <c r="X432" s="372">
        <f>IFERROR(SUM(X424:X430),"0")</f>
        <v>151.20000000000002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250</v>
      </c>
      <c r="X457" s="371">
        <f t="shared" ref="X457:X467" si="21">IFERROR(IF(W457="",0,CEILING((W457/$H457),1)*$H457),"")</f>
        <v>253.44</v>
      </c>
      <c r="Y457" s="36">
        <f t="shared" ref="Y457:Y462" si="22">IFERROR(IF(X457=0,"",ROUNDUP(X457/H457,0)*0.01196),"")</f>
        <v>0.57408000000000003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950</v>
      </c>
      <c r="X458" s="371">
        <f t="shared" si="21"/>
        <v>950.40000000000009</v>
      </c>
      <c r="Y458" s="36">
        <f t="shared" si="22"/>
        <v>2.1528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100</v>
      </c>
      <c r="X459" s="371">
        <f t="shared" si="21"/>
        <v>100.32000000000001</v>
      </c>
      <c r="Y459" s="36">
        <f t="shared" si="22"/>
        <v>0.22724</v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1450</v>
      </c>
      <c r="X461" s="371">
        <f t="shared" si="21"/>
        <v>1452</v>
      </c>
      <c r="Y461" s="36">
        <f t="shared" si="22"/>
        <v>3.2890000000000001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520.83333333333326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6.2431200000000002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2750</v>
      </c>
      <c r="X469" s="372">
        <f>IFERROR(SUM(X457:X467),"0")</f>
        <v>2756.16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950</v>
      </c>
      <c r="X471" s="371">
        <f>IFERROR(IF(W471="",0,CEILING((W471/$H471),1)*$H471),"")</f>
        <v>950.40000000000009</v>
      </c>
      <c r="Y471" s="36">
        <f>IFERROR(IF(X471=0,"",ROUNDUP(X471/H471,0)*0.01196),"")</f>
        <v>2.1528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179.92424242424241</v>
      </c>
      <c r="X473" s="372">
        <f>IFERROR(X471/H471,"0")+IFERROR(X472/H472,"0")</f>
        <v>180</v>
      </c>
      <c r="Y473" s="372">
        <f>IFERROR(IF(Y471="",0,Y471),"0")+IFERROR(IF(Y472="",0,Y472),"0")</f>
        <v>2.1528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950</v>
      </c>
      <c r="X474" s="372">
        <f>IFERROR(SUM(X471:X472),"0")</f>
        <v>950.40000000000009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390</v>
      </c>
      <c r="X476" s="371">
        <f t="shared" ref="X476:X481" si="23">IFERROR(IF(W476="",0,CEILING((W476/$H476),1)*$H476),"")</f>
        <v>390.72</v>
      </c>
      <c r="Y476" s="36">
        <f>IFERROR(IF(X476=0,"",ROUNDUP(X476/H476,0)*0.01196),"")</f>
        <v>0.88504000000000005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390</v>
      </c>
      <c r="X477" s="371">
        <f t="shared" si="23"/>
        <v>390.72</v>
      </c>
      <c r="Y477" s="36">
        <f>IFERROR(IF(X477=0,"",ROUNDUP(X477/H477,0)*0.01196),"")</f>
        <v>0.88504000000000005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950</v>
      </c>
      <c r="X478" s="371">
        <f t="shared" si="23"/>
        <v>950.40000000000009</v>
      </c>
      <c r="Y478" s="36">
        <f>IFERROR(IF(X478=0,"",ROUNDUP(X478/H478,0)*0.01196),"")</f>
        <v>2.1528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327.65151515151513</v>
      </c>
      <c r="X482" s="372">
        <f>IFERROR(X476/H476,"0")+IFERROR(X477/H477,"0")+IFERROR(X478/H478,"0")+IFERROR(X479/H479,"0")+IFERROR(X480/H480,"0")+IFERROR(X481/H481,"0")</f>
        <v>328</v>
      </c>
      <c r="Y482" s="372">
        <f>IFERROR(IF(Y476="",0,Y476),"0")+IFERROR(IF(Y477="",0,Y477),"0")+IFERROR(IF(Y478="",0,Y478),"0")+IFERROR(IF(Y479="",0,Y479),"0")+IFERROR(IF(Y480="",0,Y480),"0")+IFERROR(IF(Y481="",0,Y481),"0")</f>
        <v>3.9228800000000001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1730</v>
      </c>
      <c r="X483" s="372">
        <f>IFERROR(SUM(X476:X481),"0")</f>
        <v>1731.8400000000001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580</v>
      </c>
      <c r="X501" s="371">
        <f t="shared" si="24"/>
        <v>588</v>
      </c>
      <c r="Y501" s="36">
        <f t="shared" si="25"/>
        <v>1.06575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48.333333333333336</v>
      </c>
      <c r="X504" s="372">
        <f>IFERROR(X497/H497,"0")+IFERROR(X498/H498,"0")+IFERROR(X499/H499,"0")+IFERROR(X500/H500,"0")+IFERROR(X501/H501,"0")+IFERROR(X502/H502,"0")+IFERROR(X503/H503,"0")</f>
        <v>49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1.06575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580</v>
      </c>
      <c r="X505" s="372">
        <f>IFERROR(SUM(X497:X503),"0")</f>
        <v>588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250</v>
      </c>
      <c r="X523" s="371">
        <f>IFERROR(IF(W523="",0,CEILING((W523/$H523),1)*$H523),"")</f>
        <v>257.39999999999998</v>
      </c>
      <c r="Y523" s="36">
        <f>IFERROR(IF(X523=0,"",ROUNDUP(X523/H523,0)*0.02175),"")</f>
        <v>0.71775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32.051282051282051</v>
      </c>
      <c r="X528" s="372">
        <f>IFERROR(X523/H523,"0")+IFERROR(X524/H524,"0")+IFERROR(X525/H525,"0")+IFERROR(X526/H526,"0")+IFERROR(X527/H527,"0")</f>
        <v>33</v>
      </c>
      <c r="Y528" s="372">
        <f>IFERROR(IF(Y523="",0,Y523),"0")+IFERROR(IF(Y524="",0,Y524),"0")+IFERROR(IF(Y525="",0,Y525),"0")+IFERROR(IF(Y526="",0,Y526),"0")+IFERROR(IF(Y527="",0,Y527),"0")</f>
        <v>0.71775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250</v>
      </c>
      <c r="X529" s="372">
        <f>IFERROR(SUM(X523:X527),"0")</f>
        <v>257.39999999999998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17774.5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17841.550000000003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18889.607713550817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18960.935999999998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19739.607713550817</v>
      </c>
      <c r="X540" s="372">
        <f>GrossWeightTotalR+PalletQtyTotalR*25</f>
        <v>19810.935999999998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2790.8612402922749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2802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40.485039999999998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486.00000000000006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708.4</v>
      </c>
      <c r="F547" s="46">
        <f>IFERROR(X134*1,"0")+IFERROR(X135*1,"0")+IFERROR(X136*1,"0")+IFERROR(X137*1,"0")+IFERROR(X138*1,"0")</f>
        <v>428.40000000000003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551.1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679.35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679.35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504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3951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3861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237.3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151.20000000000002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5438.4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845.4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