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9,24 Симф КИ\"/>
    </mc:Choice>
  </mc:AlternateContent>
  <xr:revisionPtr revIDLastSave="0" documentId="13_ncr:1_{1BFB922E-17F2-4842-8782-D270C9FCC5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R608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BO274" i="1"/>
  <c r="BM274" i="1"/>
  <c r="Y274" i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Y238" i="1" s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3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Y175" i="1" s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08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7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8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BO22" i="1"/>
  <c r="BM22" i="1"/>
  <c r="Y22" i="1"/>
  <c r="B608" i="1" s="1"/>
  <c r="P22" i="1"/>
  <c r="H10" i="1"/>
  <c r="A9" i="1"/>
  <c r="F10" i="1" s="1"/>
  <c r="D7" i="1"/>
  <c r="Q6" i="1"/>
  <c r="P2" i="1"/>
  <c r="D608" i="1" l="1"/>
  <c r="Y91" i="1"/>
  <c r="X599" i="1"/>
  <c r="X602" i="1"/>
  <c r="X600" i="1"/>
  <c r="X601" i="1" s="1"/>
  <c r="Z222" i="1"/>
  <c r="BN222" i="1"/>
  <c r="H9" i="1"/>
  <c r="A10" i="1"/>
  <c r="Y24" i="1"/>
  <c r="Y37" i="1"/>
  <c r="Y41" i="1"/>
  <c r="Y45" i="1"/>
  <c r="Y49" i="1"/>
  <c r="Y59" i="1"/>
  <c r="Y65" i="1"/>
  <c r="Y75" i="1"/>
  <c r="Y82" i="1"/>
  <c r="Y90" i="1"/>
  <c r="Y99" i="1"/>
  <c r="Y105" i="1"/>
  <c r="Y112" i="1"/>
  <c r="Y120" i="1"/>
  <c r="Y129" i="1"/>
  <c r="Y137" i="1"/>
  <c r="Y146" i="1"/>
  <c r="Y152" i="1"/>
  <c r="Y157" i="1"/>
  <c r="Y163" i="1"/>
  <c r="Y167" i="1"/>
  <c r="Y174" i="1"/>
  <c r="Y182" i="1"/>
  <c r="Z188" i="1"/>
  <c r="BP186" i="1"/>
  <c r="BN186" i="1"/>
  <c r="Z186" i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Z245" i="1" s="1"/>
  <c r="Y245" i="1"/>
  <c r="BP250" i="1"/>
  <c r="BN250" i="1"/>
  <c r="Z250" i="1"/>
  <c r="Z257" i="1" s="1"/>
  <c r="BP254" i="1"/>
  <c r="BN254" i="1"/>
  <c r="Z254" i="1"/>
  <c r="BP263" i="1"/>
  <c r="BN263" i="1"/>
  <c r="Z263" i="1"/>
  <c r="BP267" i="1"/>
  <c r="BN267" i="1"/>
  <c r="Z267" i="1"/>
  <c r="BP275" i="1"/>
  <c r="BN275" i="1"/>
  <c r="Z275" i="1"/>
  <c r="Y279" i="1"/>
  <c r="Z291" i="1"/>
  <c r="BP289" i="1"/>
  <c r="BN289" i="1"/>
  <c r="Z289" i="1"/>
  <c r="BP298" i="1"/>
  <c r="BN298" i="1"/>
  <c r="Z298" i="1"/>
  <c r="BP321" i="1"/>
  <c r="BN321" i="1"/>
  <c r="Z321" i="1"/>
  <c r="BP324" i="1"/>
  <c r="BN324" i="1"/>
  <c r="Z324" i="1"/>
  <c r="BP379" i="1"/>
  <c r="BN379" i="1"/>
  <c r="Z379" i="1"/>
  <c r="Z387" i="1" s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Y399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H608" i="1"/>
  <c r="F9" i="1"/>
  <c r="J9" i="1"/>
  <c r="Z22" i="1"/>
  <c r="Z23" i="1" s="1"/>
  <c r="BN22" i="1"/>
  <c r="BP22" i="1"/>
  <c r="Y23" i="1"/>
  <c r="X598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6" i="1"/>
  <c r="Z80" i="1"/>
  <c r="Z81" i="1" s="1"/>
  <c r="BN80" i="1"/>
  <c r="Z84" i="1"/>
  <c r="BN84" i="1"/>
  <c r="BP84" i="1"/>
  <c r="Z86" i="1"/>
  <c r="BN86" i="1"/>
  <c r="Z88" i="1"/>
  <c r="BN88" i="1"/>
  <c r="Z93" i="1"/>
  <c r="Z98" i="1" s="1"/>
  <c r="BN93" i="1"/>
  <c r="BP93" i="1"/>
  <c r="Z94" i="1"/>
  <c r="BN94" i="1"/>
  <c r="Z95" i="1"/>
  <c r="BN95" i="1"/>
  <c r="Z97" i="1"/>
  <c r="BN97" i="1"/>
  <c r="Z101" i="1"/>
  <c r="BN101" i="1"/>
  <c r="BP101" i="1"/>
  <c r="Z103" i="1"/>
  <c r="BN103" i="1"/>
  <c r="Z108" i="1"/>
  <c r="Z111" i="1" s="1"/>
  <c r="BN108" i="1"/>
  <c r="BP108" i="1"/>
  <c r="Z110" i="1"/>
  <c r="BN110" i="1"/>
  <c r="Y111" i="1"/>
  <c r="Z114" i="1"/>
  <c r="Z119" i="1" s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Z135" i="1"/>
  <c r="BN135" i="1"/>
  <c r="Z139" i="1"/>
  <c r="Z146" i="1" s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Z172" i="1"/>
  <c r="Z174" i="1" s="1"/>
  <c r="BN172" i="1"/>
  <c r="Z178" i="1"/>
  <c r="Z182" i="1" s="1"/>
  <c r="BN178" i="1"/>
  <c r="Z180" i="1"/>
  <c r="BN180" i="1"/>
  <c r="Y189" i="1"/>
  <c r="Y188" i="1"/>
  <c r="BP194" i="1"/>
  <c r="BN194" i="1"/>
  <c r="Z194" i="1"/>
  <c r="Z201" i="1" s="1"/>
  <c r="BP198" i="1"/>
  <c r="BN198" i="1"/>
  <c r="Z198" i="1"/>
  <c r="Y207" i="1"/>
  <c r="BP211" i="1"/>
  <c r="BN211" i="1"/>
  <c r="Z211" i="1"/>
  <c r="Z212" i="1" s="1"/>
  <c r="Y213" i="1"/>
  <c r="Y224" i="1"/>
  <c r="BP215" i="1"/>
  <c r="BN215" i="1"/>
  <c r="Z215" i="1"/>
  <c r="Z223" i="1" s="1"/>
  <c r="BP219" i="1"/>
  <c r="BN219" i="1"/>
  <c r="Z219" i="1"/>
  <c r="Y223" i="1"/>
  <c r="BP227" i="1"/>
  <c r="BN227" i="1"/>
  <c r="Z227" i="1"/>
  <c r="Z237" i="1" s="1"/>
  <c r="BP231" i="1"/>
  <c r="BN231" i="1"/>
  <c r="Z231" i="1"/>
  <c r="BP235" i="1"/>
  <c r="BN235" i="1"/>
  <c r="Z235" i="1"/>
  <c r="Y246" i="1"/>
  <c r="BP243" i="1"/>
  <c r="BN243" i="1"/>
  <c r="Z243" i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Z269" i="1" s="1"/>
  <c r="BP265" i="1"/>
  <c r="BN265" i="1"/>
  <c r="Z265" i="1"/>
  <c r="Y269" i="1"/>
  <c r="BP274" i="1"/>
  <c r="BN274" i="1"/>
  <c r="Z274" i="1"/>
  <c r="Z279" i="1" s="1"/>
  <c r="BP277" i="1"/>
  <c r="BN277" i="1"/>
  <c r="Z277" i="1"/>
  <c r="Y291" i="1"/>
  <c r="BP296" i="1"/>
  <c r="BN296" i="1"/>
  <c r="Z296" i="1"/>
  <c r="Z300" i="1" s="1"/>
  <c r="Y300" i="1"/>
  <c r="BP314" i="1"/>
  <c r="BN314" i="1"/>
  <c r="Z314" i="1"/>
  <c r="Z315" i="1" s="1"/>
  <c r="Y316" i="1"/>
  <c r="U608" i="1"/>
  <c r="Y327" i="1"/>
  <c r="BP319" i="1"/>
  <c r="BN319" i="1"/>
  <c r="Z319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Y350" i="1"/>
  <c r="BP360" i="1"/>
  <c r="BN360" i="1"/>
  <c r="Z360" i="1"/>
  <c r="Z362" i="1" s="1"/>
  <c r="Y362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Z37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Z530" i="1"/>
  <c r="BP528" i="1"/>
  <c r="BN528" i="1"/>
  <c r="Z528" i="1"/>
  <c r="Y530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78" i="1" l="1"/>
  <c r="Z327" i="1"/>
  <c r="Y602" i="1"/>
  <c r="Y599" i="1"/>
  <c r="Z458" i="1"/>
  <c r="Z411" i="1"/>
  <c r="Z398" i="1"/>
  <c r="Z564" i="1"/>
  <c r="Z524" i="1"/>
  <c r="Z510" i="1"/>
  <c r="Z547" i="1"/>
  <c r="Z349" i="1"/>
  <c r="Z334" i="1"/>
  <c r="Z136" i="1"/>
  <c r="Z128" i="1"/>
  <c r="Z104" i="1"/>
  <c r="Z90" i="1"/>
  <c r="Z75" i="1"/>
  <c r="Z603" i="1" s="1"/>
  <c r="Z59" i="1"/>
  <c r="Y600" i="1"/>
  <c r="Z492" i="1"/>
  <c r="Z481" i="1"/>
  <c r="Z424" i="1"/>
  <c r="Y598" i="1"/>
  <c r="Y601" i="1" l="1"/>
</calcChain>
</file>

<file path=xl/sharedStrings.xml><?xml version="1.0" encoding="utf-8"?>
<sst xmlns="http://schemas.openxmlformats.org/spreadsheetml/2006/main" count="2478" uniqueCount="784">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</sst>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17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9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2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558" t="s">
        <v>0</v>
      </c>
      <c r="E1" s="458"/>
      <c r="F1" s="458"/>
      <c r="G1" s="12" t="s">
        <v>1</v>
      </c>
      <c r="H1" s="558" t="s">
        <v>2</v>
      </c>
      <c r="I1" s="458"/>
      <c r="J1" s="458"/>
      <c r="K1" s="458"/>
      <c r="L1" s="458"/>
      <c r="M1" s="458"/>
      <c r="N1" s="458"/>
      <c r="O1" s="458"/>
      <c r="P1" s="458"/>
      <c r="Q1" s="458"/>
      <c r="R1" s="754" t="s">
        <v>3</v>
      </c>
      <c r="S1" s="458"/>
      <c r="T1" s="4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658" t="s">
        <v>8</v>
      </c>
      <c r="B5" s="410"/>
      <c r="C5" s="411"/>
      <c r="D5" s="537"/>
      <c r="E5" s="539"/>
      <c r="F5" s="475" t="s">
        <v>9</v>
      </c>
      <c r="G5" s="411"/>
      <c r="H5" s="537"/>
      <c r="I5" s="538"/>
      <c r="J5" s="538"/>
      <c r="K5" s="538"/>
      <c r="L5" s="538"/>
      <c r="M5" s="539"/>
      <c r="N5" s="58"/>
      <c r="P5" s="24" t="s">
        <v>10</v>
      </c>
      <c r="Q5" s="434">
        <v>45562</v>
      </c>
      <c r="R5" s="435"/>
      <c r="T5" s="621" t="s">
        <v>11</v>
      </c>
      <c r="U5" s="461"/>
      <c r="V5" s="622" t="s">
        <v>12</v>
      </c>
      <c r="W5" s="435"/>
      <c r="AB5" s="51"/>
      <c r="AC5" s="51"/>
      <c r="AD5" s="51"/>
      <c r="AE5" s="51"/>
    </row>
    <row r="6" spans="1:32" s="379" customFormat="1" ht="24" customHeight="1" x14ac:dyDescent="0.2">
      <c r="A6" s="658" t="s">
        <v>13</v>
      </c>
      <c r="B6" s="410"/>
      <c r="C6" s="411"/>
      <c r="D6" s="543" t="s">
        <v>14</v>
      </c>
      <c r="E6" s="544"/>
      <c r="F6" s="544"/>
      <c r="G6" s="544"/>
      <c r="H6" s="544"/>
      <c r="I6" s="544"/>
      <c r="J6" s="544"/>
      <c r="K6" s="544"/>
      <c r="L6" s="544"/>
      <c r="M6" s="435"/>
      <c r="N6" s="59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Пятница</v>
      </c>
      <c r="R6" s="396"/>
      <c r="T6" s="631" t="s">
        <v>16</v>
      </c>
      <c r="U6" s="461"/>
      <c r="V6" s="589" t="s">
        <v>17</v>
      </c>
      <c r="W6" s="590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726" t="str">
        <f>IFERROR(VLOOKUP(DeliveryAddress,Table,3,0),1)</f>
        <v>1</v>
      </c>
      <c r="E7" s="727"/>
      <c r="F7" s="727"/>
      <c r="G7" s="727"/>
      <c r="H7" s="727"/>
      <c r="I7" s="727"/>
      <c r="J7" s="727"/>
      <c r="K7" s="727"/>
      <c r="L7" s="727"/>
      <c r="M7" s="626"/>
      <c r="N7" s="60"/>
      <c r="P7" s="24"/>
      <c r="Q7" s="42"/>
      <c r="R7" s="42"/>
      <c r="T7" s="393"/>
      <c r="U7" s="461"/>
      <c r="V7" s="591"/>
      <c r="W7" s="592"/>
      <c r="AB7" s="51"/>
      <c r="AC7" s="51"/>
      <c r="AD7" s="51"/>
      <c r="AE7" s="51"/>
    </row>
    <row r="8" spans="1:32" s="379" customFormat="1" ht="25.5" customHeight="1" x14ac:dyDescent="0.2">
      <c r="A8" s="451" t="s">
        <v>18</v>
      </c>
      <c r="B8" s="403"/>
      <c r="C8" s="404"/>
      <c r="D8" s="736"/>
      <c r="E8" s="737"/>
      <c r="F8" s="737"/>
      <c r="G8" s="737"/>
      <c r="H8" s="737"/>
      <c r="I8" s="737"/>
      <c r="J8" s="737"/>
      <c r="K8" s="737"/>
      <c r="L8" s="737"/>
      <c r="M8" s="738"/>
      <c r="N8" s="61"/>
      <c r="P8" s="24" t="s">
        <v>19</v>
      </c>
      <c r="Q8" s="625">
        <v>0.375</v>
      </c>
      <c r="R8" s="626"/>
      <c r="T8" s="393"/>
      <c r="U8" s="461"/>
      <c r="V8" s="591"/>
      <c r="W8" s="592"/>
      <c r="AB8" s="51"/>
      <c r="AC8" s="51"/>
      <c r="AD8" s="51"/>
      <c r="AE8" s="51"/>
    </row>
    <row r="9" spans="1:32" s="379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492"/>
      <c r="E9" s="493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493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3"/>
      <c r="L9" s="493"/>
      <c r="M9" s="493"/>
      <c r="N9" s="377"/>
      <c r="P9" s="26" t="s">
        <v>20</v>
      </c>
      <c r="Q9" s="666"/>
      <c r="R9" s="480"/>
      <c r="T9" s="393"/>
      <c r="U9" s="461"/>
      <c r="V9" s="593"/>
      <c r="W9" s="594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492"/>
      <c r="E10" s="493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545" t="str">
        <f>IFERROR(VLOOKUP($D$10,Proxy,2,FALSE),"")</f>
        <v/>
      </c>
      <c r="I10" s="393"/>
      <c r="J10" s="393"/>
      <c r="K10" s="393"/>
      <c r="L10" s="393"/>
      <c r="M10" s="393"/>
      <c r="N10" s="378"/>
      <c r="P10" s="26" t="s">
        <v>21</v>
      </c>
      <c r="Q10" s="632"/>
      <c r="R10" s="633"/>
      <c r="U10" s="24" t="s">
        <v>22</v>
      </c>
      <c r="V10" s="789" t="s">
        <v>23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9"/>
      <c r="R11" s="435"/>
      <c r="U11" s="24" t="s">
        <v>26</v>
      </c>
      <c r="V11" s="479" t="s">
        <v>27</v>
      </c>
      <c r="W11" s="48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602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2"/>
      <c r="P12" s="24" t="s">
        <v>29</v>
      </c>
      <c r="Q12" s="625"/>
      <c r="R12" s="626"/>
      <c r="S12" s="23"/>
      <c r="U12" s="24"/>
      <c r="V12" s="458"/>
      <c r="W12" s="393"/>
      <c r="AB12" s="51"/>
      <c r="AC12" s="51"/>
      <c r="AD12" s="51"/>
      <c r="AE12" s="51"/>
    </row>
    <row r="13" spans="1:32" s="379" customFormat="1" ht="23.25" customHeight="1" x14ac:dyDescent="0.2">
      <c r="A13" s="602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2"/>
      <c r="O13" s="26"/>
      <c r="P13" s="26" t="s">
        <v>31</v>
      </c>
      <c r="Q13" s="479"/>
      <c r="R13" s="4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602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04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3"/>
      <c r="P15" s="642" t="s">
        <v>34</v>
      </c>
      <c r="Q15" s="458"/>
      <c r="R15" s="458"/>
      <c r="S15" s="458"/>
      <c r="T15" s="4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3"/>
      <c r="Q16" s="643"/>
      <c r="R16" s="643"/>
      <c r="S16" s="643"/>
      <c r="T16" s="6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4" t="s">
        <v>35</v>
      </c>
      <c r="B17" s="414" t="s">
        <v>36</v>
      </c>
      <c r="C17" s="662" t="s">
        <v>37</v>
      </c>
      <c r="D17" s="414" t="s">
        <v>38</v>
      </c>
      <c r="E17" s="415"/>
      <c r="F17" s="414" t="s">
        <v>39</v>
      </c>
      <c r="G17" s="414" t="s">
        <v>40</v>
      </c>
      <c r="H17" s="414" t="s">
        <v>41</v>
      </c>
      <c r="I17" s="414" t="s">
        <v>42</v>
      </c>
      <c r="J17" s="414" t="s">
        <v>43</v>
      </c>
      <c r="K17" s="414" t="s">
        <v>44</v>
      </c>
      <c r="L17" s="414" t="s">
        <v>45</v>
      </c>
      <c r="M17" s="414" t="s">
        <v>46</v>
      </c>
      <c r="N17" s="414" t="s">
        <v>47</v>
      </c>
      <c r="O17" s="414" t="s">
        <v>48</v>
      </c>
      <c r="P17" s="414" t="s">
        <v>49</v>
      </c>
      <c r="Q17" s="688"/>
      <c r="R17" s="688"/>
      <c r="S17" s="688"/>
      <c r="T17" s="415"/>
      <c r="U17" s="423" t="s">
        <v>50</v>
      </c>
      <c r="V17" s="411"/>
      <c r="W17" s="414" t="s">
        <v>51</v>
      </c>
      <c r="X17" s="414" t="s">
        <v>52</v>
      </c>
      <c r="Y17" s="424" t="s">
        <v>53</v>
      </c>
      <c r="Z17" s="414" t="s">
        <v>54</v>
      </c>
      <c r="AA17" s="469" t="s">
        <v>55</v>
      </c>
      <c r="AB17" s="469" t="s">
        <v>56</v>
      </c>
      <c r="AC17" s="469" t="s">
        <v>57</v>
      </c>
      <c r="AD17" s="469" t="s">
        <v>58</v>
      </c>
      <c r="AE17" s="470"/>
      <c r="AF17" s="471"/>
      <c r="AG17" s="677"/>
      <c r="BD17" s="557" t="s">
        <v>59</v>
      </c>
    </row>
    <row r="18" spans="1:68" ht="14.25" customHeight="1" x14ac:dyDescent="0.2">
      <c r="A18" s="433"/>
      <c r="B18" s="433"/>
      <c r="C18" s="433"/>
      <c r="D18" s="416"/>
      <c r="E18" s="41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416"/>
      <c r="Q18" s="689"/>
      <c r="R18" s="689"/>
      <c r="S18" s="689"/>
      <c r="T18" s="417"/>
      <c r="U18" s="380" t="s">
        <v>60</v>
      </c>
      <c r="V18" s="380" t="s">
        <v>61</v>
      </c>
      <c r="W18" s="433"/>
      <c r="X18" s="433"/>
      <c r="Y18" s="425"/>
      <c r="Z18" s="433"/>
      <c r="AA18" s="536"/>
      <c r="AB18" s="536"/>
      <c r="AC18" s="536"/>
      <c r="AD18" s="472"/>
      <c r="AE18" s="473"/>
      <c r="AF18" s="474"/>
      <c r="AG18" s="678"/>
      <c r="BD18" s="393"/>
    </row>
    <row r="19" spans="1:68" ht="27.75" customHeight="1" x14ac:dyDescent="0.2">
      <c r="A19" s="406" t="s">
        <v>62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48"/>
      <c r="AB19" s="48"/>
      <c r="AC19" s="48"/>
    </row>
    <row r="20" spans="1:68" ht="16.5" customHeight="1" x14ac:dyDescent="0.25">
      <c r="A20" s="397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81"/>
      <c r="AB20" s="381"/>
      <c r="AC20" s="381"/>
    </row>
    <row r="21" spans="1:68" ht="14.25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5">
        <v>4680115885004</v>
      </c>
      <c r="E22" s="396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9"/>
      <c r="R22" s="399"/>
      <c r="S22" s="399"/>
      <c r="T22" s="400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8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9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9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5">
        <v>4680115885912</v>
      </c>
      <c r="E26" s="396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">
        <v>75</v>
      </c>
      <c r="Q26" s="399"/>
      <c r="R26" s="399"/>
      <c r="S26" s="399"/>
      <c r="T26" s="400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5">
        <v>4607091383881</v>
      </c>
      <c r="E27" s="396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6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9"/>
      <c r="R27" s="399"/>
      <c r="S27" s="399"/>
      <c r="T27" s="400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5">
        <v>4607091388237</v>
      </c>
      <c r="E28" s="396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9"/>
      <c r="R28" s="399"/>
      <c r="S28" s="399"/>
      <c r="T28" s="400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5">
        <v>4607091383935</v>
      </c>
      <c r="E29" s="396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9"/>
      <c r="R29" s="399"/>
      <c r="S29" s="399"/>
      <c r="T29" s="400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5">
        <v>4607091383935</v>
      </c>
      <c r="E30" s="396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9"/>
      <c r="R30" s="399"/>
      <c r="S30" s="399"/>
      <c r="T30" s="400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5">
        <v>4680115881990</v>
      </c>
      <c r="E31" s="396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4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9"/>
      <c r="R31" s="399"/>
      <c r="S31" s="399"/>
      <c r="T31" s="400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5">
        <v>4680115881853</v>
      </c>
      <c r="E32" s="396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97" t="s">
        <v>87</v>
      </c>
      <c r="Q32" s="399"/>
      <c r="R32" s="399"/>
      <c r="S32" s="399"/>
      <c r="T32" s="400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5">
        <v>4680115885905</v>
      </c>
      <c r="E33" s="396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27" t="s">
        <v>90</v>
      </c>
      <c r="Q33" s="399"/>
      <c r="R33" s="399"/>
      <c r="S33" s="399"/>
      <c r="T33" s="400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5">
        <v>4607091383911</v>
      </c>
      <c r="E34" s="396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0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9"/>
      <c r="R34" s="399"/>
      <c r="S34" s="399"/>
      <c r="T34" s="400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5">
        <v>4607091388244</v>
      </c>
      <c r="E35" s="396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9"/>
      <c r="R35" s="399"/>
      <c r="S35" s="399"/>
      <c r="T35" s="400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8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9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9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5">
        <v>4607091388503</v>
      </c>
      <c r="E39" s="396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9"/>
      <c r="R39" s="399"/>
      <c r="S39" s="399"/>
      <c r="T39" s="400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8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9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9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5">
        <v>4607091388282</v>
      </c>
      <c r="E43" s="396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9"/>
      <c r="R43" s="399"/>
      <c r="S43" s="399"/>
      <c r="T43" s="400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8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9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9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5">
        <v>4607091389111</v>
      </c>
      <c r="E47" s="396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7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9"/>
      <c r="R47" s="399"/>
      <c r="S47" s="399"/>
      <c r="T47" s="400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8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9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9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06" t="s">
        <v>107</v>
      </c>
      <c r="B50" s="407"/>
      <c r="C50" s="407"/>
      <c r="D50" s="407"/>
      <c r="E50" s="407"/>
      <c r="F50" s="407"/>
      <c r="G50" s="407"/>
      <c r="H50" s="407"/>
      <c r="I50" s="407"/>
      <c r="J50" s="407"/>
      <c r="K50" s="407"/>
      <c r="L50" s="407"/>
      <c r="M50" s="407"/>
      <c r="N50" s="407"/>
      <c r="O50" s="407"/>
      <c r="P50" s="407"/>
      <c r="Q50" s="407"/>
      <c r="R50" s="407"/>
      <c r="S50" s="407"/>
      <c r="T50" s="407"/>
      <c r="U50" s="407"/>
      <c r="V50" s="407"/>
      <c r="W50" s="407"/>
      <c r="X50" s="407"/>
      <c r="Y50" s="407"/>
      <c r="Z50" s="407"/>
      <c r="AA50" s="48"/>
      <c r="AB50" s="48"/>
      <c r="AC50" s="48"/>
    </row>
    <row r="51" spans="1:68" ht="16.5" customHeight="1" x14ac:dyDescent="0.25">
      <c r="A51" s="397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81"/>
      <c r="AB51" s="381"/>
      <c r="AC51" s="381"/>
    </row>
    <row r="52" spans="1:68" ht="14.25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5">
        <v>4607091385670</v>
      </c>
      <c r="E53" s="396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6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9"/>
      <c r="R53" s="399"/>
      <c r="S53" s="399"/>
      <c r="T53" s="400"/>
      <c r="U53" s="34"/>
      <c r="V53" s="34"/>
      <c r="W53" s="35" t="s">
        <v>68</v>
      </c>
      <c r="X53" s="386">
        <v>150</v>
      </c>
      <c r="Y53" s="387">
        <f t="shared" ref="Y53:Y58" si="6">IFERROR(IF(X53="",0,CEILING((X53/$H53),1)*$H53),"")</f>
        <v>151.20000000000002</v>
      </c>
      <c r="Z53" s="36">
        <f>IFERROR(IF(Y53=0,"",ROUNDUP(Y53/H53,0)*0.02175),"")</f>
        <v>0.30449999999999999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156.66666666666666</v>
      </c>
      <c r="BN53" s="64">
        <f t="shared" ref="BN53:BN58" si="8">IFERROR(Y53*I53/H53,"0")</f>
        <v>157.91999999999999</v>
      </c>
      <c r="BO53" s="64">
        <f t="shared" ref="BO53:BO58" si="9">IFERROR(1/J53*(X53/H53),"0")</f>
        <v>0.24801587301587297</v>
      </c>
      <c r="BP53" s="64">
        <f t="shared" ref="BP53:BP58" si="10">IFERROR(1/J53*(Y53/H53),"0")</f>
        <v>0.25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5">
        <v>4607091385670</v>
      </c>
      <c r="E54" s="396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9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9"/>
      <c r="R54" s="399"/>
      <c r="S54" s="399"/>
      <c r="T54" s="400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5">
        <v>4680115883956</v>
      </c>
      <c r="E55" s="396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9"/>
      <c r="R55" s="399"/>
      <c r="S55" s="399"/>
      <c r="T55" s="400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5">
        <v>4607091385687</v>
      </c>
      <c r="E56" s="396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9"/>
      <c r="R56" s="399"/>
      <c r="S56" s="399"/>
      <c r="T56" s="400"/>
      <c r="U56" s="34"/>
      <c r="V56" s="34"/>
      <c r="W56" s="35" t="s">
        <v>68</v>
      </c>
      <c r="X56" s="386">
        <v>160</v>
      </c>
      <c r="Y56" s="387">
        <f t="shared" si="6"/>
        <v>160</v>
      </c>
      <c r="Z56" s="36">
        <f>IFERROR(IF(Y56=0,"",ROUNDUP(Y56/H56,0)*0.00937),"")</f>
        <v>0.37480000000000002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169.60000000000002</v>
      </c>
      <c r="BN56" s="64">
        <f t="shared" si="8"/>
        <v>169.60000000000002</v>
      </c>
      <c r="BO56" s="64">
        <f t="shared" si="9"/>
        <v>0.33333333333333331</v>
      </c>
      <c r="BP56" s="64">
        <f t="shared" si="10"/>
        <v>0.33333333333333331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5">
        <v>4680115882539</v>
      </c>
      <c r="E57" s="396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9"/>
      <c r="R57" s="399"/>
      <c r="S57" s="399"/>
      <c r="T57" s="400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5">
        <v>4680115883949</v>
      </c>
      <c r="E58" s="396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9"/>
      <c r="R58" s="399"/>
      <c r="S58" s="399"/>
      <c r="T58" s="400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8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9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53.888888888888886</v>
      </c>
      <c r="Y59" s="388">
        <f>IFERROR(Y53/H53,"0")+IFERROR(Y54/H54,"0")+IFERROR(Y55/H55,"0")+IFERROR(Y56/H56,"0")+IFERROR(Y57/H57,"0")+IFERROR(Y58/H58,"0")</f>
        <v>54</v>
      </c>
      <c r="Z59" s="388">
        <f>IFERROR(IF(Z53="",0,Z53),"0")+IFERROR(IF(Z54="",0,Z54),"0")+IFERROR(IF(Z55="",0,Z55),"0")+IFERROR(IF(Z56="",0,Z56),"0")+IFERROR(IF(Z57="",0,Z57),"0")+IFERROR(IF(Z58="",0,Z58),"0")</f>
        <v>0.67930000000000001</v>
      </c>
      <c r="AA59" s="389"/>
      <c r="AB59" s="389"/>
      <c r="AC59" s="389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9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310</v>
      </c>
      <c r="Y60" s="388">
        <f>IFERROR(SUM(Y53:Y58),"0")</f>
        <v>311.20000000000005</v>
      </c>
      <c r="Z60" s="37"/>
      <c r="AA60" s="389"/>
      <c r="AB60" s="389"/>
      <c r="AC60" s="389"/>
    </row>
    <row r="61" spans="1:68" ht="14.25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5">
        <v>4680115885233</v>
      </c>
      <c r="E62" s="396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9"/>
      <c r="R62" s="399"/>
      <c r="S62" s="399"/>
      <c r="T62" s="400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5">
        <v>4680115884915</v>
      </c>
      <c r="E63" s="396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9"/>
      <c r="R63" s="399"/>
      <c r="S63" s="399"/>
      <c r="T63" s="400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8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9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9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397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81"/>
      <c r="AB66" s="381"/>
      <c r="AC66" s="381"/>
    </row>
    <row r="67" spans="1:68" ht="14.25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5">
        <v>4680115881426</v>
      </c>
      <c r="E68" s="396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71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9"/>
      <c r="R68" s="399"/>
      <c r="S68" s="399"/>
      <c r="T68" s="400"/>
      <c r="U68" s="34"/>
      <c r="V68" s="34"/>
      <c r="W68" s="35" t="s">
        <v>68</v>
      </c>
      <c r="X68" s="386">
        <v>200</v>
      </c>
      <c r="Y68" s="387">
        <f t="shared" ref="Y68:Y74" si="11">IFERROR(IF(X68="",0,CEILING((X68/$H68),1)*$H68),"")</f>
        <v>205.20000000000002</v>
      </c>
      <c r="Z68" s="36">
        <f>IFERROR(IF(Y68=0,"",ROUNDUP(Y68/H68,0)*0.02175),"")</f>
        <v>0.41324999999999995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208.88888888888889</v>
      </c>
      <c r="BN68" s="64">
        <f t="shared" ref="BN68:BN74" si="13">IFERROR(Y68*I68/H68,"0")</f>
        <v>214.32</v>
      </c>
      <c r="BO68" s="64">
        <f t="shared" ref="BO68:BO74" si="14">IFERROR(1/J68*(X68/H68),"0")</f>
        <v>0.3306878306878307</v>
      </c>
      <c r="BP68" s="64">
        <f t="shared" ref="BP68:BP74" si="15">IFERROR(1/J68*(Y68/H68),"0")</f>
        <v>0.33928571428571425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5">
        <v>4680115881426</v>
      </c>
      <c r="E69" s="396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62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9"/>
      <c r="R69" s="399"/>
      <c r="S69" s="399"/>
      <c r="T69" s="400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5">
        <v>4680115880283</v>
      </c>
      <c r="E70" s="396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4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9"/>
      <c r="R70" s="399"/>
      <c r="S70" s="399"/>
      <c r="T70" s="400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5">
        <v>4680115882720</v>
      </c>
      <c r="E71" s="396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42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9"/>
      <c r="R71" s="399"/>
      <c r="S71" s="399"/>
      <c r="T71" s="400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5">
        <v>4680115885899</v>
      </c>
      <c r="E72" s="396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455" t="s">
        <v>140</v>
      </c>
      <c r="Q72" s="399"/>
      <c r="R72" s="399"/>
      <c r="S72" s="399"/>
      <c r="T72" s="400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5">
        <v>4680115881525</v>
      </c>
      <c r="E73" s="396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78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9"/>
      <c r="R73" s="399"/>
      <c r="S73" s="399"/>
      <c r="T73" s="400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5">
        <v>4680115881419</v>
      </c>
      <c r="E74" s="396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3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9"/>
      <c r="R74" s="399"/>
      <c r="S74" s="399"/>
      <c r="T74" s="400"/>
      <c r="U74" s="34"/>
      <c r="V74" s="34"/>
      <c r="W74" s="35" t="s">
        <v>68</v>
      </c>
      <c r="X74" s="386">
        <v>270</v>
      </c>
      <c r="Y74" s="387">
        <f t="shared" si="11"/>
        <v>270</v>
      </c>
      <c r="Z74" s="36">
        <f>IFERROR(IF(Y74=0,"",ROUNDUP(Y74/H74,0)*0.00937),"")</f>
        <v>0.56220000000000003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284.39999999999998</v>
      </c>
      <c r="BN74" s="64">
        <f t="shared" si="13"/>
        <v>284.39999999999998</v>
      </c>
      <c r="BO74" s="64">
        <f t="shared" si="14"/>
        <v>0.5</v>
      </c>
      <c r="BP74" s="64">
        <f t="shared" si="15"/>
        <v>0.5</v>
      </c>
    </row>
    <row r="75" spans="1:68" x14ac:dyDescent="0.2">
      <c r="A75" s="418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9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78.518518518518519</v>
      </c>
      <c r="Y75" s="388">
        <f>IFERROR(Y68/H68,"0")+IFERROR(Y69/H69,"0")+IFERROR(Y70/H70,"0")+IFERROR(Y71/H71,"0")+IFERROR(Y72/H72,"0")+IFERROR(Y73/H73,"0")+IFERROR(Y74/H74,"0")</f>
        <v>79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0.97544999999999993</v>
      </c>
      <c r="AA75" s="389"/>
      <c r="AB75" s="389"/>
      <c r="AC75" s="389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9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470</v>
      </c>
      <c r="Y76" s="388">
        <f>IFERROR(SUM(Y68:Y74),"0")</f>
        <v>475.20000000000005</v>
      </c>
      <c r="Z76" s="37"/>
      <c r="AA76" s="389"/>
      <c r="AB76" s="389"/>
      <c r="AC76" s="389"/>
    </row>
    <row r="77" spans="1:68" ht="14.25" customHeight="1" x14ac:dyDescent="0.25">
      <c r="A77" s="392" t="s">
        <v>145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5">
        <v>4680115881440</v>
      </c>
      <c r="E78" s="396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66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9"/>
      <c r="R78" s="399"/>
      <c r="S78" s="399"/>
      <c r="T78" s="400"/>
      <c r="U78" s="34"/>
      <c r="V78" s="34"/>
      <c r="W78" s="35" t="s">
        <v>68</v>
      </c>
      <c r="X78" s="386">
        <v>180</v>
      </c>
      <c r="Y78" s="387">
        <f>IFERROR(IF(X78="",0,CEILING((X78/$H78),1)*$H78),"")</f>
        <v>183.60000000000002</v>
      </c>
      <c r="Z78" s="36">
        <f>IFERROR(IF(Y78=0,"",ROUNDUP(Y78/H78,0)*0.02175),"")</f>
        <v>0.36974999999999997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187.99999999999997</v>
      </c>
      <c r="BN78" s="64">
        <f>IFERROR(Y78*I78/H78,"0")</f>
        <v>191.76000000000002</v>
      </c>
      <c r="BO78" s="64">
        <f>IFERROR(1/J78*(X78/H78),"0")</f>
        <v>0.29761904761904756</v>
      </c>
      <c r="BP78" s="64">
        <f>IFERROR(1/J78*(Y78/H78),"0")</f>
        <v>0.30357142857142855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5">
        <v>4680115885950</v>
      </c>
      <c r="E79" s="396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781" t="s">
        <v>150</v>
      </c>
      <c r="Q79" s="399"/>
      <c r="R79" s="399"/>
      <c r="S79" s="399"/>
      <c r="T79" s="400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5">
        <v>4680115881433</v>
      </c>
      <c r="E80" s="396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5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9"/>
      <c r="R80" s="399"/>
      <c r="S80" s="399"/>
      <c r="T80" s="400"/>
      <c r="U80" s="34"/>
      <c r="V80" s="34"/>
      <c r="W80" s="35" t="s">
        <v>68</v>
      </c>
      <c r="X80" s="386">
        <v>90</v>
      </c>
      <c r="Y80" s="387">
        <f>IFERROR(IF(X80="",0,CEILING((X80/$H80),1)*$H80),"")</f>
        <v>91.800000000000011</v>
      </c>
      <c r="Z80" s="36">
        <f>IFERROR(IF(Y80=0,"",ROUNDUP(Y80/H80,0)*0.00753),"")</f>
        <v>0.25602000000000003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96.666666666666657</v>
      </c>
      <c r="BN80" s="64">
        <f>IFERROR(Y80*I80/H80,"0")</f>
        <v>98.600000000000009</v>
      </c>
      <c r="BO80" s="64">
        <f>IFERROR(1/J80*(X80/H80),"0")</f>
        <v>0.21367521367521364</v>
      </c>
      <c r="BP80" s="64">
        <f>IFERROR(1/J80*(Y80/H80),"0")</f>
        <v>0.21794871794871795</v>
      </c>
    </row>
    <row r="81" spans="1:68" x14ac:dyDescent="0.2">
      <c r="A81" s="418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9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49.999999999999993</v>
      </c>
      <c r="Y81" s="388">
        <f>IFERROR(Y78/H78,"0")+IFERROR(Y79/H79,"0")+IFERROR(Y80/H80,"0")</f>
        <v>51</v>
      </c>
      <c r="Z81" s="388">
        <f>IFERROR(IF(Z78="",0,Z78),"0")+IFERROR(IF(Z79="",0,Z79),"0")+IFERROR(IF(Z80="",0,Z80),"0")</f>
        <v>0.62576999999999994</v>
      </c>
      <c r="AA81" s="389"/>
      <c r="AB81" s="389"/>
      <c r="AC81" s="389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19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270</v>
      </c>
      <c r="Y82" s="388">
        <f>IFERROR(SUM(Y78:Y80),"0")</f>
        <v>275.40000000000003</v>
      </c>
      <c r="Z82" s="37"/>
      <c r="AA82" s="389"/>
      <c r="AB82" s="389"/>
      <c r="AC82" s="389"/>
    </row>
    <row r="83" spans="1:68" ht="14.25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5">
        <v>4680115885066</v>
      </c>
      <c r="E84" s="396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9"/>
      <c r="R84" s="399"/>
      <c r="S84" s="399"/>
      <c r="T84" s="400"/>
      <c r="U84" s="34"/>
      <c r="V84" s="34"/>
      <c r="W84" s="35" t="s">
        <v>68</v>
      </c>
      <c r="X84" s="386">
        <v>100</v>
      </c>
      <c r="Y84" s="387">
        <f t="shared" ref="Y84:Y89" si="16">IFERROR(IF(X84="",0,CEILING((X84/$H84),1)*$H84),"")</f>
        <v>100.80000000000001</v>
      </c>
      <c r="Z84" s="36">
        <f>IFERROR(IF(Y84=0,"",ROUNDUP(Y84/H84,0)*0.00937),"")</f>
        <v>0.22488</v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105</v>
      </c>
      <c r="BN84" s="64">
        <f t="shared" ref="BN84:BN89" si="18">IFERROR(Y84*I84/H84,"0")</f>
        <v>105.84000000000002</v>
      </c>
      <c r="BO84" s="64">
        <f t="shared" ref="BO84:BO89" si="19">IFERROR(1/J84*(X84/H84),"0")</f>
        <v>0.19841269841269843</v>
      </c>
      <c r="BP84" s="64">
        <f t="shared" ref="BP84:BP89" si="20">IFERROR(1/J84*(Y84/H84),"0")</f>
        <v>0.2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5">
        <v>4680115885042</v>
      </c>
      <c r="E85" s="396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9"/>
      <c r="R85" s="399"/>
      <c r="S85" s="399"/>
      <c r="T85" s="400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5">
        <v>4680115885080</v>
      </c>
      <c r="E86" s="396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9"/>
      <c r="R86" s="399"/>
      <c r="S86" s="399"/>
      <c r="T86" s="400"/>
      <c r="U86" s="34"/>
      <c r="V86" s="34"/>
      <c r="W86" s="35" t="s">
        <v>68</v>
      </c>
      <c r="X86" s="386">
        <v>100</v>
      </c>
      <c r="Y86" s="387">
        <f t="shared" si="16"/>
        <v>100.80000000000001</v>
      </c>
      <c r="Z86" s="36">
        <f>IFERROR(IF(Y86=0,"",ROUNDUP(Y86/H86,0)*0.00937),"")</f>
        <v>0.22488</v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105</v>
      </c>
      <c r="BN86" s="64">
        <f t="shared" si="18"/>
        <v>105.84000000000002</v>
      </c>
      <c r="BO86" s="64">
        <f t="shared" si="19"/>
        <v>0.19841269841269843</v>
      </c>
      <c r="BP86" s="64">
        <f t="shared" si="20"/>
        <v>0.2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5">
        <v>4680115885073</v>
      </c>
      <c r="E87" s="396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5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9"/>
      <c r="R87" s="399"/>
      <c r="S87" s="399"/>
      <c r="T87" s="400"/>
      <c r="U87" s="34"/>
      <c r="V87" s="34"/>
      <c r="W87" s="35" t="s">
        <v>68</v>
      </c>
      <c r="X87" s="386">
        <v>48</v>
      </c>
      <c r="Y87" s="387">
        <f t="shared" si="16"/>
        <v>48.6</v>
      </c>
      <c r="Z87" s="36">
        <f>IFERROR(IF(Y87=0,"",ROUNDUP(Y87/H87,0)*0.00502),"")</f>
        <v>0.13553999999999999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50.666666666666657</v>
      </c>
      <c r="BN87" s="64">
        <f t="shared" si="18"/>
        <v>51.3</v>
      </c>
      <c r="BO87" s="64">
        <f t="shared" si="19"/>
        <v>0.11396011396011396</v>
      </c>
      <c r="BP87" s="64">
        <f t="shared" si="20"/>
        <v>0.11538461538461539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5">
        <v>4680115885059</v>
      </c>
      <c r="E88" s="396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9"/>
      <c r="R88" s="399"/>
      <c r="S88" s="399"/>
      <c r="T88" s="400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5">
        <v>4680115885097</v>
      </c>
      <c r="E89" s="396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9"/>
      <c r="R89" s="399"/>
      <c r="S89" s="399"/>
      <c r="T89" s="400"/>
      <c r="U89" s="34"/>
      <c r="V89" s="34"/>
      <c r="W89" s="35" t="s">
        <v>68</v>
      </c>
      <c r="X89" s="386">
        <v>24</v>
      </c>
      <c r="Y89" s="387">
        <f t="shared" si="16"/>
        <v>25.2</v>
      </c>
      <c r="Z89" s="36">
        <f>IFERROR(IF(Y89=0,"",ROUNDUP(Y89/H89,0)*0.00502),"")</f>
        <v>7.0280000000000009E-2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25.333333333333329</v>
      </c>
      <c r="BN89" s="64">
        <f t="shared" si="18"/>
        <v>26.599999999999998</v>
      </c>
      <c r="BO89" s="64">
        <f t="shared" si="19"/>
        <v>5.6980056980056981E-2</v>
      </c>
      <c r="BP89" s="64">
        <f t="shared" si="20"/>
        <v>5.9829059829059839E-2</v>
      </c>
    </row>
    <row r="90" spans="1:68" x14ac:dyDescent="0.2">
      <c r="A90" s="418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9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87.619047619047606</v>
      </c>
      <c r="Y90" s="388">
        <f>IFERROR(Y84/H84,"0")+IFERROR(Y85/H85,"0")+IFERROR(Y86/H86,"0")+IFERROR(Y87/H87,"0")+IFERROR(Y88/H88,"0")+IFERROR(Y89/H89,"0")</f>
        <v>89</v>
      </c>
      <c r="Z90" s="388">
        <f>IFERROR(IF(Z84="",0,Z84),"0")+IFERROR(IF(Z85="",0,Z85),"0")+IFERROR(IF(Z86="",0,Z86),"0")+IFERROR(IF(Z87="",0,Z87),"0")+IFERROR(IF(Z88="",0,Z88),"0")+IFERROR(IF(Z89="",0,Z89),"0")</f>
        <v>0.65557999999999994</v>
      </c>
      <c r="AA90" s="389"/>
      <c r="AB90" s="389"/>
      <c r="AC90" s="389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19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272</v>
      </c>
      <c r="Y91" s="388">
        <f>IFERROR(SUM(Y84:Y89),"0")</f>
        <v>275.40000000000003</v>
      </c>
      <c r="Z91" s="37"/>
      <c r="AA91" s="389"/>
      <c r="AB91" s="389"/>
      <c r="AC91" s="389"/>
    </row>
    <row r="92" spans="1:68" ht="14.25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5">
        <v>4680115881891</v>
      </c>
      <c r="E93" s="396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530" t="s">
        <v>167</v>
      </c>
      <c r="Q93" s="399"/>
      <c r="R93" s="399"/>
      <c r="S93" s="399"/>
      <c r="T93" s="400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5">
        <v>4680115885769</v>
      </c>
      <c r="E94" s="396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735" t="s">
        <v>172</v>
      </c>
      <c r="Q94" s="399"/>
      <c r="R94" s="399"/>
      <c r="S94" s="399"/>
      <c r="T94" s="400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5">
        <v>4680115884410</v>
      </c>
      <c r="E95" s="396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750" t="s">
        <v>175</v>
      </c>
      <c r="Q95" s="399"/>
      <c r="R95" s="399"/>
      <c r="S95" s="399"/>
      <c r="T95" s="400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5">
        <v>4680115884403</v>
      </c>
      <c r="E96" s="396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9"/>
      <c r="R96" s="399"/>
      <c r="S96" s="399"/>
      <c r="T96" s="400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5">
        <v>4680115884311</v>
      </c>
      <c r="E97" s="396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9"/>
      <c r="R97" s="399"/>
      <c r="S97" s="399"/>
      <c r="T97" s="400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8"/>
      <c r="B98" s="393"/>
      <c r="C98" s="393"/>
      <c r="D98" s="393"/>
      <c r="E98" s="393"/>
      <c r="F98" s="393"/>
      <c r="G98" s="393"/>
      <c r="H98" s="393"/>
      <c r="I98" s="393"/>
      <c r="J98" s="393"/>
      <c r="K98" s="393"/>
      <c r="L98" s="393"/>
      <c r="M98" s="393"/>
      <c r="N98" s="393"/>
      <c r="O98" s="419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393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419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392" t="s">
        <v>180</v>
      </c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3"/>
      <c r="P100" s="393"/>
      <c r="Q100" s="393"/>
      <c r="R100" s="393"/>
      <c r="S100" s="393"/>
      <c r="T100" s="393"/>
      <c r="U100" s="393"/>
      <c r="V100" s="393"/>
      <c r="W100" s="393"/>
      <c r="X100" s="393"/>
      <c r="Y100" s="393"/>
      <c r="Z100" s="393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5">
        <v>4680115881532</v>
      </c>
      <c r="E101" s="396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4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9"/>
      <c r="R101" s="399"/>
      <c r="S101" s="399"/>
      <c r="T101" s="400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5">
        <v>4680115881532</v>
      </c>
      <c r="E102" s="396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49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9"/>
      <c r="R102" s="399"/>
      <c r="S102" s="399"/>
      <c r="T102" s="400"/>
      <c r="U102" s="34"/>
      <c r="V102" s="34"/>
      <c r="W102" s="35" t="s">
        <v>68</v>
      </c>
      <c r="X102" s="386">
        <v>50</v>
      </c>
      <c r="Y102" s="387">
        <f>IFERROR(IF(X102="",0,CEILING((X102/$H102),1)*$H102),"")</f>
        <v>50.400000000000006</v>
      </c>
      <c r="Z102" s="36">
        <f>IFERROR(IF(Y102=0,"",ROUNDUP(Y102/H102,0)*0.02175),"")</f>
        <v>0.1305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53.357142857142861</v>
      </c>
      <c r="BN102" s="64">
        <f>IFERROR(Y102*I102/H102,"0")</f>
        <v>53.784000000000006</v>
      </c>
      <c r="BO102" s="64">
        <f>IFERROR(1/J102*(X102/H102),"0")</f>
        <v>0.10629251700680271</v>
      </c>
      <c r="BP102" s="64">
        <f>IFERROR(1/J102*(Y102/H102),"0")</f>
        <v>0.10714285714285714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5">
        <v>4680115881464</v>
      </c>
      <c r="E103" s="396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6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9"/>
      <c r="R103" s="399"/>
      <c r="S103" s="399"/>
      <c r="T103" s="400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8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419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5.9523809523809526</v>
      </c>
      <c r="Y104" s="388">
        <f>IFERROR(Y101/H101,"0")+IFERROR(Y102/H102,"0")+IFERROR(Y103/H103,"0")</f>
        <v>6</v>
      </c>
      <c r="Z104" s="388">
        <f>IFERROR(IF(Z101="",0,Z101),"0")+IFERROR(IF(Z102="",0,Z102),"0")+IFERROR(IF(Z103="",0,Z103),"0")</f>
        <v>0.1305</v>
      </c>
      <c r="AA104" s="389"/>
      <c r="AB104" s="389"/>
      <c r="AC104" s="389"/>
    </row>
    <row r="105" spans="1:68" x14ac:dyDescent="0.2">
      <c r="A105" s="393"/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419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50</v>
      </c>
      <c r="Y105" s="388">
        <f>IFERROR(SUM(Y101:Y103),"0")</f>
        <v>50.400000000000006</v>
      </c>
      <c r="Z105" s="37"/>
      <c r="AA105" s="389"/>
      <c r="AB105" s="389"/>
      <c r="AC105" s="389"/>
    </row>
    <row r="106" spans="1:68" ht="16.5" customHeight="1" x14ac:dyDescent="0.25">
      <c r="A106" s="397" t="s">
        <v>186</v>
      </c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393"/>
      <c r="AA106" s="381"/>
      <c r="AB106" s="381"/>
      <c r="AC106" s="381"/>
    </row>
    <row r="107" spans="1:68" ht="14.25" customHeight="1" x14ac:dyDescent="0.25">
      <c r="A107" s="392" t="s">
        <v>109</v>
      </c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3"/>
      <c r="P107" s="393"/>
      <c r="Q107" s="393"/>
      <c r="R107" s="393"/>
      <c r="S107" s="393"/>
      <c r="T107" s="393"/>
      <c r="U107" s="393"/>
      <c r="V107" s="393"/>
      <c r="W107" s="393"/>
      <c r="X107" s="393"/>
      <c r="Y107" s="393"/>
      <c r="Z107" s="393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5">
        <v>4680115881327</v>
      </c>
      <c r="E108" s="396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5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9"/>
      <c r="R108" s="399"/>
      <c r="S108" s="399"/>
      <c r="T108" s="400"/>
      <c r="U108" s="34"/>
      <c r="V108" s="34"/>
      <c r="W108" s="35" t="s">
        <v>68</v>
      </c>
      <c r="X108" s="386">
        <v>100</v>
      </c>
      <c r="Y108" s="387">
        <f>IFERROR(IF(X108="",0,CEILING((X108/$H108),1)*$H108),"")</f>
        <v>108</v>
      </c>
      <c r="Z108" s="36">
        <f>IFERROR(IF(Y108=0,"",ROUNDUP(Y108/H108,0)*0.02175),"")</f>
        <v>0.21749999999999997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104.44444444444444</v>
      </c>
      <c r="BN108" s="64">
        <f>IFERROR(Y108*I108/H108,"0")</f>
        <v>112.8</v>
      </c>
      <c r="BO108" s="64">
        <f>IFERROR(1/J108*(X108/H108),"0")</f>
        <v>0.16534391534391535</v>
      </c>
      <c r="BP108" s="64">
        <f>IFERROR(1/J108*(Y108/H108),"0")</f>
        <v>0.17857142857142855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5">
        <v>4680115881518</v>
      </c>
      <c r="E109" s="396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9"/>
      <c r="R109" s="399"/>
      <c r="S109" s="399"/>
      <c r="T109" s="400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5">
        <v>4680115881303</v>
      </c>
      <c r="E110" s="396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46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9"/>
      <c r="R110" s="399"/>
      <c r="S110" s="399"/>
      <c r="T110" s="400"/>
      <c r="U110" s="34"/>
      <c r="V110" s="34"/>
      <c r="W110" s="35" t="s">
        <v>68</v>
      </c>
      <c r="X110" s="386">
        <v>315</v>
      </c>
      <c r="Y110" s="387">
        <f>IFERROR(IF(X110="",0,CEILING((X110/$H110),1)*$H110),"")</f>
        <v>315</v>
      </c>
      <c r="Z110" s="36">
        <f>IFERROR(IF(Y110=0,"",ROUNDUP(Y110/H110,0)*0.00937),"")</f>
        <v>0.65590000000000004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329.70000000000005</v>
      </c>
      <c r="BN110" s="64">
        <f>IFERROR(Y110*I110/H110,"0")</f>
        <v>329.70000000000005</v>
      </c>
      <c r="BO110" s="64">
        <f>IFERROR(1/J110*(X110/H110),"0")</f>
        <v>0.58333333333333337</v>
      </c>
      <c r="BP110" s="64">
        <f>IFERROR(1/J110*(Y110/H110),"0")</f>
        <v>0.58333333333333337</v>
      </c>
    </row>
    <row r="111" spans="1:68" x14ac:dyDescent="0.2">
      <c r="A111" s="418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19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79.259259259259267</v>
      </c>
      <c r="Y111" s="388">
        <f>IFERROR(Y108/H108,"0")+IFERROR(Y109/H109,"0")+IFERROR(Y110/H110,"0")</f>
        <v>80</v>
      </c>
      <c r="Z111" s="388">
        <f>IFERROR(IF(Z108="",0,Z108),"0")+IFERROR(IF(Z109="",0,Z109),"0")+IFERROR(IF(Z110="",0,Z110),"0")</f>
        <v>0.87339999999999995</v>
      </c>
      <c r="AA111" s="389"/>
      <c r="AB111" s="389"/>
      <c r="AC111" s="389"/>
    </row>
    <row r="112" spans="1:68" x14ac:dyDescent="0.2">
      <c r="A112" s="393"/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419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415</v>
      </c>
      <c r="Y112" s="388">
        <f>IFERROR(SUM(Y108:Y110),"0")</f>
        <v>423</v>
      </c>
      <c r="Z112" s="37"/>
      <c r="AA112" s="389"/>
      <c r="AB112" s="389"/>
      <c r="AC112" s="389"/>
    </row>
    <row r="113" spans="1:68" ht="14.25" customHeight="1" x14ac:dyDescent="0.25">
      <c r="A113" s="392" t="s">
        <v>71</v>
      </c>
      <c r="B113" s="393"/>
      <c r="C113" s="393"/>
      <c r="D113" s="393"/>
      <c r="E113" s="393"/>
      <c r="F113" s="393"/>
      <c r="G113" s="393"/>
      <c r="H113" s="393"/>
      <c r="I113" s="393"/>
      <c r="J113" s="393"/>
      <c r="K113" s="393"/>
      <c r="L113" s="393"/>
      <c r="M113" s="393"/>
      <c r="N113" s="393"/>
      <c r="O113" s="393"/>
      <c r="P113" s="393"/>
      <c r="Q113" s="393"/>
      <c r="R113" s="393"/>
      <c r="S113" s="393"/>
      <c r="T113" s="393"/>
      <c r="U113" s="393"/>
      <c r="V113" s="393"/>
      <c r="W113" s="393"/>
      <c r="X113" s="393"/>
      <c r="Y113" s="393"/>
      <c r="Z113" s="393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5">
        <v>4607091386967</v>
      </c>
      <c r="E114" s="396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5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9"/>
      <c r="R114" s="399"/>
      <c r="S114" s="399"/>
      <c r="T114" s="400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5">
        <v>4607091386967</v>
      </c>
      <c r="E115" s="396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9"/>
      <c r="R115" s="399"/>
      <c r="S115" s="399"/>
      <c r="T115" s="400"/>
      <c r="U115" s="34"/>
      <c r="V115" s="34"/>
      <c r="W115" s="35" t="s">
        <v>68</v>
      </c>
      <c r="X115" s="386">
        <v>100</v>
      </c>
      <c r="Y115" s="387">
        <f>IFERROR(IF(X115="",0,CEILING((X115/$H115),1)*$H115),"")</f>
        <v>100.80000000000001</v>
      </c>
      <c r="Z115" s="36">
        <f>IFERROR(IF(Y115=0,"",ROUNDUP(Y115/H115,0)*0.02175),"")</f>
        <v>0.26100000000000001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106.71428571428572</v>
      </c>
      <c r="BN115" s="64">
        <f>IFERROR(Y115*I115/H115,"0")</f>
        <v>107.56800000000001</v>
      </c>
      <c r="BO115" s="64">
        <f>IFERROR(1/J115*(X115/H115),"0")</f>
        <v>0.21258503401360543</v>
      </c>
      <c r="BP115" s="64">
        <f>IFERROR(1/J115*(Y115/H115),"0")</f>
        <v>0.21428571428571427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5">
        <v>4607091385731</v>
      </c>
      <c r="E116" s="396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9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9"/>
      <c r="R116" s="399"/>
      <c r="S116" s="399"/>
      <c r="T116" s="400"/>
      <c r="U116" s="34"/>
      <c r="V116" s="34"/>
      <c r="W116" s="35" t="s">
        <v>68</v>
      </c>
      <c r="X116" s="386">
        <v>450</v>
      </c>
      <c r="Y116" s="387">
        <f>IFERROR(IF(X116="",0,CEILING((X116/$H116),1)*$H116),"")</f>
        <v>450.90000000000003</v>
      </c>
      <c r="Z116" s="36">
        <f>IFERROR(IF(Y116=0,"",ROUNDUP(Y116/H116,0)*0.00753),"")</f>
        <v>1.2575100000000001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495.33333333333331</v>
      </c>
      <c r="BN116" s="64">
        <f>IFERROR(Y116*I116/H116,"0")</f>
        <v>496.32400000000001</v>
      </c>
      <c r="BO116" s="64">
        <f>IFERROR(1/J116*(X116/H116),"0")</f>
        <v>1.0683760683760684</v>
      </c>
      <c r="BP116" s="64">
        <f>IFERROR(1/J116*(Y116/H116),"0")</f>
        <v>1.0705128205128205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5">
        <v>4680115880894</v>
      </c>
      <c r="E117" s="396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67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9"/>
      <c r="R117" s="399"/>
      <c r="S117" s="399"/>
      <c r="T117" s="400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5">
        <v>4680115880214</v>
      </c>
      <c r="E118" s="396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67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9"/>
      <c r="R118" s="399"/>
      <c r="S118" s="399"/>
      <c r="T118" s="400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8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19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178.57142857142856</v>
      </c>
      <c r="Y119" s="388">
        <f>IFERROR(Y114/H114,"0")+IFERROR(Y115/H115,"0")+IFERROR(Y116/H116,"0")+IFERROR(Y117/H117,"0")+IFERROR(Y118/H118,"0")</f>
        <v>179</v>
      </c>
      <c r="Z119" s="388">
        <f>IFERROR(IF(Z114="",0,Z114),"0")+IFERROR(IF(Z115="",0,Z115),"0")+IFERROR(IF(Z116="",0,Z116),"0")+IFERROR(IF(Z117="",0,Z117),"0")+IFERROR(IF(Z118="",0,Z118),"0")</f>
        <v>1.51851</v>
      </c>
      <c r="AA119" s="389"/>
      <c r="AB119" s="389"/>
      <c r="AC119" s="389"/>
    </row>
    <row r="120" spans="1:68" x14ac:dyDescent="0.2">
      <c r="A120" s="393"/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419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550</v>
      </c>
      <c r="Y120" s="388">
        <f>IFERROR(SUM(Y114:Y118),"0")</f>
        <v>551.70000000000005</v>
      </c>
      <c r="Z120" s="37"/>
      <c r="AA120" s="389"/>
      <c r="AB120" s="389"/>
      <c r="AC120" s="389"/>
    </row>
    <row r="121" spans="1:68" ht="16.5" customHeight="1" x14ac:dyDescent="0.25">
      <c r="A121" s="397" t="s">
        <v>202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81"/>
      <c r="AB121" s="381"/>
      <c r="AC121" s="381"/>
    </row>
    <row r="122" spans="1:68" ht="14.25" customHeight="1" x14ac:dyDescent="0.25">
      <c r="A122" s="392" t="s">
        <v>109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393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5">
        <v>4680115882133</v>
      </c>
      <c r="E123" s="396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9"/>
      <c r="R123" s="399"/>
      <c r="S123" s="399"/>
      <c r="T123" s="400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5">
        <v>4680115882133</v>
      </c>
      <c r="E124" s="396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4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9"/>
      <c r="R124" s="399"/>
      <c r="S124" s="399"/>
      <c r="T124" s="400"/>
      <c r="U124" s="34"/>
      <c r="V124" s="34"/>
      <c r="W124" s="35" t="s">
        <v>68</v>
      </c>
      <c r="X124" s="386">
        <v>90</v>
      </c>
      <c r="Y124" s="387">
        <f>IFERROR(IF(X124="",0,CEILING((X124/$H124),1)*$H124),"")</f>
        <v>100.8</v>
      </c>
      <c r="Z124" s="36">
        <f>IFERROR(IF(Y124=0,"",ROUNDUP(Y124/H124,0)*0.02175),"")</f>
        <v>0.19574999999999998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93.857142857142861</v>
      </c>
      <c r="BN124" s="64">
        <f>IFERROR(Y124*I124/H124,"0")</f>
        <v>105.12</v>
      </c>
      <c r="BO124" s="64">
        <f>IFERROR(1/J124*(X124/H124),"0")</f>
        <v>0.14349489795918369</v>
      </c>
      <c r="BP124" s="64">
        <f>IFERROR(1/J124*(Y124/H124),"0")</f>
        <v>0.1607142857142857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5">
        <v>4680115880269</v>
      </c>
      <c r="E125" s="396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9"/>
      <c r="R125" s="399"/>
      <c r="S125" s="399"/>
      <c r="T125" s="400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5">
        <v>4680115880429</v>
      </c>
      <c r="E126" s="396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9"/>
      <c r="R126" s="399"/>
      <c r="S126" s="399"/>
      <c r="T126" s="400"/>
      <c r="U126" s="34"/>
      <c r="V126" s="34"/>
      <c r="W126" s="35" t="s">
        <v>68</v>
      </c>
      <c r="X126" s="386">
        <v>900</v>
      </c>
      <c r="Y126" s="387">
        <f>IFERROR(IF(X126="",0,CEILING((X126/$H126),1)*$H126),"")</f>
        <v>900</v>
      </c>
      <c r="Z126" s="36">
        <f>IFERROR(IF(Y126=0,"",ROUNDUP(Y126/H126,0)*0.00937),"")</f>
        <v>1.8739999999999999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948</v>
      </c>
      <c r="BN126" s="64">
        <f>IFERROR(Y126*I126/H126,"0")</f>
        <v>948</v>
      </c>
      <c r="BO126" s="64">
        <f>IFERROR(1/J126*(X126/H126),"0")</f>
        <v>1.6666666666666667</v>
      </c>
      <c r="BP126" s="64">
        <f>IFERROR(1/J126*(Y126/H126),"0")</f>
        <v>1.6666666666666667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5">
        <v>4680115881457</v>
      </c>
      <c r="E127" s="396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4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9"/>
      <c r="R127" s="399"/>
      <c r="S127" s="399"/>
      <c r="T127" s="400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8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19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208.03571428571428</v>
      </c>
      <c r="Y128" s="388">
        <f>IFERROR(Y123/H123,"0")+IFERROR(Y124/H124,"0")+IFERROR(Y125/H125,"0")+IFERROR(Y126/H126,"0")+IFERROR(Y127/H127,"0")</f>
        <v>209</v>
      </c>
      <c r="Z128" s="388">
        <f>IFERROR(IF(Z123="",0,Z123),"0")+IFERROR(IF(Z124="",0,Z124),"0")+IFERROR(IF(Z125="",0,Z125),"0")+IFERROR(IF(Z126="",0,Z126),"0")+IFERROR(IF(Z127="",0,Z127),"0")</f>
        <v>2.06975</v>
      </c>
      <c r="AA128" s="389"/>
      <c r="AB128" s="389"/>
      <c r="AC128" s="389"/>
    </row>
    <row r="129" spans="1:68" x14ac:dyDescent="0.2">
      <c r="A129" s="393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419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990</v>
      </c>
      <c r="Y129" s="388">
        <f>IFERROR(SUM(Y123:Y127),"0")</f>
        <v>1000.8</v>
      </c>
      <c r="Z129" s="37"/>
      <c r="AA129" s="389"/>
      <c r="AB129" s="389"/>
      <c r="AC129" s="389"/>
    </row>
    <row r="130" spans="1:68" ht="14.25" customHeight="1" x14ac:dyDescent="0.25">
      <c r="A130" s="392" t="s">
        <v>145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93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4301020235</v>
      </c>
      <c r="D131" s="395">
        <v>4680115881488</v>
      </c>
      <c r="E131" s="396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6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9"/>
      <c r="R131" s="399"/>
      <c r="S131" s="399"/>
      <c r="T131" s="400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214</v>
      </c>
      <c r="C132" s="31">
        <v>4301020345</v>
      </c>
      <c r="D132" s="395">
        <v>4680115881488</v>
      </c>
      <c r="E132" s="396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654" t="s">
        <v>215</v>
      </c>
      <c r="Q132" s="399"/>
      <c r="R132" s="399"/>
      <c r="S132" s="399"/>
      <c r="T132" s="400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4301020258</v>
      </c>
      <c r="D133" s="395">
        <v>4680115882775</v>
      </c>
      <c r="E133" s="396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48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9"/>
      <c r="R133" s="399"/>
      <c r="S133" s="399"/>
      <c r="T133" s="400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218</v>
      </c>
      <c r="C134" s="31">
        <v>4301020346</v>
      </c>
      <c r="D134" s="395">
        <v>4680115882775</v>
      </c>
      <c r="E134" s="396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448" t="s">
        <v>219</v>
      </c>
      <c r="Q134" s="399"/>
      <c r="R134" s="399"/>
      <c r="S134" s="399"/>
      <c r="T134" s="400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5">
        <v>4680115880658</v>
      </c>
      <c r="E135" s="396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49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9"/>
      <c r="R135" s="399"/>
      <c r="S135" s="399"/>
      <c r="T135" s="400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8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19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393"/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419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392" t="s">
        <v>71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393"/>
      <c r="Z138" s="393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5">
        <v>4607091385168</v>
      </c>
      <c r="E139" s="396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5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9"/>
      <c r="R139" s="399"/>
      <c r="S139" s="399"/>
      <c r="T139" s="400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5">
        <v>4607091385168</v>
      </c>
      <c r="E140" s="396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62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9"/>
      <c r="R140" s="399"/>
      <c r="S140" s="399"/>
      <c r="T140" s="400"/>
      <c r="U140" s="34"/>
      <c r="V140" s="34"/>
      <c r="W140" s="35" t="s">
        <v>68</v>
      </c>
      <c r="X140" s="386">
        <v>400</v>
      </c>
      <c r="Y140" s="387">
        <f t="shared" si="21"/>
        <v>403.20000000000005</v>
      </c>
      <c r="Z140" s="36">
        <f>IFERROR(IF(Y140=0,"",ROUNDUP(Y140/H140,0)*0.02175),"")</f>
        <v>1.044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426.57142857142861</v>
      </c>
      <c r="BN140" s="64">
        <f t="shared" si="23"/>
        <v>429.98400000000004</v>
      </c>
      <c r="BO140" s="64">
        <f t="shared" si="24"/>
        <v>0.85034013605442171</v>
      </c>
      <c r="BP140" s="64">
        <f t="shared" si="25"/>
        <v>0.8571428571428571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5">
        <v>4680115884540</v>
      </c>
      <c r="E141" s="396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582" t="s">
        <v>227</v>
      </c>
      <c r="Q141" s="399"/>
      <c r="R141" s="399"/>
      <c r="S141" s="399"/>
      <c r="T141" s="400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5">
        <v>4607091383256</v>
      </c>
      <c r="E142" s="396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6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9"/>
      <c r="R142" s="399"/>
      <c r="S142" s="399"/>
      <c r="T142" s="400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5">
        <v>4607091385748</v>
      </c>
      <c r="E143" s="396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5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9"/>
      <c r="R143" s="399"/>
      <c r="S143" s="399"/>
      <c r="T143" s="400"/>
      <c r="U143" s="34"/>
      <c r="V143" s="34"/>
      <c r="W143" s="35" t="s">
        <v>68</v>
      </c>
      <c r="X143" s="386">
        <v>225</v>
      </c>
      <c r="Y143" s="387">
        <f t="shared" si="21"/>
        <v>226.8</v>
      </c>
      <c r="Z143" s="36">
        <f>IFERROR(IF(Y143=0,"",ROUNDUP(Y143/H143,0)*0.00753),"")</f>
        <v>0.63251999999999997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247.66666666666666</v>
      </c>
      <c r="BN143" s="64">
        <f t="shared" si="23"/>
        <v>249.648</v>
      </c>
      <c r="BO143" s="64">
        <f t="shared" si="24"/>
        <v>0.53418803418803418</v>
      </c>
      <c r="BP143" s="64">
        <f t="shared" si="25"/>
        <v>0.53846153846153844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5">
        <v>4680115884533</v>
      </c>
      <c r="E144" s="396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7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9"/>
      <c r="R144" s="399"/>
      <c r="S144" s="399"/>
      <c r="T144" s="400"/>
      <c r="U144" s="34"/>
      <c r="V144" s="34"/>
      <c r="W144" s="35" t="s">
        <v>68</v>
      </c>
      <c r="X144" s="386">
        <v>24</v>
      </c>
      <c r="Y144" s="387">
        <f t="shared" si="21"/>
        <v>25.2</v>
      </c>
      <c r="Z144" s="36">
        <f>IFERROR(IF(Y144=0,"",ROUNDUP(Y144/H144,0)*0.00753),"")</f>
        <v>0.10542</v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26.666666666666664</v>
      </c>
      <c r="BN144" s="64">
        <f t="shared" si="23"/>
        <v>28</v>
      </c>
      <c r="BO144" s="64">
        <f t="shared" si="24"/>
        <v>8.5470085470085458E-2</v>
      </c>
      <c r="BP144" s="64">
        <f t="shared" si="25"/>
        <v>8.9743589743589744E-2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5">
        <v>4680115882645</v>
      </c>
      <c r="E145" s="396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7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9"/>
      <c r="R145" s="399"/>
      <c r="S145" s="399"/>
      <c r="T145" s="400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8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9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144.28571428571431</v>
      </c>
      <c r="Y146" s="388">
        <f>IFERROR(Y139/H139,"0")+IFERROR(Y140/H140,"0")+IFERROR(Y141/H141,"0")+IFERROR(Y142/H142,"0")+IFERROR(Y143/H143,"0")+IFERROR(Y144/H144,"0")+IFERROR(Y145/H145,"0")</f>
        <v>146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1.7819400000000001</v>
      </c>
      <c r="AA146" s="389"/>
      <c r="AB146" s="389"/>
      <c r="AC146" s="389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9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649</v>
      </c>
      <c r="Y147" s="388">
        <f>IFERROR(SUM(Y139:Y145),"0")</f>
        <v>655.20000000000005</v>
      </c>
      <c r="Z147" s="37"/>
      <c r="AA147" s="389"/>
      <c r="AB147" s="389"/>
      <c r="AC147" s="389"/>
    </row>
    <row r="148" spans="1:68" ht="14.25" customHeight="1" x14ac:dyDescent="0.25">
      <c r="A148" s="392" t="s">
        <v>180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5">
        <v>4680115882652</v>
      </c>
      <c r="E149" s="396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1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9"/>
      <c r="R149" s="399"/>
      <c r="S149" s="399"/>
      <c r="T149" s="400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5">
        <v>4680115880238</v>
      </c>
      <c r="E150" s="396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7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9"/>
      <c r="R150" s="399"/>
      <c r="S150" s="399"/>
      <c r="T150" s="400"/>
      <c r="U150" s="34"/>
      <c r="V150" s="34"/>
      <c r="W150" s="35" t="s">
        <v>68</v>
      </c>
      <c r="X150" s="386">
        <v>16.5</v>
      </c>
      <c r="Y150" s="387">
        <f>IFERROR(IF(X150="",0,CEILING((X150/$H150),1)*$H150),"")</f>
        <v>17.82</v>
      </c>
      <c r="Z150" s="36">
        <f>IFERROR(IF(Y150=0,"",ROUNDUP(Y150/H150,0)*0.00753),"")</f>
        <v>6.7769999999999997E-2</v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18.816666666666666</v>
      </c>
      <c r="BN150" s="64">
        <f>IFERROR(Y150*I150/H150,"0")</f>
        <v>20.322000000000003</v>
      </c>
      <c r="BO150" s="64">
        <f>IFERROR(1/J150*(X150/H150),"0")</f>
        <v>5.3418803418803423E-2</v>
      </c>
      <c r="BP150" s="64">
        <f>IFERROR(1/J150*(Y150/H150),"0")</f>
        <v>5.7692307692307689E-2</v>
      </c>
    </row>
    <row r="151" spans="1:68" x14ac:dyDescent="0.2">
      <c r="A151" s="418"/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419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8.3333333333333339</v>
      </c>
      <c r="Y151" s="388">
        <f>IFERROR(Y149/H149,"0")+IFERROR(Y150/H150,"0")</f>
        <v>9</v>
      </c>
      <c r="Z151" s="388">
        <f>IFERROR(IF(Z149="",0,Z149),"0")+IFERROR(IF(Z150="",0,Z150),"0")</f>
        <v>6.7769999999999997E-2</v>
      </c>
      <c r="AA151" s="389"/>
      <c r="AB151" s="389"/>
      <c r="AC151" s="389"/>
    </row>
    <row r="152" spans="1:68" x14ac:dyDescent="0.2">
      <c r="A152" s="393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9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16.5</v>
      </c>
      <c r="Y152" s="388">
        <f>IFERROR(SUM(Y149:Y150),"0")</f>
        <v>17.82</v>
      </c>
      <c r="Z152" s="37"/>
      <c r="AA152" s="389"/>
      <c r="AB152" s="389"/>
      <c r="AC152" s="389"/>
    </row>
    <row r="153" spans="1:68" ht="16.5" customHeight="1" x14ac:dyDescent="0.25">
      <c r="A153" s="397" t="s">
        <v>240</v>
      </c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3"/>
      <c r="P153" s="393"/>
      <c r="Q153" s="393"/>
      <c r="R153" s="393"/>
      <c r="S153" s="393"/>
      <c r="T153" s="393"/>
      <c r="U153" s="393"/>
      <c r="V153" s="393"/>
      <c r="W153" s="393"/>
      <c r="X153" s="393"/>
      <c r="Y153" s="393"/>
      <c r="Z153" s="393"/>
      <c r="AA153" s="381"/>
      <c r="AB153" s="381"/>
      <c r="AC153" s="381"/>
    </row>
    <row r="154" spans="1:68" ht="14.25" customHeight="1" x14ac:dyDescent="0.25">
      <c r="A154" s="392" t="s">
        <v>109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5">
        <v>4680115882577</v>
      </c>
      <c r="E155" s="396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76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9"/>
      <c r="R155" s="399"/>
      <c r="S155" s="399"/>
      <c r="T155" s="400"/>
      <c r="U155" s="34"/>
      <c r="V155" s="34"/>
      <c r="W155" s="35" t="s">
        <v>68</v>
      </c>
      <c r="X155" s="386">
        <v>80</v>
      </c>
      <c r="Y155" s="387">
        <f>IFERROR(IF(X155="",0,CEILING((X155/$H155),1)*$H155),"")</f>
        <v>80</v>
      </c>
      <c r="Z155" s="36">
        <f>IFERROR(IF(Y155=0,"",ROUNDUP(Y155/H155,0)*0.00753),"")</f>
        <v>0.18825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85</v>
      </c>
      <c r="BN155" s="64">
        <f>IFERROR(Y155*I155/H155,"0")</f>
        <v>85</v>
      </c>
      <c r="BO155" s="64">
        <f>IFERROR(1/J155*(X155/H155),"0")</f>
        <v>0.16025641025641024</v>
      </c>
      <c r="BP155" s="64">
        <f>IFERROR(1/J155*(Y155/H155),"0")</f>
        <v>0.16025641025641024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5">
        <v>4680115882577</v>
      </c>
      <c r="E156" s="396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58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9"/>
      <c r="R156" s="399"/>
      <c r="S156" s="399"/>
      <c r="T156" s="400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8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9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25</v>
      </c>
      <c r="Y157" s="388">
        <f>IFERROR(Y155/H155,"0")+IFERROR(Y156/H156,"0")</f>
        <v>25</v>
      </c>
      <c r="Z157" s="388">
        <f>IFERROR(IF(Z155="",0,Z155),"0")+IFERROR(IF(Z156="",0,Z156),"0")</f>
        <v>0.18825</v>
      </c>
      <c r="AA157" s="389"/>
      <c r="AB157" s="389"/>
      <c r="AC157" s="389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9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80</v>
      </c>
      <c r="Y158" s="388">
        <f>IFERROR(SUM(Y155:Y156),"0")</f>
        <v>80</v>
      </c>
      <c r="Z158" s="37"/>
      <c r="AA158" s="389"/>
      <c r="AB158" s="389"/>
      <c r="AC158" s="389"/>
    </row>
    <row r="159" spans="1:68" ht="14.25" customHeight="1" x14ac:dyDescent="0.25">
      <c r="A159" s="392" t="s">
        <v>63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5">
        <v>4680115883444</v>
      </c>
      <c r="E160" s="396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74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9"/>
      <c r="R160" s="399"/>
      <c r="S160" s="399"/>
      <c r="T160" s="400"/>
      <c r="U160" s="34"/>
      <c r="V160" s="34"/>
      <c r="W160" s="35" t="s">
        <v>68</v>
      </c>
      <c r="X160" s="386">
        <v>35</v>
      </c>
      <c r="Y160" s="387">
        <f>IFERROR(IF(X160="",0,CEILING((X160/$H160),1)*$H160),"")</f>
        <v>36.4</v>
      </c>
      <c r="Z160" s="36">
        <f>IFERROR(IF(Y160=0,"",ROUNDUP(Y160/H160,0)*0.00753),"")</f>
        <v>9.7890000000000005E-2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38.6</v>
      </c>
      <c r="BN160" s="64">
        <f>IFERROR(Y160*I160/H160,"0")</f>
        <v>40.144000000000005</v>
      </c>
      <c r="BO160" s="64">
        <f>IFERROR(1/J160*(X160/H160),"0")</f>
        <v>8.0128205128205121E-2</v>
      </c>
      <c r="BP160" s="64">
        <f>IFERROR(1/J160*(Y160/H160),"0")</f>
        <v>8.3333333333333329E-2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5">
        <v>4680115883444</v>
      </c>
      <c r="E161" s="396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5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9"/>
      <c r="R161" s="399"/>
      <c r="S161" s="399"/>
      <c r="T161" s="400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8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9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12.5</v>
      </c>
      <c r="Y162" s="388">
        <f>IFERROR(Y160/H160,"0")+IFERROR(Y161/H161,"0")</f>
        <v>13</v>
      </c>
      <c r="Z162" s="388">
        <f>IFERROR(IF(Z160="",0,Z160),"0")+IFERROR(IF(Z161="",0,Z161),"0")</f>
        <v>9.7890000000000005E-2</v>
      </c>
      <c r="AA162" s="389"/>
      <c r="AB162" s="389"/>
      <c r="AC162" s="389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9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35</v>
      </c>
      <c r="Y163" s="388">
        <f>IFERROR(SUM(Y160:Y161),"0")</f>
        <v>36.4</v>
      </c>
      <c r="Z163" s="37"/>
      <c r="AA163" s="389"/>
      <c r="AB163" s="389"/>
      <c r="AC163" s="389"/>
    </row>
    <row r="164" spans="1:68" ht="14.25" customHeight="1" x14ac:dyDescent="0.25">
      <c r="A164" s="392" t="s">
        <v>71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4301051477</v>
      </c>
      <c r="D165" s="395">
        <v>4680115882584</v>
      </c>
      <c r="E165" s="396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7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9"/>
      <c r="R165" s="399"/>
      <c r="S165" s="399"/>
      <c r="T165" s="400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4301051476</v>
      </c>
      <c r="D166" s="395">
        <v>4680115882584</v>
      </c>
      <c r="E166" s="396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79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9"/>
      <c r="R166" s="399"/>
      <c r="S166" s="399"/>
      <c r="T166" s="400"/>
      <c r="U166" s="34"/>
      <c r="V166" s="34"/>
      <c r="W166" s="35" t="s">
        <v>68</v>
      </c>
      <c r="X166" s="386">
        <v>33</v>
      </c>
      <c r="Y166" s="387">
        <f>IFERROR(IF(X166="",0,CEILING((X166/$H166),1)*$H166),"")</f>
        <v>34.32</v>
      </c>
      <c r="Z166" s="36">
        <f>IFERROR(IF(Y166=0,"",ROUNDUP(Y166/H166,0)*0.00753),"")</f>
        <v>9.7890000000000005E-2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36.599999999999994</v>
      </c>
      <c r="BN166" s="64">
        <f>IFERROR(Y166*I166/H166,"0")</f>
        <v>38.063999999999993</v>
      </c>
      <c r="BO166" s="64">
        <f>IFERROR(1/J166*(X166/H166),"0")</f>
        <v>8.0128205128205121E-2</v>
      </c>
      <c r="BP166" s="64">
        <f>IFERROR(1/J166*(Y166/H166),"0")</f>
        <v>8.3333333333333329E-2</v>
      </c>
    </row>
    <row r="167" spans="1:68" x14ac:dyDescent="0.2">
      <c r="A167" s="418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419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12.5</v>
      </c>
      <c r="Y167" s="388">
        <f>IFERROR(Y165/H165,"0")+IFERROR(Y166/H166,"0")</f>
        <v>13</v>
      </c>
      <c r="Z167" s="388">
        <f>IFERROR(IF(Z165="",0,Z165),"0")+IFERROR(IF(Z166="",0,Z166),"0")</f>
        <v>9.7890000000000005E-2</v>
      </c>
      <c r="AA167" s="389"/>
      <c r="AB167" s="389"/>
      <c r="AC167" s="389"/>
    </row>
    <row r="168" spans="1:68" x14ac:dyDescent="0.2">
      <c r="A168" s="393"/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419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33</v>
      </c>
      <c r="Y168" s="388">
        <f>IFERROR(SUM(Y165:Y166),"0")</f>
        <v>34.32</v>
      </c>
      <c r="Z168" s="37"/>
      <c r="AA168" s="389"/>
      <c r="AB168" s="389"/>
      <c r="AC168" s="389"/>
    </row>
    <row r="169" spans="1:68" ht="16.5" customHeight="1" x14ac:dyDescent="0.25">
      <c r="A169" s="397" t="s">
        <v>107</v>
      </c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393"/>
      <c r="AA169" s="381"/>
      <c r="AB169" s="381"/>
      <c r="AC169" s="381"/>
    </row>
    <row r="170" spans="1:68" ht="14.25" customHeight="1" x14ac:dyDescent="0.25">
      <c r="A170" s="392" t="s">
        <v>109</v>
      </c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3"/>
      <c r="P170" s="393"/>
      <c r="Q170" s="393"/>
      <c r="R170" s="393"/>
      <c r="S170" s="393"/>
      <c r="T170" s="393"/>
      <c r="U170" s="393"/>
      <c r="V170" s="393"/>
      <c r="W170" s="393"/>
      <c r="X170" s="393"/>
      <c r="Y170" s="393"/>
      <c r="Z170" s="393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5">
        <v>4607091382945</v>
      </c>
      <c r="E171" s="396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71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9"/>
      <c r="R171" s="399"/>
      <c r="S171" s="399"/>
      <c r="T171" s="400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5">
        <v>4607091382952</v>
      </c>
      <c r="E172" s="396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77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9"/>
      <c r="R172" s="399"/>
      <c r="S172" s="399"/>
      <c r="T172" s="400"/>
      <c r="U172" s="34"/>
      <c r="V172" s="34"/>
      <c r="W172" s="35" t="s">
        <v>68</v>
      </c>
      <c r="X172" s="386">
        <v>15</v>
      </c>
      <c r="Y172" s="387">
        <f>IFERROR(IF(X172="",0,CEILING((X172/$H172),1)*$H172),"")</f>
        <v>15</v>
      </c>
      <c r="Z172" s="36">
        <f>IFERROR(IF(Y172=0,"",ROUNDUP(Y172/H172,0)*0.00753),"")</f>
        <v>3.7650000000000003E-2</v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16</v>
      </c>
      <c r="BN172" s="64">
        <f>IFERROR(Y172*I172/H172,"0")</f>
        <v>16</v>
      </c>
      <c r="BO172" s="64">
        <f>IFERROR(1/J172*(X172/H172),"0")</f>
        <v>3.2051282051282048E-2</v>
      </c>
      <c r="BP172" s="64">
        <f>IFERROR(1/J172*(Y172/H172),"0")</f>
        <v>3.2051282051282048E-2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5">
        <v>4607091384604</v>
      </c>
      <c r="E173" s="396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7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9"/>
      <c r="R173" s="399"/>
      <c r="S173" s="399"/>
      <c r="T173" s="400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8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419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5</v>
      </c>
      <c r="Y174" s="388">
        <f>IFERROR(Y171/H171,"0")+IFERROR(Y172/H172,"0")+IFERROR(Y173/H173,"0")</f>
        <v>5</v>
      </c>
      <c r="Z174" s="388">
        <f>IFERROR(IF(Z171="",0,Z171),"0")+IFERROR(IF(Z172="",0,Z172),"0")+IFERROR(IF(Z173="",0,Z173),"0")</f>
        <v>3.7650000000000003E-2</v>
      </c>
      <c r="AA174" s="389"/>
      <c r="AB174" s="389"/>
      <c r="AC174" s="389"/>
    </row>
    <row r="175" spans="1:68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419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15</v>
      </c>
      <c r="Y175" s="388">
        <f>IFERROR(SUM(Y171:Y173),"0")</f>
        <v>15</v>
      </c>
      <c r="Z175" s="37"/>
      <c r="AA175" s="389"/>
      <c r="AB175" s="389"/>
      <c r="AC175" s="389"/>
    </row>
    <row r="176" spans="1:68" ht="14.25" customHeight="1" x14ac:dyDescent="0.25">
      <c r="A176" s="392" t="s">
        <v>63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5">
        <v>4607091387667</v>
      </c>
      <c r="E177" s="396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9"/>
      <c r="R177" s="399"/>
      <c r="S177" s="399"/>
      <c r="T177" s="400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5">
        <v>4607091387636</v>
      </c>
      <c r="E178" s="396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9"/>
      <c r="R178" s="399"/>
      <c r="S178" s="399"/>
      <c r="T178" s="400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5">
        <v>4607091382426</v>
      </c>
      <c r="E179" s="396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9"/>
      <c r="R179" s="399"/>
      <c r="S179" s="399"/>
      <c r="T179" s="400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5">
        <v>4607091386547</v>
      </c>
      <c r="E180" s="396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6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9"/>
      <c r="R180" s="399"/>
      <c r="S180" s="399"/>
      <c r="T180" s="400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5">
        <v>4607091382464</v>
      </c>
      <c r="E181" s="396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9"/>
      <c r="R181" s="399"/>
      <c r="S181" s="399"/>
      <c r="T181" s="400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8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419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39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9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392" t="s">
        <v>71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5">
        <v>4607091385304</v>
      </c>
      <c r="E185" s="396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6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9"/>
      <c r="R185" s="399"/>
      <c r="S185" s="399"/>
      <c r="T185" s="400"/>
      <c r="U185" s="34"/>
      <c r="V185" s="34"/>
      <c r="W185" s="35" t="s">
        <v>68</v>
      </c>
      <c r="X185" s="386">
        <v>70</v>
      </c>
      <c r="Y185" s="387">
        <f>IFERROR(IF(X185="",0,CEILING((X185/$H185),1)*$H185),"")</f>
        <v>75.600000000000009</v>
      </c>
      <c r="Z185" s="36">
        <f>IFERROR(IF(Y185=0,"",ROUNDUP(Y185/H185,0)*0.02175),"")</f>
        <v>0.19574999999999998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74.7</v>
      </c>
      <c r="BN185" s="64">
        <f>IFERROR(Y185*I185/H185,"0")</f>
        <v>80.676000000000016</v>
      </c>
      <c r="BO185" s="64">
        <f>IFERROR(1/J185*(X185/H185),"0")</f>
        <v>0.14880952380952378</v>
      </c>
      <c r="BP185" s="64">
        <f>IFERROR(1/J185*(Y185/H185),"0")</f>
        <v>0.1607142857142857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5">
        <v>4607091386264</v>
      </c>
      <c r="E186" s="396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4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9"/>
      <c r="R186" s="399"/>
      <c r="S186" s="399"/>
      <c r="T186" s="400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5">
        <v>4607091385427</v>
      </c>
      <c r="E187" s="396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6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9"/>
      <c r="R187" s="399"/>
      <c r="S187" s="399"/>
      <c r="T187" s="400"/>
      <c r="U187" s="34"/>
      <c r="V187" s="34"/>
      <c r="W187" s="35" t="s">
        <v>68</v>
      </c>
      <c r="X187" s="386">
        <v>20</v>
      </c>
      <c r="Y187" s="387">
        <f>IFERROR(IF(X187="",0,CEILING((X187/$H187),1)*$H187),"")</f>
        <v>21</v>
      </c>
      <c r="Z187" s="36">
        <f>IFERROR(IF(Y187=0,"",ROUNDUP(Y187/H187,0)*0.00753),"")</f>
        <v>5.271E-2</v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21.813333333333333</v>
      </c>
      <c r="BN187" s="64">
        <f>IFERROR(Y187*I187/H187,"0")</f>
        <v>22.903999999999996</v>
      </c>
      <c r="BO187" s="64">
        <f>IFERROR(1/J187*(X187/H187),"0")</f>
        <v>4.2735042735042736E-2</v>
      </c>
      <c r="BP187" s="64">
        <f>IFERROR(1/J187*(Y187/H187),"0")</f>
        <v>4.4871794871794872E-2</v>
      </c>
    </row>
    <row r="188" spans="1:68" x14ac:dyDescent="0.2">
      <c r="A188" s="418"/>
      <c r="B188" s="393"/>
      <c r="C188" s="393"/>
      <c r="D188" s="393"/>
      <c r="E188" s="393"/>
      <c r="F188" s="393"/>
      <c r="G188" s="393"/>
      <c r="H188" s="393"/>
      <c r="I188" s="393"/>
      <c r="J188" s="393"/>
      <c r="K188" s="393"/>
      <c r="L188" s="393"/>
      <c r="M188" s="393"/>
      <c r="N188" s="393"/>
      <c r="O188" s="419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15</v>
      </c>
      <c r="Y188" s="388">
        <f>IFERROR(Y185/H185,"0")+IFERROR(Y186/H186,"0")+IFERROR(Y187/H187,"0")</f>
        <v>16</v>
      </c>
      <c r="Z188" s="388">
        <f>IFERROR(IF(Z185="",0,Z185),"0")+IFERROR(IF(Z186="",0,Z186),"0")+IFERROR(IF(Z187="",0,Z187),"0")</f>
        <v>0.24845999999999999</v>
      </c>
      <c r="AA188" s="389"/>
      <c r="AB188" s="389"/>
      <c r="AC188" s="389"/>
    </row>
    <row r="189" spans="1:68" x14ac:dyDescent="0.2">
      <c r="A189" s="39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19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90</v>
      </c>
      <c r="Y189" s="388">
        <f>IFERROR(SUM(Y185:Y187),"0")</f>
        <v>96.600000000000009</v>
      </c>
      <c r="Z189" s="37"/>
      <c r="AA189" s="389"/>
      <c r="AB189" s="389"/>
      <c r="AC189" s="389"/>
    </row>
    <row r="190" spans="1:68" ht="27.75" customHeight="1" x14ac:dyDescent="0.2">
      <c r="A190" s="406" t="s">
        <v>272</v>
      </c>
      <c r="B190" s="407"/>
      <c r="C190" s="407"/>
      <c r="D190" s="407"/>
      <c r="E190" s="407"/>
      <c r="F190" s="407"/>
      <c r="G190" s="407"/>
      <c r="H190" s="407"/>
      <c r="I190" s="407"/>
      <c r="J190" s="407"/>
      <c r="K190" s="407"/>
      <c r="L190" s="407"/>
      <c r="M190" s="407"/>
      <c r="N190" s="407"/>
      <c r="O190" s="407"/>
      <c r="P190" s="407"/>
      <c r="Q190" s="407"/>
      <c r="R190" s="407"/>
      <c r="S190" s="407"/>
      <c r="T190" s="407"/>
      <c r="U190" s="407"/>
      <c r="V190" s="407"/>
      <c r="W190" s="407"/>
      <c r="X190" s="407"/>
      <c r="Y190" s="407"/>
      <c r="Z190" s="407"/>
      <c r="AA190" s="48"/>
      <c r="AB190" s="48"/>
      <c r="AC190" s="48"/>
    </row>
    <row r="191" spans="1:68" ht="16.5" customHeight="1" x14ac:dyDescent="0.25">
      <c r="A191" s="397" t="s">
        <v>273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81"/>
      <c r="AB191" s="381"/>
      <c r="AC191" s="381"/>
    </row>
    <row r="192" spans="1:68" ht="14.25" customHeight="1" x14ac:dyDescent="0.25">
      <c r="A192" s="392" t="s">
        <v>63</v>
      </c>
      <c r="B192" s="393"/>
      <c r="C192" s="393"/>
      <c r="D192" s="393"/>
      <c r="E192" s="393"/>
      <c r="F192" s="393"/>
      <c r="G192" s="393"/>
      <c r="H192" s="393"/>
      <c r="I192" s="393"/>
      <c r="J192" s="393"/>
      <c r="K192" s="393"/>
      <c r="L192" s="393"/>
      <c r="M192" s="393"/>
      <c r="N192" s="393"/>
      <c r="O192" s="393"/>
      <c r="P192" s="393"/>
      <c r="Q192" s="393"/>
      <c r="R192" s="393"/>
      <c r="S192" s="393"/>
      <c r="T192" s="393"/>
      <c r="U192" s="393"/>
      <c r="V192" s="393"/>
      <c r="W192" s="393"/>
      <c r="X192" s="393"/>
      <c r="Y192" s="393"/>
      <c r="Z192" s="393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5">
        <v>4680115880993</v>
      </c>
      <c r="E193" s="396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5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9"/>
      <c r="R193" s="399"/>
      <c r="S193" s="399"/>
      <c r="T193" s="400"/>
      <c r="U193" s="34"/>
      <c r="V193" s="34"/>
      <c r="W193" s="35" t="s">
        <v>68</v>
      </c>
      <c r="X193" s="386">
        <v>110</v>
      </c>
      <c r="Y193" s="387">
        <f t="shared" ref="Y193:Y200" si="26">IFERROR(IF(X193="",0,CEILING((X193/$H193),1)*$H193),"")</f>
        <v>113.4</v>
      </c>
      <c r="Z193" s="36">
        <f>IFERROR(IF(Y193=0,"",ROUNDUP(Y193/H193,0)*0.00753),"")</f>
        <v>0.20331000000000002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116.80952380952381</v>
      </c>
      <c r="BN193" s="64">
        <f t="shared" ref="BN193:BN200" si="28">IFERROR(Y193*I193/H193,"0")</f>
        <v>120.42</v>
      </c>
      <c r="BO193" s="64">
        <f t="shared" ref="BO193:BO200" si="29">IFERROR(1/J193*(X193/H193),"0")</f>
        <v>0.16788766788766787</v>
      </c>
      <c r="BP193" s="64">
        <f t="shared" ref="BP193:BP200" si="30">IFERROR(1/J193*(Y193/H193),"0")</f>
        <v>0.17307692307692307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5">
        <v>4680115881761</v>
      </c>
      <c r="E194" s="396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9"/>
      <c r="R194" s="399"/>
      <c r="S194" s="399"/>
      <c r="T194" s="400"/>
      <c r="U194" s="34"/>
      <c r="V194" s="34"/>
      <c r="W194" s="35" t="s">
        <v>68</v>
      </c>
      <c r="X194" s="386">
        <v>10</v>
      </c>
      <c r="Y194" s="387">
        <f t="shared" si="26"/>
        <v>12.600000000000001</v>
      </c>
      <c r="Z194" s="36">
        <f>IFERROR(IF(Y194=0,"",ROUNDUP(Y194/H194,0)*0.00753),"")</f>
        <v>2.2589999999999999E-2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10.619047619047619</v>
      </c>
      <c r="BN194" s="64">
        <f t="shared" si="28"/>
        <v>13.38</v>
      </c>
      <c r="BO194" s="64">
        <f t="shared" si="29"/>
        <v>1.5262515262515262E-2</v>
      </c>
      <c r="BP194" s="64">
        <f t="shared" si="30"/>
        <v>1.9230769230769232E-2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5">
        <v>4680115881563</v>
      </c>
      <c r="E195" s="396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6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9"/>
      <c r="R195" s="399"/>
      <c r="S195" s="399"/>
      <c r="T195" s="400"/>
      <c r="U195" s="34"/>
      <c r="V195" s="34"/>
      <c r="W195" s="35" t="s">
        <v>68</v>
      </c>
      <c r="X195" s="386">
        <v>30</v>
      </c>
      <c r="Y195" s="387">
        <f t="shared" si="26"/>
        <v>33.6</v>
      </c>
      <c r="Z195" s="36">
        <f>IFERROR(IF(Y195=0,"",ROUNDUP(Y195/H195,0)*0.00753),"")</f>
        <v>6.0240000000000002E-2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31.428571428571427</v>
      </c>
      <c r="BN195" s="64">
        <f t="shared" si="28"/>
        <v>35.200000000000003</v>
      </c>
      <c r="BO195" s="64">
        <f t="shared" si="29"/>
        <v>4.5787545787545784E-2</v>
      </c>
      <c r="BP195" s="64">
        <f t="shared" si="30"/>
        <v>5.128205128205128E-2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5">
        <v>4680115880986</v>
      </c>
      <c r="E196" s="396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9"/>
      <c r="R196" s="399"/>
      <c r="S196" s="399"/>
      <c r="T196" s="400"/>
      <c r="U196" s="34"/>
      <c r="V196" s="34"/>
      <c r="W196" s="35" t="s">
        <v>68</v>
      </c>
      <c r="X196" s="386">
        <v>80.5</v>
      </c>
      <c r="Y196" s="387">
        <f t="shared" si="26"/>
        <v>81.900000000000006</v>
      </c>
      <c r="Z196" s="36">
        <f>IFERROR(IF(Y196=0,"",ROUNDUP(Y196/H196,0)*0.00502),"")</f>
        <v>0.19578000000000001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85.48333333333332</v>
      </c>
      <c r="BN196" s="64">
        <f t="shared" si="28"/>
        <v>86.97</v>
      </c>
      <c r="BO196" s="64">
        <f t="shared" si="29"/>
        <v>0.16381766381766383</v>
      </c>
      <c r="BP196" s="64">
        <f t="shared" si="30"/>
        <v>0.16666666666666669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5">
        <v>4680115881785</v>
      </c>
      <c r="E197" s="396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9"/>
      <c r="R197" s="399"/>
      <c r="S197" s="399"/>
      <c r="T197" s="400"/>
      <c r="U197" s="34"/>
      <c r="V197" s="34"/>
      <c r="W197" s="35" t="s">
        <v>68</v>
      </c>
      <c r="X197" s="386">
        <v>80.5</v>
      </c>
      <c r="Y197" s="387">
        <f t="shared" si="26"/>
        <v>81.900000000000006</v>
      </c>
      <c r="Z197" s="36">
        <f>IFERROR(IF(Y197=0,"",ROUNDUP(Y197/H197,0)*0.00502),"")</f>
        <v>0.19578000000000001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85.48333333333332</v>
      </c>
      <c r="BN197" s="64">
        <f t="shared" si="28"/>
        <v>86.97</v>
      </c>
      <c r="BO197" s="64">
        <f t="shared" si="29"/>
        <v>0.16381766381766383</v>
      </c>
      <c r="BP197" s="64">
        <f t="shared" si="30"/>
        <v>0.16666666666666669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5">
        <v>4680115881679</v>
      </c>
      <c r="E198" s="396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4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9"/>
      <c r="R198" s="399"/>
      <c r="S198" s="399"/>
      <c r="T198" s="400"/>
      <c r="U198" s="34"/>
      <c r="V198" s="34"/>
      <c r="W198" s="35" t="s">
        <v>68</v>
      </c>
      <c r="X198" s="386">
        <v>112</v>
      </c>
      <c r="Y198" s="387">
        <f t="shared" si="26"/>
        <v>113.4</v>
      </c>
      <c r="Z198" s="36">
        <f>IFERROR(IF(Y198=0,"",ROUNDUP(Y198/H198,0)*0.00502),"")</f>
        <v>0.27107999999999999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117.33333333333334</v>
      </c>
      <c r="BN198" s="64">
        <f t="shared" si="28"/>
        <v>118.80000000000001</v>
      </c>
      <c r="BO198" s="64">
        <f t="shared" si="29"/>
        <v>0.22792022792022792</v>
      </c>
      <c r="BP198" s="64">
        <f t="shared" si="30"/>
        <v>0.23076923076923078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5">
        <v>4680115880191</v>
      </c>
      <c r="E199" s="396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4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9"/>
      <c r="R199" s="399"/>
      <c r="S199" s="399"/>
      <c r="T199" s="400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5">
        <v>4680115883963</v>
      </c>
      <c r="E200" s="396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4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9"/>
      <c r="R200" s="399"/>
      <c r="S200" s="399"/>
      <c r="T200" s="400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8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419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165.71428571428569</v>
      </c>
      <c r="Y201" s="388">
        <f>IFERROR(Y193/H193,"0")+IFERROR(Y194/H194,"0")+IFERROR(Y195/H195,"0")+IFERROR(Y196/H196,"0")+IFERROR(Y197/H197,"0")+IFERROR(Y198/H198,"0")+IFERROR(Y199/H199,"0")+IFERROR(Y200/H200,"0")</f>
        <v>170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0.94877999999999996</v>
      </c>
      <c r="AA201" s="389"/>
      <c r="AB201" s="389"/>
      <c r="AC201" s="389"/>
    </row>
    <row r="202" spans="1:68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9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423</v>
      </c>
      <c r="Y202" s="388">
        <f>IFERROR(SUM(Y193:Y200),"0")</f>
        <v>436.79999999999995</v>
      </c>
      <c r="Z202" s="37"/>
      <c r="AA202" s="389"/>
      <c r="AB202" s="389"/>
      <c r="AC202" s="389"/>
    </row>
    <row r="203" spans="1:68" ht="16.5" customHeight="1" x14ac:dyDescent="0.25">
      <c r="A203" s="397" t="s">
        <v>290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93"/>
      <c r="AA203" s="381"/>
      <c r="AB203" s="381"/>
      <c r="AC203" s="381"/>
    </row>
    <row r="204" spans="1:68" ht="14.25" customHeight="1" x14ac:dyDescent="0.25">
      <c r="A204" s="392" t="s">
        <v>109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5">
        <v>4680115881402</v>
      </c>
      <c r="E205" s="396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6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9"/>
      <c r="R205" s="399"/>
      <c r="S205" s="399"/>
      <c r="T205" s="400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5">
        <v>4680115881396</v>
      </c>
      <c r="E206" s="396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9"/>
      <c r="R206" s="399"/>
      <c r="S206" s="399"/>
      <c r="T206" s="400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8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9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9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392" t="s">
        <v>145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5">
        <v>4680115882935</v>
      </c>
      <c r="E210" s="396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6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9"/>
      <c r="R210" s="399"/>
      <c r="S210" s="399"/>
      <c r="T210" s="400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5">
        <v>4680115880764</v>
      </c>
      <c r="E211" s="396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9"/>
      <c r="R211" s="399"/>
      <c r="S211" s="399"/>
      <c r="T211" s="400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8"/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419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393"/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419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392" t="s">
        <v>63</v>
      </c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3"/>
      <c r="P214" s="393"/>
      <c r="Q214" s="393"/>
      <c r="R214" s="393"/>
      <c r="S214" s="393"/>
      <c r="T214" s="393"/>
      <c r="U214" s="393"/>
      <c r="V214" s="393"/>
      <c r="W214" s="393"/>
      <c r="X214" s="393"/>
      <c r="Y214" s="393"/>
      <c r="Z214" s="393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5">
        <v>4680115882683</v>
      </c>
      <c r="E215" s="396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7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9"/>
      <c r="R215" s="399"/>
      <c r="S215" s="399"/>
      <c r="T215" s="400"/>
      <c r="U215" s="34"/>
      <c r="V215" s="34"/>
      <c r="W215" s="35" t="s">
        <v>68</v>
      </c>
      <c r="X215" s="386">
        <v>160</v>
      </c>
      <c r="Y215" s="387">
        <f t="shared" ref="Y215:Y222" si="31">IFERROR(IF(X215="",0,CEILING((X215/$H215),1)*$H215),"")</f>
        <v>162</v>
      </c>
      <c r="Z215" s="36">
        <f>IFERROR(IF(Y215=0,"",ROUNDUP(Y215/H215,0)*0.00937),"")</f>
        <v>0.28110000000000002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166.22222222222223</v>
      </c>
      <c r="BN215" s="64">
        <f t="shared" ref="BN215:BN222" si="33">IFERROR(Y215*I215/H215,"0")</f>
        <v>168.3</v>
      </c>
      <c r="BO215" s="64">
        <f t="shared" ref="BO215:BO222" si="34">IFERROR(1/J215*(X215/H215),"0")</f>
        <v>0.24691358024691354</v>
      </c>
      <c r="BP215" s="64">
        <f t="shared" ref="BP215:BP222" si="35">IFERROR(1/J215*(Y215/H215),"0")</f>
        <v>0.24999999999999997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5">
        <v>4680115882690</v>
      </c>
      <c r="E216" s="396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6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9"/>
      <c r="R216" s="399"/>
      <c r="S216" s="399"/>
      <c r="T216" s="400"/>
      <c r="U216" s="34"/>
      <c r="V216" s="34"/>
      <c r="W216" s="35" t="s">
        <v>68</v>
      </c>
      <c r="X216" s="386">
        <v>140</v>
      </c>
      <c r="Y216" s="387">
        <f t="shared" si="31"/>
        <v>140.4</v>
      </c>
      <c r="Z216" s="36">
        <f>IFERROR(IF(Y216=0,"",ROUNDUP(Y216/H216,0)*0.00937),"")</f>
        <v>0.24362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145.44444444444446</v>
      </c>
      <c r="BN216" s="64">
        <f t="shared" si="33"/>
        <v>145.86000000000001</v>
      </c>
      <c r="BO216" s="64">
        <f t="shared" si="34"/>
        <v>0.21604938271604937</v>
      </c>
      <c r="BP216" s="64">
        <f t="shared" si="35"/>
        <v>0.21666666666666667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5">
        <v>4680115882669</v>
      </c>
      <c r="E217" s="396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9"/>
      <c r="R217" s="399"/>
      <c r="S217" s="399"/>
      <c r="T217" s="400"/>
      <c r="U217" s="34"/>
      <c r="V217" s="34"/>
      <c r="W217" s="35" t="s">
        <v>68</v>
      </c>
      <c r="X217" s="386">
        <v>120</v>
      </c>
      <c r="Y217" s="387">
        <f t="shared" si="31"/>
        <v>124.2</v>
      </c>
      <c r="Z217" s="36">
        <f>IFERROR(IF(Y217=0,"",ROUNDUP(Y217/H217,0)*0.00937),"")</f>
        <v>0.21551000000000001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124.66666666666667</v>
      </c>
      <c r="BN217" s="64">
        <f t="shared" si="33"/>
        <v>129.03</v>
      </c>
      <c r="BO217" s="64">
        <f t="shared" si="34"/>
        <v>0.18518518518518517</v>
      </c>
      <c r="BP217" s="64">
        <f t="shared" si="35"/>
        <v>0.19166666666666665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5">
        <v>4680115882676</v>
      </c>
      <c r="E218" s="396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4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9"/>
      <c r="R218" s="399"/>
      <c r="S218" s="399"/>
      <c r="T218" s="400"/>
      <c r="U218" s="34"/>
      <c r="V218" s="34"/>
      <c r="W218" s="35" t="s">
        <v>68</v>
      </c>
      <c r="X218" s="386">
        <v>160</v>
      </c>
      <c r="Y218" s="387">
        <f t="shared" si="31"/>
        <v>162</v>
      </c>
      <c r="Z218" s="36">
        <f>IFERROR(IF(Y218=0,"",ROUNDUP(Y218/H218,0)*0.00937),"")</f>
        <v>0.28110000000000002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166.22222222222223</v>
      </c>
      <c r="BN218" s="64">
        <f t="shared" si="33"/>
        <v>168.3</v>
      </c>
      <c r="BO218" s="64">
        <f t="shared" si="34"/>
        <v>0.24691358024691354</v>
      </c>
      <c r="BP218" s="64">
        <f t="shared" si="35"/>
        <v>0.24999999999999997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5">
        <v>4680115884014</v>
      </c>
      <c r="E219" s="396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6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9"/>
      <c r="R219" s="399"/>
      <c r="S219" s="399"/>
      <c r="T219" s="400"/>
      <c r="U219" s="34"/>
      <c r="V219" s="34"/>
      <c r="W219" s="35" t="s">
        <v>68</v>
      </c>
      <c r="X219" s="386">
        <v>90</v>
      </c>
      <c r="Y219" s="387">
        <f t="shared" si="31"/>
        <v>90</v>
      </c>
      <c r="Z219" s="36">
        <f>IFERROR(IF(Y219=0,"",ROUNDUP(Y219/H219,0)*0.00502),"")</f>
        <v>0.251</v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96.499999999999986</v>
      </c>
      <c r="BN219" s="64">
        <f t="shared" si="33"/>
        <v>96.499999999999986</v>
      </c>
      <c r="BO219" s="64">
        <f t="shared" si="34"/>
        <v>0.21367521367521369</v>
      </c>
      <c r="BP219" s="64">
        <f t="shared" si="35"/>
        <v>0.21367521367521369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5">
        <v>4680115884007</v>
      </c>
      <c r="E220" s="396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9"/>
      <c r="R220" s="399"/>
      <c r="S220" s="399"/>
      <c r="T220" s="400"/>
      <c r="U220" s="34"/>
      <c r="V220" s="34"/>
      <c r="W220" s="35" t="s">
        <v>68</v>
      </c>
      <c r="X220" s="386">
        <v>90</v>
      </c>
      <c r="Y220" s="387">
        <f t="shared" si="31"/>
        <v>90</v>
      </c>
      <c r="Z220" s="36">
        <f>IFERROR(IF(Y220=0,"",ROUNDUP(Y220/H220,0)*0.00502),"")</f>
        <v>0.251</v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95</v>
      </c>
      <c r="BN220" s="64">
        <f t="shared" si="33"/>
        <v>95</v>
      </c>
      <c r="BO220" s="64">
        <f t="shared" si="34"/>
        <v>0.21367521367521369</v>
      </c>
      <c r="BP220" s="64">
        <f t="shared" si="35"/>
        <v>0.21367521367521369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5">
        <v>4680115884038</v>
      </c>
      <c r="E221" s="396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9"/>
      <c r="R221" s="399"/>
      <c r="S221" s="399"/>
      <c r="T221" s="400"/>
      <c r="U221" s="34"/>
      <c r="V221" s="34"/>
      <c r="W221" s="35" t="s">
        <v>68</v>
      </c>
      <c r="X221" s="386">
        <v>90</v>
      </c>
      <c r="Y221" s="387">
        <f t="shared" si="31"/>
        <v>90</v>
      </c>
      <c r="Z221" s="36">
        <f>IFERROR(IF(Y221=0,"",ROUNDUP(Y221/H221,0)*0.00502),"")</f>
        <v>0.251</v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95</v>
      </c>
      <c r="BN221" s="64">
        <f t="shared" si="33"/>
        <v>95</v>
      </c>
      <c r="BO221" s="64">
        <f t="shared" si="34"/>
        <v>0.21367521367521369</v>
      </c>
      <c r="BP221" s="64">
        <f t="shared" si="35"/>
        <v>0.21367521367521369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5">
        <v>4680115884021</v>
      </c>
      <c r="E222" s="396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5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9"/>
      <c r="R222" s="399"/>
      <c r="S222" s="399"/>
      <c r="T222" s="400"/>
      <c r="U222" s="34"/>
      <c r="V222" s="34"/>
      <c r="W222" s="35" t="s">
        <v>68</v>
      </c>
      <c r="X222" s="386">
        <v>90</v>
      </c>
      <c r="Y222" s="387">
        <f t="shared" si="31"/>
        <v>90</v>
      </c>
      <c r="Z222" s="36">
        <f>IFERROR(IF(Y222=0,"",ROUNDUP(Y222/H222,0)*0.00502),"")</f>
        <v>0.251</v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95</v>
      </c>
      <c r="BN222" s="64">
        <f t="shared" si="33"/>
        <v>95</v>
      </c>
      <c r="BO222" s="64">
        <f t="shared" si="34"/>
        <v>0.21367521367521369</v>
      </c>
      <c r="BP222" s="64">
        <f t="shared" si="35"/>
        <v>0.21367521367521369</v>
      </c>
    </row>
    <row r="223" spans="1:68" x14ac:dyDescent="0.2">
      <c r="A223" s="418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393"/>
      <c r="O223" s="419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307.40740740740739</v>
      </c>
      <c r="Y223" s="388">
        <f>IFERROR(Y215/H215,"0")+IFERROR(Y216/H216,"0")+IFERROR(Y217/H217,"0")+IFERROR(Y218/H218,"0")+IFERROR(Y219/H219,"0")+IFERROR(Y220/H220,"0")+IFERROR(Y221/H221,"0")+IFERROR(Y222/H222,"0")</f>
        <v>309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2.0253299999999999</v>
      </c>
      <c r="AA223" s="389"/>
      <c r="AB223" s="389"/>
      <c r="AC223" s="389"/>
    </row>
    <row r="224" spans="1:68" x14ac:dyDescent="0.2">
      <c r="A224" s="393"/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419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940</v>
      </c>
      <c r="Y224" s="388">
        <f>IFERROR(SUM(Y215:Y222),"0")</f>
        <v>948.59999999999991</v>
      </c>
      <c r="Z224" s="37"/>
      <c r="AA224" s="389"/>
      <c r="AB224" s="389"/>
      <c r="AC224" s="389"/>
    </row>
    <row r="225" spans="1:68" ht="14.25" customHeight="1" x14ac:dyDescent="0.25">
      <c r="A225" s="392" t="s">
        <v>71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93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5">
        <v>4680115881594</v>
      </c>
      <c r="E226" s="396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5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9"/>
      <c r="R226" s="399"/>
      <c r="S226" s="399"/>
      <c r="T226" s="400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5">
        <v>4680115880962</v>
      </c>
      <c r="E227" s="396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52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9"/>
      <c r="R227" s="399"/>
      <c r="S227" s="399"/>
      <c r="T227" s="400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5">
        <v>4680115881617</v>
      </c>
      <c r="E228" s="396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4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9"/>
      <c r="R228" s="399"/>
      <c r="S228" s="399"/>
      <c r="T228" s="400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5">
        <v>4680115880573</v>
      </c>
      <c r="E229" s="396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9"/>
      <c r="R229" s="399"/>
      <c r="S229" s="399"/>
      <c r="T229" s="400"/>
      <c r="U229" s="34"/>
      <c r="V229" s="34"/>
      <c r="W229" s="35" t="s">
        <v>68</v>
      </c>
      <c r="X229" s="386">
        <v>250</v>
      </c>
      <c r="Y229" s="387">
        <f t="shared" si="36"/>
        <v>252.29999999999998</v>
      </c>
      <c r="Z229" s="36">
        <f>IFERROR(IF(Y229=0,"",ROUNDUP(Y229/H229,0)*0.02175),"")</f>
        <v>0.63074999999999992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266.20689655172418</v>
      </c>
      <c r="BN229" s="64">
        <f t="shared" si="38"/>
        <v>268.65600000000001</v>
      </c>
      <c r="BO229" s="64">
        <f t="shared" si="39"/>
        <v>0.51313628899835795</v>
      </c>
      <c r="BP229" s="64">
        <f t="shared" si="40"/>
        <v>0.51785714285714279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5">
        <v>4680115882195</v>
      </c>
      <c r="E230" s="396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7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9"/>
      <c r="R230" s="399"/>
      <c r="S230" s="399"/>
      <c r="T230" s="400"/>
      <c r="U230" s="34"/>
      <c r="V230" s="34"/>
      <c r="W230" s="35" t="s">
        <v>68</v>
      </c>
      <c r="X230" s="386">
        <v>360</v>
      </c>
      <c r="Y230" s="387">
        <f t="shared" si="36"/>
        <v>360</v>
      </c>
      <c r="Z230" s="36">
        <f t="shared" ref="Z230:Z236" si="41">IFERROR(IF(Y230=0,"",ROUNDUP(Y230/H230,0)*0.00753),"")</f>
        <v>1.1294999999999999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403.5</v>
      </c>
      <c r="BN230" s="64">
        <f t="shared" si="38"/>
        <v>403.5</v>
      </c>
      <c r="BO230" s="64">
        <f t="shared" si="39"/>
        <v>0.96153846153846145</v>
      </c>
      <c r="BP230" s="64">
        <f t="shared" si="40"/>
        <v>0.96153846153846145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5">
        <v>4680115882607</v>
      </c>
      <c r="E231" s="396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9"/>
      <c r="R231" s="399"/>
      <c r="S231" s="399"/>
      <c r="T231" s="400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5">
        <v>4680115880092</v>
      </c>
      <c r="E232" s="396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5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9"/>
      <c r="R232" s="399"/>
      <c r="S232" s="399"/>
      <c r="T232" s="400"/>
      <c r="U232" s="34"/>
      <c r="V232" s="34"/>
      <c r="W232" s="35" t="s">
        <v>68</v>
      </c>
      <c r="X232" s="386">
        <v>440</v>
      </c>
      <c r="Y232" s="387">
        <f t="shared" si="36"/>
        <v>441.59999999999997</v>
      </c>
      <c r="Z232" s="36">
        <f t="shared" si="41"/>
        <v>1.3855200000000001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489.86666666666673</v>
      </c>
      <c r="BN232" s="64">
        <f t="shared" si="38"/>
        <v>491.64799999999997</v>
      </c>
      <c r="BO232" s="64">
        <f t="shared" si="39"/>
        <v>1.1752136752136753</v>
      </c>
      <c r="BP232" s="64">
        <f t="shared" si="40"/>
        <v>1.1794871794871795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5">
        <v>4680115880221</v>
      </c>
      <c r="E233" s="396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5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9"/>
      <c r="R233" s="399"/>
      <c r="S233" s="399"/>
      <c r="T233" s="400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5">
        <v>4680115882942</v>
      </c>
      <c r="E234" s="396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74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9"/>
      <c r="R234" s="399"/>
      <c r="S234" s="399"/>
      <c r="T234" s="400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5">
        <v>4680115880504</v>
      </c>
      <c r="E235" s="396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9"/>
      <c r="R235" s="399"/>
      <c r="S235" s="399"/>
      <c r="T235" s="400"/>
      <c r="U235" s="34"/>
      <c r="V235" s="34"/>
      <c r="W235" s="35" t="s">
        <v>68</v>
      </c>
      <c r="X235" s="386">
        <v>160</v>
      </c>
      <c r="Y235" s="387">
        <f t="shared" si="36"/>
        <v>160.79999999999998</v>
      </c>
      <c r="Z235" s="36">
        <f t="shared" si="41"/>
        <v>0.50451000000000001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178.13333333333335</v>
      </c>
      <c r="BN235" s="64">
        <f t="shared" si="38"/>
        <v>179.024</v>
      </c>
      <c r="BO235" s="64">
        <f t="shared" si="39"/>
        <v>0.42735042735042739</v>
      </c>
      <c r="BP235" s="64">
        <f t="shared" si="40"/>
        <v>0.42948717948717946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5">
        <v>4680115882164</v>
      </c>
      <c r="E236" s="396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7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9"/>
      <c r="R236" s="399"/>
      <c r="S236" s="399"/>
      <c r="T236" s="400"/>
      <c r="U236" s="34"/>
      <c r="V236" s="34"/>
      <c r="W236" s="35" t="s">
        <v>68</v>
      </c>
      <c r="X236" s="386">
        <v>240</v>
      </c>
      <c r="Y236" s="387">
        <f t="shared" si="36"/>
        <v>240</v>
      </c>
      <c r="Z236" s="36">
        <f t="shared" si="41"/>
        <v>0.753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267.8</v>
      </c>
      <c r="BN236" s="64">
        <f t="shared" si="38"/>
        <v>267.8</v>
      </c>
      <c r="BO236" s="64">
        <f t="shared" si="39"/>
        <v>0.64102564102564097</v>
      </c>
      <c r="BP236" s="64">
        <f t="shared" si="40"/>
        <v>0.64102564102564097</v>
      </c>
    </row>
    <row r="237" spans="1:68" x14ac:dyDescent="0.2">
      <c r="A237" s="418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419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528.73563218390814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530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4.4032799999999996</v>
      </c>
      <c r="AA237" s="389"/>
      <c r="AB237" s="389"/>
      <c r="AC237" s="389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419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1450</v>
      </c>
      <c r="Y238" s="388">
        <f>IFERROR(SUM(Y226:Y236),"0")</f>
        <v>1454.6999999999998</v>
      </c>
      <c r="Z238" s="37"/>
      <c r="AA238" s="389"/>
      <c r="AB238" s="389"/>
      <c r="AC238" s="389"/>
    </row>
    <row r="239" spans="1:68" ht="14.25" customHeight="1" x14ac:dyDescent="0.25">
      <c r="A239" s="392" t="s">
        <v>180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4301060360</v>
      </c>
      <c r="D240" s="395">
        <v>4680115882874</v>
      </c>
      <c r="E240" s="396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7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9"/>
      <c r="R240" s="399"/>
      <c r="S240" s="399"/>
      <c r="T240" s="400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4301060404</v>
      </c>
      <c r="D241" s="395">
        <v>4680115882874</v>
      </c>
      <c r="E241" s="396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50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9"/>
      <c r="R241" s="399"/>
      <c r="S241" s="399"/>
      <c r="T241" s="400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5">
        <v>4680115884434</v>
      </c>
      <c r="E242" s="396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71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9"/>
      <c r="R242" s="399"/>
      <c r="S242" s="399"/>
      <c r="T242" s="400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5">
        <v>4680115880818</v>
      </c>
      <c r="E243" s="396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4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9"/>
      <c r="R243" s="399"/>
      <c r="S243" s="399"/>
      <c r="T243" s="400"/>
      <c r="U243" s="34"/>
      <c r="V243" s="34"/>
      <c r="W243" s="35" t="s">
        <v>68</v>
      </c>
      <c r="X243" s="386">
        <v>52</v>
      </c>
      <c r="Y243" s="387">
        <f>IFERROR(IF(X243="",0,CEILING((X243/$H243),1)*$H243),"")</f>
        <v>52.8</v>
      </c>
      <c r="Z243" s="36">
        <f>IFERROR(IF(Y243=0,"",ROUNDUP(Y243/H243,0)*0.00753),"")</f>
        <v>0.16566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57.893333333333345</v>
      </c>
      <c r="BN243" s="64">
        <f>IFERROR(Y243*I243/H243,"0")</f>
        <v>58.784000000000006</v>
      </c>
      <c r="BO243" s="64">
        <f>IFERROR(1/J243*(X243/H243),"0")</f>
        <v>0.1388888888888889</v>
      </c>
      <c r="BP243" s="64">
        <f>IFERROR(1/J243*(Y243/H243),"0")</f>
        <v>0.14102564102564102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5">
        <v>4680115880801</v>
      </c>
      <c r="E244" s="396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78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9"/>
      <c r="R244" s="399"/>
      <c r="S244" s="399"/>
      <c r="T244" s="400"/>
      <c r="U244" s="34"/>
      <c r="V244" s="34"/>
      <c r="W244" s="35" t="s">
        <v>68</v>
      </c>
      <c r="X244" s="386">
        <v>48</v>
      </c>
      <c r="Y244" s="387">
        <f>IFERROR(IF(X244="",0,CEILING((X244/$H244),1)*$H244),"")</f>
        <v>48</v>
      </c>
      <c r="Z244" s="36">
        <f>IFERROR(IF(Y244=0,"",ROUNDUP(Y244/H244,0)*0.00753),"")</f>
        <v>0.15060000000000001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53.440000000000005</v>
      </c>
      <c r="BN244" s="64">
        <f>IFERROR(Y244*I244/H244,"0")</f>
        <v>53.440000000000005</v>
      </c>
      <c r="BO244" s="64">
        <f>IFERROR(1/J244*(X244/H244),"0")</f>
        <v>0.12820512820512819</v>
      </c>
      <c r="BP244" s="64">
        <f>IFERROR(1/J244*(Y244/H244),"0")</f>
        <v>0.12820512820512819</v>
      </c>
    </row>
    <row r="245" spans="1:68" x14ac:dyDescent="0.2">
      <c r="A245" s="418"/>
      <c r="B245" s="393"/>
      <c r="C245" s="393"/>
      <c r="D245" s="393"/>
      <c r="E245" s="393"/>
      <c r="F245" s="393"/>
      <c r="G245" s="393"/>
      <c r="H245" s="393"/>
      <c r="I245" s="393"/>
      <c r="J245" s="393"/>
      <c r="K245" s="393"/>
      <c r="L245" s="393"/>
      <c r="M245" s="393"/>
      <c r="N245" s="393"/>
      <c r="O245" s="419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41.666666666666671</v>
      </c>
      <c r="Y245" s="388">
        <f>IFERROR(Y240/H240,"0")+IFERROR(Y241/H241,"0")+IFERROR(Y242/H242,"0")+IFERROR(Y243/H243,"0")+IFERROR(Y244/H244,"0")</f>
        <v>42</v>
      </c>
      <c r="Z245" s="388">
        <f>IFERROR(IF(Z240="",0,Z240),"0")+IFERROR(IF(Z241="",0,Z241),"0")+IFERROR(IF(Z242="",0,Z242),"0")+IFERROR(IF(Z243="",0,Z243),"0")+IFERROR(IF(Z244="",0,Z244),"0")</f>
        <v>0.31625999999999999</v>
      </c>
      <c r="AA245" s="389"/>
      <c r="AB245" s="389"/>
      <c r="AC245" s="389"/>
    </row>
    <row r="246" spans="1:68" x14ac:dyDescent="0.2">
      <c r="A246" s="393"/>
      <c r="B246" s="393"/>
      <c r="C246" s="393"/>
      <c r="D246" s="393"/>
      <c r="E246" s="393"/>
      <c r="F246" s="393"/>
      <c r="G246" s="393"/>
      <c r="H246" s="393"/>
      <c r="I246" s="393"/>
      <c r="J246" s="393"/>
      <c r="K246" s="393"/>
      <c r="L246" s="393"/>
      <c r="M246" s="393"/>
      <c r="N246" s="393"/>
      <c r="O246" s="419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100</v>
      </c>
      <c r="Y246" s="388">
        <f>IFERROR(SUM(Y240:Y244),"0")</f>
        <v>100.8</v>
      </c>
      <c r="Z246" s="37"/>
      <c r="AA246" s="389"/>
      <c r="AB246" s="389"/>
      <c r="AC246" s="389"/>
    </row>
    <row r="247" spans="1:68" ht="16.5" customHeight="1" x14ac:dyDescent="0.25">
      <c r="A247" s="397" t="s">
        <v>346</v>
      </c>
      <c r="B247" s="393"/>
      <c r="C247" s="393"/>
      <c r="D247" s="393"/>
      <c r="E247" s="393"/>
      <c r="F247" s="393"/>
      <c r="G247" s="393"/>
      <c r="H247" s="393"/>
      <c r="I247" s="393"/>
      <c r="J247" s="393"/>
      <c r="K247" s="393"/>
      <c r="L247" s="393"/>
      <c r="M247" s="393"/>
      <c r="N247" s="393"/>
      <c r="O247" s="393"/>
      <c r="P247" s="393"/>
      <c r="Q247" s="393"/>
      <c r="R247" s="393"/>
      <c r="S247" s="393"/>
      <c r="T247" s="393"/>
      <c r="U247" s="393"/>
      <c r="V247" s="393"/>
      <c r="W247" s="393"/>
      <c r="X247" s="393"/>
      <c r="Y247" s="393"/>
      <c r="Z247" s="393"/>
      <c r="AA247" s="381"/>
      <c r="AB247" s="381"/>
      <c r="AC247" s="381"/>
    </row>
    <row r="248" spans="1:68" ht="14.25" customHeight="1" x14ac:dyDescent="0.25">
      <c r="A248" s="392" t="s">
        <v>109</v>
      </c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393"/>
      <c r="O248" s="393"/>
      <c r="P248" s="393"/>
      <c r="Q248" s="393"/>
      <c r="R248" s="393"/>
      <c r="S248" s="393"/>
      <c r="T248" s="393"/>
      <c r="U248" s="393"/>
      <c r="V248" s="393"/>
      <c r="W248" s="393"/>
      <c r="X248" s="393"/>
      <c r="Y248" s="393"/>
      <c r="Z248" s="393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4301011717</v>
      </c>
      <c r="D249" s="395">
        <v>4680115884274</v>
      </c>
      <c r="E249" s="396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77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9"/>
      <c r="R249" s="399"/>
      <c r="S249" s="399"/>
      <c r="T249" s="400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4301011945</v>
      </c>
      <c r="D250" s="395">
        <v>4680115884274</v>
      </c>
      <c r="E250" s="396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6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9"/>
      <c r="R250" s="399"/>
      <c r="S250" s="399"/>
      <c r="T250" s="400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5">
        <v>4680115884298</v>
      </c>
      <c r="E251" s="396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54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9"/>
      <c r="R251" s="399"/>
      <c r="S251" s="399"/>
      <c r="T251" s="400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4301011733</v>
      </c>
      <c r="D252" s="395">
        <v>4680115884250</v>
      </c>
      <c r="E252" s="396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9"/>
      <c r="R252" s="399"/>
      <c r="S252" s="399"/>
      <c r="T252" s="400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4301011944</v>
      </c>
      <c r="D253" s="395">
        <v>4680115884250</v>
      </c>
      <c r="E253" s="396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4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9"/>
      <c r="R253" s="399"/>
      <c r="S253" s="399"/>
      <c r="T253" s="400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5">
        <v>4680115884281</v>
      </c>
      <c r="E254" s="396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5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9"/>
      <c r="R254" s="399"/>
      <c r="S254" s="399"/>
      <c r="T254" s="400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5">
        <v>4680115884199</v>
      </c>
      <c r="E255" s="396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68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9"/>
      <c r="R255" s="399"/>
      <c r="S255" s="399"/>
      <c r="T255" s="400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5">
        <v>4680115884267</v>
      </c>
      <c r="E256" s="396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54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9"/>
      <c r="R256" s="399"/>
      <c r="S256" s="399"/>
      <c r="T256" s="400"/>
      <c r="U256" s="34"/>
      <c r="V256" s="34"/>
      <c r="W256" s="35" t="s">
        <v>68</v>
      </c>
      <c r="X256" s="386">
        <v>20</v>
      </c>
      <c r="Y256" s="387">
        <f t="shared" si="42"/>
        <v>20</v>
      </c>
      <c r="Z256" s="36">
        <f>IFERROR(IF(Y256=0,"",ROUNDUP(Y256/H256,0)*0.00937),"")</f>
        <v>4.6850000000000003E-2</v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21.200000000000003</v>
      </c>
      <c r="BN256" s="64">
        <f t="shared" si="44"/>
        <v>21.200000000000003</v>
      </c>
      <c r="BO256" s="64">
        <f t="shared" si="45"/>
        <v>4.1666666666666664E-2</v>
      </c>
      <c r="BP256" s="64">
        <f t="shared" si="46"/>
        <v>4.1666666666666664E-2</v>
      </c>
    </row>
    <row r="257" spans="1:68" x14ac:dyDescent="0.2">
      <c r="A257" s="418"/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419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5</v>
      </c>
      <c r="Y257" s="388">
        <f>IFERROR(Y249/H249,"0")+IFERROR(Y250/H250,"0")+IFERROR(Y251/H251,"0")+IFERROR(Y252/H252,"0")+IFERROR(Y253/H253,"0")+IFERROR(Y254/H254,"0")+IFERROR(Y255/H255,"0")+IFERROR(Y256/H256,"0")</f>
        <v>5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4.6850000000000003E-2</v>
      </c>
      <c r="AA257" s="389"/>
      <c r="AB257" s="389"/>
      <c r="AC257" s="389"/>
    </row>
    <row r="258" spans="1:68" x14ac:dyDescent="0.2">
      <c r="A258" s="393"/>
      <c r="B258" s="393"/>
      <c r="C258" s="393"/>
      <c r="D258" s="393"/>
      <c r="E258" s="393"/>
      <c r="F258" s="393"/>
      <c r="G258" s="393"/>
      <c r="H258" s="393"/>
      <c r="I258" s="393"/>
      <c r="J258" s="393"/>
      <c r="K258" s="393"/>
      <c r="L258" s="393"/>
      <c r="M258" s="393"/>
      <c r="N258" s="393"/>
      <c r="O258" s="419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20</v>
      </c>
      <c r="Y258" s="388">
        <f>IFERROR(SUM(Y249:Y256),"0")</f>
        <v>20</v>
      </c>
      <c r="Z258" s="37"/>
      <c r="AA258" s="389"/>
      <c r="AB258" s="389"/>
      <c r="AC258" s="389"/>
    </row>
    <row r="259" spans="1:68" ht="16.5" customHeight="1" x14ac:dyDescent="0.25">
      <c r="A259" s="397" t="s">
        <v>361</v>
      </c>
      <c r="B259" s="393"/>
      <c r="C259" s="393"/>
      <c r="D259" s="393"/>
      <c r="E259" s="393"/>
      <c r="F259" s="393"/>
      <c r="G259" s="393"/>
      <c r="H259" s="393"/>
      <c r="I259" s="393"/>
      <c r="J259" s="393"/>
      <c r="K259" s="393"/>
      <c r="L259" s="393"/>
      <c r="M259" s="393"/>
      <c r="N259" s="393"/>
      <c r="O259" s="393"/>
      <c r="P259" s="393"/>
      <c r="Q259" s="393"/>
      <c r="R259" s="393"/>
      <c r="S259" s="393"/>
      <c r="T259" s="393"/>
      <c r="U259" s="393"/>
      <c r="V259" s="393"/>
      <c r="W259" s="393"/>
      <c r="X259" s="393"/>
      <c r="Y259" s="393"/>
      <c r="Z259" s="393"/>
      <c r="AA259" s="381"/>
      <c r="AB259" s="381"/>
      <c r="AC259" s="381"/>
    </row>
    <row r="260" spans="1:68" ht="14.25" customHeight="1" x14ac:dyDescent="0.25">
      <c r="A260" s="392" t="s">
        <v>109</v>
      </c>
      <c r="B260" s="393"/>
      <c r="C260" s="393"/>
      <c r="D260" s="393"/>
      <c r="E260" s="393"/>
      <c r="F260" s="393"/>
      <c r="G260" s="393"/>
      <c r="H260" s="393"/>
      <c r="I260" s="393"/>
      <c r="J260" s="393"/>
      <c r="K260" s="393"/>
      <c r="L260" s="393"/>
      <c r="M260" s="393"/>
      <c r="N260" s="393"/>
      <c r="O260" s="393"/>
      <c r="P260" s="393"/>
      <c r="Q260" s="393"/>
      <c r="R260" s="393"/>
      <c r="S260" s="393"/>
      <c r="T260" s="393"/>
      <c r="U260" s="393"/>
      <c r="V260" s="393"/>
      <c r="W260" s="393"/>
      <c r="X260" s="393"/>
      <c r="Y260" s="393"/>
      <c r="Z260" s="393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4301011826</v>
      </c>
      <c r="D261" s="395">
        <v>4680115884137</v>
      </c>
      <c r="E261" s="396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56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9"/>
      <c r="R261" s="399"/>
      <c r="S261" s="399"/>
      <c r="T261" s="400"/>
      <c r="U261" s="34"/>
      <c r="V261" s="34"/>
      <c r="W261" s="35" t="s">
        <v>68</v>
      </c>
      <c r="X261" s="386">
        <v>60</v>
      </c>
      <c r="Y261" s="387">
        <f t="shared" ref="Y261:Y268" si="47">IFERROR(IF(X261="",0,CEILING((X261/$H261),1)*$H261),"")</f>
        <v>69.599999999999994</v>
      </c>
      <c r="Z261" s="36">
        <f>IFERROR(IF(Y261=0,"",ROUNDUP(Y261/H261,0)*0.02175),"")</f>
        <v>0.1305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62.482758620689651</v>
      </c>
      <c r="BN261" s="64">
        <f t="shared" ref="BN261:BN268" si="49">IFERROR(Y261*I261/H261,"0")</f>
        <v>72.47999999999999</v>
      </c>
      <c r="BO261" s="64">
        <f t="shared" ref="BO261:BO268" si="50">IFERROR(1/J261*(X261/H261),"0")</f>
        <v>9.2364532019704432E-2</v>
      </c>
      <c r="BP261" s="64">
        <f t="shared" ref="BP261:BP268" si="51">IFERROR(1/J261*(Y261/H261),"0")</f>
        <v>0.10714285714285714</v>
      </c>
    </row>
    <row r="262" spans="1:68" ht="27" customHeight="1" x14ac:dyDescent="0.25">
      <c r="A262" s="54" t="s">
        <v>362</v>
      </c>
      <c r="B262" s="54" t="s">
        <v>364</v>
      </c>
      <c r="C262" s="31">
        <v>4301011942</v>
      </c>
      <c r="D262" s="395">
        <v>4680115884137</v>
      </c>
      <c r="E262" s="396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45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9"/>
      <c r="R262" s="399"/>
      <c r="S262" s="399"/>
      <c r="T262" s="400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5">
        <v>4680115884236</v>
      </c>
      <c r="E263" s="396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4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9"/>
      <c r="R263" s="399"/>
      <c r="S263" s="399"/>
      <c r="T263" s="400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5">
        <v>4680115884175</v>
      </c>
      <c r="E264" s="396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7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9"/>
      <c r="R264" s="399"/>
      <c r="S264" s="399"/>
      <c r="T264" s="400"/>
      <c r="U264" s="34"/>
      <c r="V264" s="34"/>
      <c r="W264" s="35" t="s">
        <v>68</v>
      </c>
      <c r="X264" s="386">
        <v>100</v>
      </c>
      <c r="Y264" s="387">
        <f t="shared" si="47"/>
        <v>104.39999999999999</v>
      </c>
      <c r="Z264" s="36">
        <f>IFERROR(IF(Y264=0,"",ROUNDUP(Y264/H264,0)*0.02175),"")</f>
        <v>0.19574999999999998</v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104.13793103448276</v>
      </c>
      <c r="BN264" s="64">
        <f t="shared" si="49"/>
        <v>108.71999999999998</v>
      </c>
      <c r="BO264" s="64">
        <f t="shared" si="50"/>
        <v>0.1539408866995074</v>
      </c>
      <c r="BP264" s="64">
        <f t="shared" si="51"/>
        <v>0.1607142857142857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5">
        <v>4680115884144</v>
      </c>
      <c r="E265" s="396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9"/>
      <c r="R265" s="399"/>
      <c r="S265" s="399"/>
      <c r="T265" s="400"/>
      <c r="U265" s="34"/>
      <c r="V265" s="34"/>
      <c r="W265" s="35" t="s">
        <v>68</v>
      </c>
      <c r="X265" s="386">
        <v>20</v>
      </c>
      <c r="Y265" s="387">
        <f t="shared" si="47"/>
        <v>20</v>
      </c>
      <c r="Z265" s="36">
        <f>IFERROR(IF(Y265=0,"",ROUNDUP(Y265/H265,0)*0.00937),"")</f>
        <v>4.6850000000000003E-2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21.200000000000003</v>
      </c>
      <c r="BN265" s="64">
        <f t="shared" si="49"/>
        <v>21.200000000000003</v>
      </c>
      <c r="BO265" s="64">
        <f t="shared" si="50"/>
        <v>4.1666666666666664E-2</v>
      </c>
      <c r="BP265" s="64">
        <f t="shared" si="51"/>
        <v>4.1666666666666664E-2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5">
        <v>4680115885288</v>
      </c>
      <c r="E266" s="396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7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9"/>
      <c r="R266" s="399"/>
      <c r="S266" s="399"/>
      <c r="T266" s="400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5">
        <v>4680115884182</v>
      </c>
      <c r="E267" s="396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6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9"/>
      <c r="R267" s="399"/>
      <c r="S267" s="399"/>
      <c r="T267" s="400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5">
        <v>4680115884205</v>
      </c>
      <c r="E268" s="396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7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9"/>
      <c r="R268" s="399"/>
      <c r="S268" s="399"/>
      <c r="T268" s="400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8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419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18.793103448275865</v>
      </c>
      <c r="Y269" s="388">
        <f>IFERROR(Y261/H261,"0")+IFERROR(Y262/H262,"0")+IFERROR(Y263/H263,"0")+IFERROR(Y264/H264,"0")+IFERROR(Y265/H265,"0")+IFERROR(Y266/H266,"0")+IFERROR(Y267/H267,"0")+IFERROR(Y268/H268,"0")</f>
        <v>20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0.37309999999999999</v>
      </c>
      <c r="AA269" s="389"/>
      <c r="AB269" s="389"/>
      <c r="AC269" s="389"/>
    </row>
    <row r="270" spans="1:68" x14ac:dyDescent="0.2">
      <c r="A270" s="393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419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180</v>
      </c>
      <c r="Y270" s="388">
        <f>IFERROR(SUM(Y261:Y268),"0")</f>
        <v>194</v>
      </c>
      <c r="Z270" s="37"/>
      <c r="AA270" s="389"/>
      <c r="AB270" s="389"/>
      <c r="AC270" s="389"/>
    </row>
    <row r="271" spans="1:68" ht="16.5" customHeight="1" x14ac:dyDescent="0.25">
      <c r="A271" s="397" t="s">
        <v>377</v>
      </c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3"/>
      <c r="P271" s="393"/>
      <c r="Q271" s="393"/>
      <c r="R271" s="393"/>
      <c r="S271" s="393"/>
      <c r="T271" s="393"/>
      <c r="U271" s="393"/>
      <c r="V271" s="393"/>
      <c r="W271" s="393"/>
      <c r="X271" s="393"/>
      <c r="Y271" s="393"/>
      <c r="Z271" s="393"/>
      <c r="AA271" s="381"/>
      <c r="AB271" s="381"/>
      <c r="AC271" s="381"/>
    </row>
    <row r="272" spans="1:68" ht="14.25" customHeight="1" x14ac:dyDescent="0.25">
      <c r="A272" s="392" t="s">
        <v>109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5">
        <v>4680115885837</v>
      </c>
      <c r="E273" s="396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7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9"/>
      <c r="R273" s="399"/>
      <c r="S273" s="399"/>
      <c r="T273" s="400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4301011850</v>
      </c>
      <c r="D274" s="395">
        <v>4680115885806</v>
      </c>
      <c r="E274" s="396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5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9"/>
      <c r="R274" s="399"/>
      <c r="S274" s="399"/>
      <c r="T274" s="400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382</v>
      </c>
      <c r="C275" s="31">
        <v>4301011910</v>
      </c>
      <c r="D275" s="395">
        <v>4680115885806</v>
      </c>
      <c r="E275" s="396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766" t="s">
        <v>383</v>
      </c>
      <c r="Q275" s="399"/>
      <c r="R275" s="399"/>
      <c r="S275" s="399"/>
      <c r="T275" s="400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5">
        <v>4680115885851</v>
      </c>
      <c r="E276" s="396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5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9"/>
      <c r="R276" s="399"/>
      <c r="S276" s="399"/>
      <c r="T276" s="400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5">
        <v>4680115885844</v>
      </c>
      <c r="E277" s="396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6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9"/>
      <c r="R277" s="399"/>
      <c r="S277" s="399"/>
      <c r="T277" s="400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5">
        <v>4680115885820</v>
      </c>
      <c r="E278" s="396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5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9"/>
      <c r="R278" s="399"/>
      <c r="S278" s="399"/>
      <c r="T278" s="400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8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9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9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397" t="s">
        <v>390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81"/>
      <c r="AB281" s="381"/>
      <c r="AC281" s="381"/>
    </row>
    <row r="282" spans="1:68" ht="14.25" customHeight="1" x14ac:dyDescent="0.25">
      <c r="A282" s="392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5">
        <v>4680115885707</v>
      </c>
      <c r="E283" s="396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6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9"/>
      <c r="R283" s="399"/>
      <c r="S283" s="399"/>
      <c r="T283" s="400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8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419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393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419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397" t="s">
        <v>393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93"/>
      <c r="AA286" s="381"/>
      <c r="AB286" s="381"/>
      <c r="AC286" s="381"/>
    </row>
    <row r="287" spans="1:68" ht="14.25" customHeight="1" x14ac:dyDescent="0.25">
      <c r="A287" s="392" t="s">
        <v>109</v>
      </c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3"/>
      <c r="P287" s="393"/>
      <c r="Q287" s="393"/>
      <c r="R287" s="393"/>
      <c r="S287" s="393"/>
      <c r="T287" s="393"/>
      <c r="U287" s="393"/>
      <c r="V287" s="393"/>
      <c r="W287" s="393"/>
      <c r="X287" s="393"/>
      <c r="Y287" s="393"/>
      <c r="Z287" s="393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5">
        <v>4607091383423</v>
      </c>
      <c r="E288" s="396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9"/>
      <c r="R288" s="399"/>
      <c r="S288" s="399"/>
      <c r="T288" s="400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5">
        <v>4680115885691</v>
      </c>
      <c r="E289" s="396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9"/>
      <c r="R289" s="399"/>
      <c r="S289" s="399"/>
      <c r="T289" s="400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5">
        <v>4680115885660</v>
      </c>
      <c r="E290" s="396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7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9"/>
      <c r="R290" s="399"/>
      <c r="S290" s="399"/>
      <c r="T290" s="400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8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419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19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397" t="s">
        <v>400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81"/>
      <c r="AB293" s="381"/>
      <c r="AC293" s="381"/>
    </row>
    <row r="294" spans="1:68" ht="14.25" customHeight="1" x14ac:dyDescent="0.25">
      <c r="A294" s="392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5">
        <v>4680115881556</v>
      </c>
      <c r="E295" s="396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5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9"/>
      <c r="R295" s="399"/>
      <c r="S295" s="399"/>
      <c r="T295" s="400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5">
        <v>4680115881037</v>
      </c>
      <c r="E296" s="396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6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9"/>
      <c r="R296" s="399"/>
      <c r="S296" s="399"/>
      <c r="T296" s="400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5">
        <v>4680115881228</v>
      </c>
      <c r="E297" s="396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4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9"/>
      <c r="R297" s="399"/>
      <c r="S297" s="399"/>
      <c r="T297" s="400"/>
      <c r="U297" s="34"/>
      <c r="V297" s="34"/>
      <c r="W297" s="35" t="s">
        <v>68</v>
      </c>
      <c r="X297" s="386">
        <v>160</v>
      </c>
      <c r="Y297" s="387">
        <f>IFERROR(IF(X297="",0,CEILING((X297/$H297),1)*$H297),"")</f>
        <v>160.79999999999998</v>
      </c>
      <c r="Z297" s="36">
        <f>IFERROR(IF(Y297=0,"",ROUNDUP(Y297/H297,0)*0.00753),"")</f>
        <v>0.50451000000000001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178.13333333333335</v>
      </c>
      <c r="BN297" s="64">
        <f>IFERROR(Y297*I297/H297,"0")</f>
        <v>179.024</v>
      </c>
      <c r="BO297" s="64">
        <f>IFERROR(1/J297*(X297/H297),"0")</f>
        <v>0.42735042735042739</v>
      </c>
      <c r="BP297" s="64">
        <f>IFERROR(1/J297*(Y297/H297),"0")</f>
        <v>0.42948717948717946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5">
        <v>4680115881211</v>
      </c>
      <c r="E298" s="396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9"/>
      <c r="R298" s="399"/>
      <c r="S298" s="399"/>
      <c r="T298" s="400"/>
      <c r="U298" s="34"/>
      <c r="V298" s="34"/>
      <c r="W298" s="35" t="s">
        <v>68</v>
      </c>
      <c r="X298" s="386">
        <v>320</v>
      </c>
      <c r="Y298" s="387">
        <f>IFERROR(IF(X298="",0,CEILING((X298/$H298),1)*$H298),"")</f>
        <v>321.59999999999997</v>
      </c>
      <c r="Z298" s="36">
        <f>IFERROR(IF(Y298=0,"",ROUNDUP(Y298/H298,0)*0.00753),"")</f>
        <v>1.00902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346.66666666666669</v>
      </c>
      <c r="BN298" s="64">
        <f>IFERROR(Y298*I298/H298,"0")</f>
        <v>348.4</v>
      </c>
      <c r="BO298" s="64">
        <f>IFERROR(1/J298*(X298/H298),"0")</f>
        <v>0.85470085470085477</v>
      </c>
      <c r="BP298" s="64">
        <f>IFERROR(1/J298*(Y298/H298),"0")</f>
        <v>0.85897435897435892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5">
        <v>4680115881020</v>
      </c>
      <c r="E299" s="396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9"/>
      <c r="R299" s="399"/>
      <c r="S299" s="399"/>
      <c r="T299" s="400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8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9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200</v>
      </c>
      <c r="Y300" s="388">
        <f>IFERROR(Y295/H295,"0")+IFERROR(Y296/H296,"0")+IFERROR(Y297/H297,"0")+IFERROR(Y298/H298,"0")+IFERROR(Y299/H299,"0")</f>
        <v>201</v>
      </c>
      <c r="Z300" s="388">
        <f>IFERROR(IF(Z295="",0,Z295),"0")+IFERROR(IF(Z296="",0,Z296),"0")+IFERROR(IF(Z297="",0,Z297),"0")+IFERROR(IF(Z298="",0,Z298),"0")+IFERROR(IF(Z299="",0,Z299),"0")</f>
        <v>1.51353</v>
      </c>
      <c r="AA300" s="389"/>
      <c r="AB300" s="389"/>
      <c r="AC300" s="389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9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480</v>
      </c>
      <c r="Y301" s="388">
        <f>IFERROR(SUM(Y295:Y299),"0")</f>
        <v>482.4</v>
      </c>
      <c r="Z301" s="37"/>
      <c r="AA301" s="389"/>
      <c r="AB301" s="389"/>
      <c r="AC301" s="389"/>
    </row>
    <row r="302" spans="1:68" ht="16.5" customHeight="1" x14ac:dyDescent="0.25">
      <c r="A302" s="397" t="s">
        <v>411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81"/>
      <c r="AB302" s="381"/>
      <c r="AC302" s="381"/>
    </row>
    <row r="303" spans="1:68" ht="14.25" customHeight="1" x14ac:dyDescent="0.25">
      <c r="A303" s="392" t="s">
        <v>71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5">
        <v>4680115884618</v>
      </c>
      <c r="E304" s="396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9"/>
      <c r="R304" s="399"/>
      <c r="S304" s="399"/>
      <c r="T304" s="400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8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9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9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397" t="s">
        <v>414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81"/>
      <c r="AB307" s="381"/>
      <c r="AC307" s="381"/>
    </row>
    <row r="308" spans="1:68" ht="14.25" customHeight="1" x14ac:dyDescent="0.25">
      <c r="A308" s="392" t="s">
        <v>109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5">
        <v>4680115882973</v>
      </c>
      <c r="E309" s="396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1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9"/>
      <c r="R309" s="399"/>
      <c r="S309" s="399"/>
      <c r="T309" s="400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8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9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9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392" t="s">
        <v>63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5">
        <v>4607091389845</v>
      </c>
      <c r="E313" s="396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4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9"/>
      <c r="R313" s="399"/>
      <c r="S313" s="399"/>
      <c r="T313" s="400"/>
      <c r="U313" s="34"/>
      <c r="V313" s="34"/>
      <c r="W313" s="35" t="s">
        <v>68</v>
      </c>
      <c r="X313" s="386">
        <v>210</v>
      </c>
      <c r="Y313" s="387">
        <f>IFERROR(IF(X313="",0,CEILING((X313/$H313),1)*$H313),"")</f>
        <v>210</v>
      </c>
      <c r="Z313" s="36">
        <f>IFERROR(IF(Y313=0,"",ROUNDUP(Y313/H313,0)*0.00502),"")</f>
        <v>0.502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220.00000000000003</v>
      </c>
      <c r="BN313" s="64">
        <f>IFERROR(Y313*I313/H313,"0")</f>
        <v>220.00000000000003</v>
      </c>
      <c r="BO313" s="64">
        <f>IFERROR(1/J313*(X313/H313),"0")</f>
        <v>0.42735042735042739</v>
      </c>
      <c r="BP313" s="64">
        <f>IFERROR(1/J313*(Y313/H313),"0")</f>
        <v>0.42735042735042739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5">
        <v>4680115882881</v>
      </c>
      <c r="E314" s="396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53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9"/>
      <c r="R314" s="399"/>
      <c r="S314" s="399"/>
      <c r="T314" s="400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8"/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419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100</v>
      </c>
      <c r="Y315" s="388">
        <f>IFERROR(Y313/H313,"0")+IFERROR(Y314/H314,"0")</f>
        <v>100</v>
      </c>
      <c r="Z315" s="388">
        <f>IFERROR(IF(Z313="",0,Z313),"0")+IFERROR(IF(Z314="",0,Z314),"0")</f>
        <v>0.502</v>
      </c>
      <c r="AA315" s="389"/>
      <c r="AB315" s="389"/>
      <c r="AC315" s="389"/>
    </row>
    <row r="316" spans="1:68" x14ac:dyDescent="0.2">
      <c r="A316" s="39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19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210</v>
      </c>
      <c r="Y316" s="388">
        <f>IFERROR(SUM(Y313:Y314),"0")</f>
        <v>210</v>
      </c>
      <c r="Z316" s="37"/>
      <c r="AA316" s="389"/>
      <c r="AB316" s="389"/>
      <c r="AC316" s="389"/>
    </row>
    <row r="317" spans="1:68" ht="16.5" customHeight="1" x14ac:dyDescent="0.25">
      <c r="A317" s="397" t="s">
        <v>421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93"/>
      <c r="AA317" s="381"/>
      <c r="AB317" s="381"/>
      <c r="AC317" s="381"/>
    </row>
    <row r="318" spans="1:68" ht="14.25" customHeight="1" x14ac:dyDescent="0.25">
      <c r="A318" s="392" t="s">
        <v>109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5">
        <v>4680115885615</v>
      </c>
      <c r="E319" s="396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4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9"/>
      <c r="R319" s="399"/>
      <c r="S319" s="399"/>
      <c r="T319" s="400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5">
        <v>4680115885646</v>
      </c>
      <c r="E320" s="396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5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9"/>
      <c r="R320" s="399"/>
      <c r="S320" s="399"/>
      <c r="T320" s="400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4301012016</v>
      </c>
      <c r="D321" s="395">
        <v>4680115885554</v>
      </c>
      <c r="E321" s="396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5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9"/>
      <c r="R321" s="399"/>
      <c r="S321" s="399"/>
      <c r="T321" s="400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428</v>
      </c>
      <c r="C322" s="31">
        <v>4301011911</v>
      </c>
      <c r="D322" s="395">
        <v>4680115885554</v>
      </c>
      <c r="E322" s="396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612" t="s">
        <v>429</v>
      </c>
      <c r="Q322" s="399"/>
      <c r="R322" s="399"/>
      <c r="S322" s="399"/>
      <c r="T322" s="400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5">
        <v>4680115885622</v>
      </c>
      <c r="E323" s="396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53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9"/>
      <c r="R323" s="399"/>
      <c r="S323" s="399"/>
      <c r="T323" s="400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5">
        <v>4680115881938</v>
      </c>
      <c r="E324" s="396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5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9"/>
      <c r="R324" s="399"/>
      <c r="S324" s="399"/>
      <c r="T324" s="400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5">
        <v>4607091387346</v>
      </c>
      <c r="E325" s="396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56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9"/>
      <c r="R325" s="399"/>
      <c r="S325" s="399"/>
      <c r="T325" s="400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5">
        <v>4680115885608</v>
      </c>
      <c r="E326" s="396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7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9"/>
      <c r="R326" s="399"/>
      <c r="S326" s="399"/>
      <c r="T326" s="400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8"/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419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393"/>
      <c r="B328" s="393"/>
      <c r="C328" s="393"/>
      <c r="D328" s="393"/>
      <c r="E328" s="393"/>
      <c r="F328" s="393"/>
      <c r="G328" s="393"/>
      <c r="H328" s="393"/>
      <c r="I328" s="393"/>
      <c r="J328" s="393"/>
      <c r="K328" s="393"/>
      <c r="L328" s="393"/>
      <c r="M328" s="393"/>
      <c r="N328" s="393"/>
      <c r="O328" s="419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392" t="s">
        <v>63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393"/>
      <c r="Z329" s="393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5">
        <v>4607091387193</v>
      </c>
      <c r="E330" s="396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5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9"/>
      <c r="R330" s="399"/>
      <c r="S330" s="399"/>
      <c r="T330" s="400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5">
        <v>4607091387230</v>
      </c>
      <c r="E331" s="396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9"/>
      <c r="R331" s="399"/>
      <c r="S331" s="399"/>
      <c r="T331" s="400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5">
        <v>4607091387292</v>
      </c>
      <c r="E332" s="396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56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9"/>
      <c r="R332" s="399"/>
      <c r="S332" s="399"/>
      <c r="T332" s="400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5">
        <v>4607091387285</v>
      </c>
      <c r="E333" s="396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5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9"/>
      <c r="R333" s="399"/>
      <c r="S333" s="399"/>
      <c r="T333" s="400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8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419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393"/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419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392" t="s">
        <v>71</v>
      </c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3"/>
      <c r="O336" s="393"/>
      <c r="P336" s="393"/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5">
        <v>4607091387766</v>
      </c>
      <c r="E337" s="396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7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9"/>
      <c r="R337" s="399"/>
      <c r="S337" s="399"/>
      <c r="T337" s="400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5">
        <v>4607091387957</v>
      </c>
      <c r="E338" s="396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4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9"/>
      <c r="R338" s="399"/>
      <c r="S338" s="399"/>
      <c r="T338" s="400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5">
        <v>4607091387964</v>
      </c>
      <c r="E339" s="396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9"/>
      <c r="R339" s="399"/>
      <c r="S339" s="399"/>
      <c r="T339" s="400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5">
        <v>4680115884588</v>
      </c>
      <c r="E340" s="396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6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9"/>
      <c r="R340" s="399"/>
      <c r="S340" s="399"/>
      <c r="T340" s="400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5">
        <v>4607091387537</v>
      </c>
      <c r="E341" s="396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5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9"/>
      <c r="R341" s="399"/>
      <c r="S341" s="399"/>
      <c r="T341" s="400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5">
        <v>4607091387513</v>
      </c>
      <c r="E342" s="396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9"/>
      <c r="R342" s="399"/>
      <c r="S342" s="399"/>
      <c r="T342" s="400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8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3"/>
      <c r="O343" s="419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9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392" t="s">
        <v>180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393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5">
        <v>4607091380880</v>
      </c>
      <c r="E346" s="396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51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9"/>
      <c r="R346" s="399"/>
      <c r="S346" s="399"/>
      <c r="T346" s="400"/>
      <c r="U346" s="34"/>
      <c r="V346" s="34"/>
      <c r="W346" s="35" t="s">
        <v>68</v>
      </c>
      <c r="X346" s="386">
        <v>20</v>
      </c>
      <c r="Y346" s="387">
        <f>IFERROR(IF(X346="",0,CEILING((X346/$H346),1)*$H346),"")</f>
        <v>25.200000000000003</v>
      </c>
      <c r="Z346" s="36">
        <f>IFERROR(IF(Y346=0,"",ROUNDUP(Y346/H346,0)*0.02175),"")</f>
        <v>6.5250000000000002E-2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21.342857142857142</v>
      </c>
      <c r="BN346" s="64">
        <f>IFERROR(Y346*I346/H346,"0")</f>
        <v>26.892000000000003</v>
      </c>
      <c r="BO346" s="64">
        <f>IFERROR(1/J346*(X346/H346),"0")</f>
        <v>4.2517006802721087E-2</v>
      </c>
      <c r="BP346" s="64">
        <f>IFERROR(1/J346*(Y346/H346),"0")</f>
        <v>5.3571428571428568E-2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5">
        <v>4607091384482</v>
      </c>
      <c r="E347" s="396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4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9"/>
      <c r="R347" s="399"/>
      <c r="S347" s="399"/>
      <c r="T347" s="400"/>
      <c r="U347" s="34"/>
      <c r="V347" s="34"/>
      <c r="W347" s="35" t="s">
        <v>68</v>
      </c>
      <c r="X347" s="386">
        <v>250</v>
      </c>
      <c r="Y347" s="387">
        <f>IFERROR(IF(X347="",0,CEILING((X347/$H347),1)*$H347),"")</f>
        <v>257.39999999999998</v>
      </c>
      <c r="Z347" s="36">
        <f>IFERROR(IF(Y347=0,"",ROUNDUP(Y347/H347,0)*0.02175),"")</f>
        <v>0.71775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268.07692307692309</v>
      </c>
      <c r="BN347" s="64">
        <f>IFERROR(Y347*I347/H347,"0")</f>
        <v>276.012</v>
      </c>
      <c r="BO347" s="64">
        <f>IFERROR(1/J347*(X347/H347),"0")</f>
        <v>0.57234432234432231</v>
      </c>
      <c r="BP347" s="64">
        <f>IFERROR(1/J347*(Y347/H347),"0")</f>
        <v>0.5892857142857143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5">
        <v>4607091380897</v>
      </c>
      <c r="E348" s="396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5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9"/>
      <c r="R348" s="399"/>
      <c r="S348" s="399"/>
      <c r="T348" s="400"/>
      <c r="U348" s="34"/>
      <c r="V348" s="34"/>
      <c r="W348" s="35" t="s">
        <v>68</v>
      </c>
      <c r="X348" s="386">
        <v>20</v>
      </c>
      <c r="Y348" s="387">
        <f>IFERROR(IF(X348="",0,CEILING((X348/$H348),1)*$H348),"")</f>
        <v>25.200000000000003</v>
      </c>
      <c r="Z348" s="36">
        <f>IFERROR(IF(Y348=0,"",ROUNDUP(Y348/H348,0)*0.02175),"")</f>
        <v>6.5250000000000002E-2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21.342857142857142</v>
      </c>
      <c r="BN348" s="64">
        <f>IFERROR(Y348*I348/H348,"0")</f>
        <v>26.892000000000003</v>
      </c>
      <c r="BO348" s="64">
        <f>IFERROR(1/J348*(X348/H348),"0")</f>
        <v>4.2517006802721087E-2</v>
      </c>
      <c r="BP348" s="64">
        <f>IFERROR(1/J348*(Y348/H348),"0")</f>
        <v>5.3571428571428568E-2</v>
      </c>
    </row>
    <row r="349" spans="1:68" x14ac:dyDescent="0.2">
      <c r="A349" s="418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19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36.81318681318681</v>
      </c>
      <c r="Y349" s="388">
        <f>IFERROR(Y346/H346,"0")+IFERROR(Y347/H347,"0")+IFERROR(Y348/H348,"0")</f>
        <v>39</v>
      </c>
      <c r="Z349" s="388">
        <f>IFERROR(IF(Z346="",0,Z346),"0")+IFERROR(IF(Z347="",0,Z347),"0")+IFERROR(IF(Z348="",0,Z348),"0")</f>
        <v>0.84825000000000006</v>
      </c>
      <c r="AA349" s="389"/>
      <c r="AB349" s="389"/>
      <c r="AC349" s="389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19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290</v>
      </c>
      <c r="Y350" s="388">
        <f>IFERROR(SUM(Y346:Y348),"0")</f>
        <v>307.79999999999995</v>
      </c>
      <c r="Z350" s="37"/>
      <c r="AA350" s="389"/>
      <c r="AB350" s="389"/>
      <c r="AC350" s="389"/>
    </row>
    <row r="351" spans="1:68" ht="14.25" customHeight="1" x14ac:dyDescent="0.25">
      <c r="A351" s="392" t="s">
        <v>95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5">
        <v>4607091388374</v>
      </c>
      <c r="E352" s="396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682" t="s">
        <v>466</v>
      </c>
      <c r="Q352" s="399"/>
      <c r="R352" s="399"/>
      <c r="S352" s="399"/>
      <c r="T352" s="400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5">
        <v>4607091388381</v>
      </c>
      <c r="E353" s="396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53" t="s">
        <v>469</v>
      </c>
      <c r="Q353" s="399"/>
      <c r="R353" s="399"/>
      <c r="S353" s="399"/>
      <c r="T353" s="400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5">
        <v>4607091383102</v>
      </c>
      <c r="E354" s="396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5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9"/>
      <c r="R354" s="399"/>
      <c r="S354" s="399"/>
      <c r="T354" s="400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5">
        <v>4607091388404</v>
      </c>
      <c r="E355" s="396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9"/>
      <c r="R355" s="399"/>
      <c r="S355" s="399"/>
      <c r="T355" s="400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8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19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9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392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5">
        <v>4680115881808</v>
      </c>
      <c r="E359" s="396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5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9"/>
      <c r="R359" s="399"/>
      <c r="S359" s="399"/>
      <c r="T359" s="400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5">
        <v>4680115881822</v>
      </c>
      <c r="E360" s="396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9"/>
      <c r="R360" s="399"/>
      <c r="S360" s="399"/>
      <c r="T360" s="400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5">
        <v>4680115880016</v>
      </c>
      <c r="E361" s="396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6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9"/>
      <c r="R361" s="399"/>
      <c r="S361" s="399"/>
      <c r="T361" s="400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8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9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9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397" t="s">
        <v>483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81"/>
      <c r="AB364" s="381"/>
      <c r="AC364" s="381"/>
    </row>
    <row r="365" spans="1:68" ht="14.25" customHeight="1" x14ac:dyDescent="0.25">
      <c r="A365" s="392" t="s">
        <v>63</v>
      </c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393"/>
      <c r="O365" s="393"/>
      <c r="P365" s="393"/>
      <c r="Q365" s="393"/>
      <c r="R365" s="393"/>
      <c r="S365" s="393"/>
      <c r="T365" s="393"/>
      <c r="U365" s="393"/>
      <c r="V365" s="393"/>
      <c r="W365" s="393"/>
      <c r="X365" s="393"/>
      <c r="Y365" s="393"/>
      <c r="Z365" s="393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5">
        <v>4607091383836</v>
      </c>
      <c r="E366" s="396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7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9"/>
      <c r="R366" s="399"/>
      <c r="S366" s="399"/>
      <c r="T366" s="400"/>
      <c r="U366" s="34"/>
      <c r="V366" s="34"/>
      <c r="W366" s="35" t="s">
        <v>68</v>
      </c>
      <c r="X366" s="386">
        <v>51</v>
      </c>
      <c r="Y366" s="387">
        <f>IFERROR(IF(X366="",0,CEILING((X366/$H366),1)*$H366),"")</f>
        <v>52.2</v>
      </c>
      <c r="Z366" s="36">
        <f>IFERROR(IF(Y366=0,"",ROUNDUP(Y366/H366,0)*0.00753),"")</f>
        <v>0.21837000000000001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58.026666666666671</v>
      </c>
      <c r="BN366" s="64">
        <f>IFERROR(Y366*I366/H366,"0")</f>
        <v>59.392000000000003</v>
      </c>
      <c r="BO366" s="64">
        <f>IFERROR(1/J366*(X366/H366),"0")</f>
        <v>0.18162393162393162</v>
      </c>
      <c r="BP366" s="64">
        <f>IFERROR(1/J366*(Y366/H366),"0")</f>
        <v>0.1858974358974359</v>
      </c>
    </row>
    <row r="367" spans="1:68" x14ac:dyDescent="0.2">
      <c r="A367" s="418"/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419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28.333333333333332</v>
      </c>
      <c r="Y367" s="388">
        <f>IFERROR(Y366/H366,"0")</f>
        <v>29</v>
      </c>
      <c r="Z367" s="388">
        <f>IFERROR(IF(Z366="",0,Z366),"0")</f>
        <v>0.21837000000000001</v>
      </c>
      <c r="AA367" s="389"/>
      <c r="AB367" s="389"/>
      <c r="AC367" s="389"/>
    </row>
    <row r="368" spans="1:68" x14ac:dyDescent="0.2">
      <c r="A368" s="393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9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51</v>
      </c>
      <c r="Y368" s="388">
        <f>IFERROR(SUM(Y366:Y366),"0")</f>
        <v>52.2</v>
      </c>
      <c r="Z368" s="37"/>
      <c r="AA368" s="389"/>
      <c r="AB368" s="389"/>
      <c r="AC368" s="389"/>
    </row>
    <row r="369" spans="1:68" ht="14.25" customHeight="1" x14ac:dyDescent="0.25">
      <c r="A369" s="392" t="s">
        <v>71</v>
      </c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3"/>
      <c r="P369" s="393"/>
      <c r="Q369" s="393"/>
      <c r="R369" s="393"/>
      <c r="S369" s="393"/>
      <c r="T369" s="393"/>
      <c r="U369" s="393"/>
      <c r="V369" s="393"/>
      <c r="W369" s="393"/>
      <c r="X369" s="393"/>
      <c r="Y369" s="393"/>
      <c r="Z369" s="393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5">
        <v>4607091387919</v>
      </c>
      <c r="E370" s="396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4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9"/>
      <c r="R370" s="399"/>
      <c r="S370" s="399"/>
      <c r="T370" s="400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5">
        <v>4680115883604</v>
      </c>
      <c r="E371" s="396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6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9"/>
      <c r="R371" s="399"/>
      <c r="S371" s="399"/>
      <c r="T371" s="400"/>
      <c r="U371" s="34"/>
      <c r="V371" s="34"/>
      <c r="W371" s="35" t="s">
        <v>68</v>
      </c>
      <c r="X371" s="386">
        <v>525</v>
      </c>
      <c r="Y371" s="387">
        <f>IFERROR(IF(X371="",0,CEILING((X371/$H371),1)*$H371),"")</f>
        <v>525</v>
      </c>
      <c r="Z371" s="36">
        <f>IFERROR(IF(Y371=0,"",ROUNDUP(Y371/H371,0)*0.00753),"")</f>
        <v>1.8825000000000001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593</v>
      </c>
      <c r="BN371" s="64">
        <f>IFERROR(Y371*I371/H371,"0")</f>
        <v>593</v>
      </c>
      <c r="BO371" s="64">
        <f>IFERROR(1/J371*(X371/H371),"0")</f>
        <v>1.6025641025641024</v>
      </c>
      <c r="BP371" s="64">
        <f>IFERROR(1/J371*(Y371/H371),"0")</f>
        <v>1.6025641025641024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5">
        <v>4680115883567</v>
      </c>
      <c r="E372" s="396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63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9"/>
      <c r="R372" s="399"/>
      <c r="S372" s="399"/>
      <c r="T372" s="400"/>
      <c r="U372" s="34"/>
      <c r="V372" s="34"/>
      <c r="W372" s="35" t="s">
        <v>68</v>
      </c>
      <c r="X372" s="386">
        <v>525</v>
      </c>
      <c r="Y372" s="387">
        <f>IFERROR(IF(X372="",0,CEILING((X372/$H372),1)*$H372),"")</f>
        <v>525</v>
      </c>
      <c r="Z372" s="36">
        <f>IFERROR(IF(Y372=0,"",ROUNDUP(Y372/H372,0)*0.00753),"")</f>
        <v>1.8825000000000001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590</v>
      </c>
      <c r="BN372" s="64">
        <f>IFERROR(Y372*I372/H372,"0")</f>
        <v>590</v>
      </c>
      <c r="BO372" s="64">
        <f>IFERROR(1/J372*(X372/H372),"0")</f>
        <v>1.6025641025641024</v>
      </c>
      <c r="BP372" s="64">
        <f>IFERROR(1/J372*(Y372/H372),"0")</f>
        <v>1.6025641025641024</v>
      </c>
    </row>
    <row r="373" spans="1:68" x14ac:dyDescent="0.2">
      <c r="A373" s="418"/>
      <c r="B373" s="393"/>
      <c r="C373" s="393"/>
      <c r="D373" s="393"/>
      <c r="E373" s="393"/>
      <c r="F373" s="393"/>
      <c r="G373" s="393"/>
      <c r="H373" s="393"/>
      <c r="I373" s="393"/>
      <c r="J373" s="393"/>
      <c r="K373" s="393"/>
      <c r="L373" s="393"/>
      <c r="M373" s="393"/>
      <c r="N373" s="393"/>
      <c r="O373" s="419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500</v>
      </c>
      <c r="Y373" s="388">
        <f>IFERROR(Y370/H370,"0")+IFERROR(Y371/H371,"0")+IFERROR(Y372/H372,"0")</f>
        <v>500</v>
      </c>
      <c r="Z373" s="388">
        <f>IFERROR(IF(Z370="",0,Z370),"0")+IFERROR(IF(Z371="",0,Z371),"0")+IFERROR(IF(Z372="",0,Z372),"0")</f>
        <v>3.7650000000000001</v>
      </c>
      <c r="AA373" s="389"/>
      <c r="AB373" s="389"/>
      <c r="AC373" s="389"/>
    </row>
    <row r="374" spans="1:68" x14ac:dyDescent="0.2">
      <c r="A374" s="39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19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1050</v>
      </c>
      <c r="Y374" s="388">
        <f>IFERROR(SUM(Y370:Y372),"0")</f>
        <v>1050</v>
      </c>
      <c r="Z374" s="37"/>
      <c r="AA374" s="389"/>
      <c r="AB374" s="389"/>
      <c r="AC374" s="389"/>
    </row>
    <row r="375" spans="1:68" ht="27.75" customHeight="1" x14ac:dyDescent="0.2">
      <c r="A375" s="406" t="s">
        <v>492</v>
      </c>
      <c r="B375" s="407"/>
      <c r="C375" s="407"/>
      <c r="D375" s="407"/>
      <c r="E375" s="407"/>
      <c r="F375" s="407"/>
      <c r="G375" s="407"/>
      <c r="H375" s="407"/>
      <c r="I375" s="407"/>
      <c r="J375" s="407"/>
      <c r="K375" s="407"/>
      <c r="L375" s="407"/>
      <c r="M375" s="407"/>
      <c r="N375" s="407"/>
      <c r="O375" s="407"/>
      <c r="P375" s="407"/>
      <c r="Q375" s="407"/>
      <c r="R375" s="407"/>
      <c r="S375" s="407"/>
      <c r="T375" s="407"/>
      <c r="U375" s="407"/>
      <c r="V375" s="407"/>
      <c r="W375" s="407"/>
      <c r="X375" s="407"/>
      <c r="Y375" s="407"/>
      <c r="Z375" s="407"/>
      <c r="AA375" s="48"/>
      <c r="AB375" s="48"/>
      <c r="AC375" s="48"/>
    </row>
    <row r="376" spans="1:68" ht="16.5" customHeight="1" x14ac:dyDescent="0.25">
      <c r="A376" s="397" t="s">
        <v>493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81"/>
      <c r="AB376" s="381"/>
      <c r="AC376" s="381"/>
    </row>
    <row r="377" spans="1:68" ht="14.25" customHeight="1" x14ac:dyDescent="0.25">
      <c r="A377" s="392" t="s">
        <v>109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93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5">
        <v>4680115884847</v>
      </c>
      <c r="E378" s="396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6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9"/>
      <c r="R378" s="399"/>
      <c r="S378" s="399"/>
      <c r="T378" s="400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5">
        <v>4680115884847</v>
      </c>
      <c r="E379" s="396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77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9"/>
      <c r="R379" s="399"/>
      <c r="S379" s="399"/>
      <c r="T379" s="400"/>
      <c r="U379" s="34"/>
      <c r="V379" s="34"/>
      <c r="W379" s="35" t="s">
        <v>68</v>
      </c>
      <c r="X379" s="386">
        <v>500</v>
      </c>
      <c r="Y379" s="387">
        <f t="shared" si="67"/>
        <v>510</v>
      </c>
      <c r="Z379" s="36">
        <f>IFERROR(IF(Y379=0,"",ROUNDUP(Y379/H379,0)*0.02175),"")</f>
        <v>0.73949999999999994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516</v>
      </c>
      <c r="BN379" s="64">
        <f t="shared" si="69"/>
        <v>526.32000000000005</v>
      </c>
      <c r="BO379" s="64">
        <f t="shared" si="70"/>
        <v>0.69444444444444442</v>
      </c>
      <c r="BP379" s="64">
        <f t="shared" si="71"/>
        <v>0.70833333333333326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5">
        <v>4680115884854</v>
      </c>
      <c r="E380" s="396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0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9"/>
      <c r="R380" s="399"/>
      <c r="S380" s="399"/>
      <c r="T380" s="400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5">
        <v>4680115884854</v>
      </c>
      <c r="E381" s="396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7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9"/>
      <c r="R381" s="399"/>
      <c r="S381" s="399"/>
      <c r="T381" s="400"/>
      <c r="U381" s="34"/>
      <c r="V381" s="34"/>
      <c r="W381" s="35" t="s">
        <v>68</v>
      </c>
      <c r="X381" s="386">
        <v>500</v>
      </c>
      <c r="Y381" s="387">
        <f t="shared" si="67"/>
        <v>510</v>
      </c>
      <c r="Z381" s="36">
        <f>IFERROR(IF(Y381=0,"",ROUNDUP(Y381/H381,0)*0.02175),"")</f>
        <v>0.73949999999999994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516</v>
      </c>
      <c r="BN381" s="64">
        <f t="shared" si="69"/>
        <v>526.32000000000005</v>
      </c>
      <c r="BO381" s="64">
        <f t="shared" si="70"/>
        <v>0.69444444444444442</v>
      </c>
      <c r="BP381" s="64">
        <f t="shared" si="71"/>
        <v>0.70833333333333326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5">
        <v>4680115884830</v>
      </c>
      <c r="E382" s="396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7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9"/>
      <c r="R382" s="399"/>
      <c r="S382" s="399"/>
      <c r="T382" s="400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5">
        <v>4680115884830</v>
      </c>
      <c r="E383" s="396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4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9"/>
      <c r="R383" s="399"/>
      <c r="S383" s="399"/>
      <c r="T383" s="400"/>
      <c r="U383" s="34"/>
      <c r="V383" s="34"/>
      <c r="W383" s="35" t="s">
        <v>68</v>
      </c>
      <c r="X383" s="386">
        <v>1600</v>
      </c>
      <c r="Y383" s="387">
        <f t="shared" si="67"/>
        <v>1605</v>
      </c>
      <c r="Z383" s="36">
        <f>IFERROR(IF(Y383=0,"",ROUNDUP(Y383/H383,0)*0.02175),"")</f>
        <v>2.3272499999999998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1651.2</v>
      </c>
      <c r="BN383" s="64">
        <f t="shared" si="69"/>
        <v>1656.3600000000001</v>
      </c>
      <c r="BO383" s="64">
        <f t="shared" si="70"/>
        <v>2.2222222222222223</v>
      </c>
      <c r="BP383" s="64">
        <f t="shared" si="71"/>
        <v>2.2291666666666665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5">
        <v>4680115882638</v>
      </c>
      <c r="E384" s="396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7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9"/>
      <c r="R384" s="399"/>
      <c r="S384" s="399"/>
      <c r="T384" s="400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5">
        <v>4680115884922</v>
      </c>
      <c r="E385" s="396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4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9"/>
      <c r="R385" s="399"/>
      <c r="S385" s="399"/>
      <c r="T385" s="400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5">
        <v>4680115884861</v>
      </c>
      <c r="E386" s="396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7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9"/>
      <c r="R386" s="399"/>
      <c r="S386" s="399"/>
      <c r="T386" s="400"/>
      <c r="U386" s="34"/>
      <c r="V386" s="34"/>
      <c r="W386" s="35" t="s">
        <v>68</v>
      </c>
      <c r="X386" s="386">
        <v>30</v>
      </c>
      <c r="Y386" s="387">
        <f t="shared" si="67"/>
        <v>30</v>
      </c>
      <c r="Z386" s="36">
        <f>IFERROR(IF(Y386=0,"",ROUNDUP(Y386/H386,0)*0.00937),"")</f>
        <v>5.6219999999999999E-2</v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31.26</v>
      </c>
      <c r="BN386" s="64">
        <f t="shared" si="69"/>
        <v>31.26</v>
      </c>
      <c r="BO386" s="64">
        <f t="shared" si="70"/>
        <v>0.05</v>
      </c>
      <c r="BP386" s="64">
        <f t="shared" si="71"/>
        <v>0.05</v>
      </c>
    </row>
    <row r="387" spans="1:68" x14ac:dyDescent="0.2">
      <c r="A387" s="418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9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179.33333333333334</v>
      </c>
      <c r="Y387" s="388">
        <f>IFERROR(Y378/H378,"0")+IFERROR(Y379/H379,"0")+IFERROR(Y380/H380,"0")+IFERROR(Y381/H381,"0")+IFERROR(Y382/H382,"0")+IFERROR(Y383/H383,"0")+IFERROR(Y384/H384,"0")+IFERROR(Y385/H385,"0")+IFERROR(Y386/H386,"0")</f>
        <v>181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3.8624699999999996</v>
      </c>
      <c r="AA387" s="389"/>
      <c r="AB387" s="389"/>
      <c r="AC387" s="389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9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2630</v>
      </c>
      <c r="Y388" s="388">
        <f>IFERROR(SUM(Y378:Y386),"0")</f>
        <v>2655</v>
      </c>
      <c r="Z388" s="37"/>
      <c r="AA388" s="389"/>
      <c r="AB388" s="389"/>
      <c r="AC388" s="389"/>
    </row>
    <row r="389" spans="1:68" ht="14.25" customHeight="1" x14ac:dyDescent="0.25">
      <c r="A389" s="392" t="s">
        <v>145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5">
        <v>4607091383980</v>
      </c>
      <c r="E390" s="396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5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9"/>
      <c r="R390" s="399"/>
      <c r="S390" s="399"/>
      <c r="T390" s="400"/>
      <c r="U390" s="34"/>
      <c r="V390" s="34"/>
      <c r="W390" s="35" t="s">
        <v>68</v>
      </c>
      <c r="X390" s="386">
        <v>1500</v>
      </c>
      <c r="Y390" s="387">
        <f>IFERROR(IF(X390="",0,CEILING((X390/$H390),1)*$H390),"")</f>
        <v>1500</v>
      </c>
      <c r="Z390" s="36">
        <f>IFERROR(IF(Y390=0,"",ROUNDUP(Y390/H390,0)*0.02175),"")</f>
        <v>2.1749999999999998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1548</v>
      </c>
      <c r="BN390" s="64">
        <f>IFERROR(Y390*I390/H390,"0")</f>
        <v>1548</v>
      </c>
      <c r="BO390" s="64">
        <f>IFERROR(1/J390*(X390/H390),"0")</f>
        <v>2.083333333333333</v>
      </c>
      <c r="BP390" s="64">
        <f>IFERROR(1/J390*(Y390/H390),"0")</f>
        <v>2.083333333333333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5">
        <v>4607091384178</v>
      </c>
      <c r="E391" s="396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9"/>
      <c r="R391" s="399"/>
      <c r="S391" s="399"/>
      <c r="T391" s="400"/>
      <c r="U391" s="34"/>
      <c r="V391" s="34"/>
      <c r="W391" s="35" t="s">
        <v>68</v>
      </c>
      <c r="X391" s="386">
        <v>8</v>
      </c>
      <c r="Y391" s="387">
        <f>IFERROR(IF(X391="",0,CEILING((X391/$H391),1)*$H391),"")</f>
        <v>8</v>
      </c>
      <c r="Z391" s="36">
        <f>IFERROR(IF(Y391=0,"",ROUNDUP(Y391/H391,0)*0.00937),"")</f>
        <v>1.874E-2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8.48</v>
      </c>
      <c r="BN391" s="64">
        <f>IFERROR(Y391*I391/H391,"0")</f>
        <v>8.48</v>
      </c>
      <c r="BO391" s="64">
        <f>IFERROR(1/J391*(X391/H391),"0")</f>
        <v>1.6666666666666666E-2</v>
      </c>
      <c r="BP391" s="64">
        <f>IFERROR(1/J391*(Y391/H391),"0")</f>
        <v>1.6666666666666666E-2</v>
      </c>
    </row>
    <row r="392" spans="1:68" x14ac:dyDescent="0.2">
      <c r="A392" s="418"/>
      <c r="B392" s="393"/>
      <c r="C392" s="393"/>
      <c r="D392" s="393"/>
      <c r="E392" s="393"/>
      <c r="F392" s="393"/>
      <c r="G392" s="393"/>
      <c r="H392" s="393"/>
      <c r="I392" s="393"/>
      <c r="J392" s="393"/>
      <c r="K392" s="393"/>
      <c r="L392" s="393"/>
      <c r="M392" s="393"/>
      <c r="N392" s="393"/>
      <c r="O392" s="419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102</v>
      </c>
      <c r="Y392" s="388">
        <f>IFERROR(Y390/H390,"0")+IFERROR(Y391/H391,"0")</f>
        <v>102</v>
      </c>
      <c r="Z392" s="388">
        <f>IFERROR(IF(Z390="",0,Z390),"0")+IFERROR(IF(Z391="",0,Z391),"0")</f>
        <v>2.19374</v>
      </c>
      <c r="AA392" s="389"/>
      <c r="AB392" s="389"/>
      <c r="AC392" s="389"/>
    </row>
    <row r="393" spans="1:68" x14ac:dyDescent="0.2">
      <c r="A393" s="39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9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1508</v>
      </c>
      <c r="Y393" s="388">
        <f>IFERROR(SUM(Y390:Y391),"0")</f>
        <v>1508</v>
      </c>
      <c r="Z393" s="37"/>
      <c r="AA393" s="389"/>
      <c r="AB393" s="389"/>
      <c r="AC393" s="389"/>
    </row>
    <row r="394" spans="1:68" ht="14.25" customHeight="1" x14ac:dyDescent="0.25">
      <c r="A394" s="392" t="s">
        <v>71</v>
      </c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3"/>
      <c r="P394" s="393"/>
      <c r="Q394" s="393"/>
      <c r="R394" s="393"/>
      <c r="S394" s="393"/>
      <c r="T394" s="393"/>
      <c r="U394" s="393"/>
      <c r="V394" s="393"/>
      <c r="W394" s="393"/>
      <c r="X394" s="393"/>
      <c r="Y394" s="393"/>
      <c r="Z394" s="393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5">
        <v>4607091383928</v>
      </c>
      <c r="E395" s="396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56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9"/>
      <c r="R395" s="399"/>
      <c r="S395" s="399"/>
      <c r="T395" s="400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5">
        <v>4607091383928</v>
      </c>
      <c r="E396" s="396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54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9"/>
      <c r="R396" s="399"/>
      <c r="S396" s="399"/>
      <c r="T396" s="400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5">
        <v>4607091384260</v>
      </c>
      <c r="E397" s="396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63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9"/>
      <c r="R397" s="399"/>
      <c r="S397" s="399"/>
      <c r="T397" s="400"/>
      <c r="U397" s="34"/>
      <c r="V397" s="34"/>
      <c r="W397" s="35" t="s">
        <v>68</v>
      </c>
      <c r="X397" s="386">
        <v>200</v>
      </c>
      <c r="Y397" s="387">
        <f>IFERROR(IF(X397="",0,CEILING((X397/$H397),1)*$H397),"")</f>
        <v>202.79999999999998</v>
      </c>
      <c r="Z397" s="36">
        <f>IFERROR(IF(Y397=0,"",ROUNDUP(Y397/H397,0)*0.02175),"")</f>
        <v>0.5655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214.46153846153848</v>
      </c>
      <c r="BN397" s="64">
        <f>IFERROR(Y397*I397/H397,"0")</f>
        <v>217.464</v>
      </c>
      <c r="BO397" s="64">
        <f>IFERROR(1/J397*(X397/H397),"0")</f>
        <v>0.45787545787545786</v>
      </c>
      <c r="BP397" s="64">
        <f>IFERROR(1/J397*(Y397/H397),"0")</f>
        <v>0.46428571428571425</v>
      </c>
    </row>
    <row r="398" spans="1:68" x14ac:dyDescent="0.2">
      <c r="A398" s="418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9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25.641025641025642</v>
      </c>
      <c r="Y398" s="388">
        <f>IFERROR(Y395/H395,"0")+IFERROR(Y396/H396,"0")+IFERROR(Y397/H397,"0")</f>
        <v>26</v>
      </c>
      <c r="Z398" s="388">
        <f>IFERROR(IF(Z395="",0,Z395),"0")+IFERROR(IF(Z396="",0,Z396),"0")+IFERROR(IF(Z397="",0,Z397),"0")</f>
        <v>0.5655</v>
      </c>
      <c r="AA398" s="389"/>
      <c r="AB398" s="389"/>
      <c r="AC398" s="389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9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200</v>
      </c>
      <c r="Y399" s="388">
        <f>IFERROR(SUM(Y395:Y397),"0")</f>
        <v>202.79999999999998</v>
      </c>
      <c r="Z399" s="37"/>
      <c r="AA399" s="389"/>
      <c r="AB399" s="389"/>
      <c r="AC399" s="389"/>
    </row>
    <row r="400" spans="1:68" ht="14.25" customHeight="1" x14ac:dyDescent="0.25">
      <c r="A400" s="392" t="s">
        <v>180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5">
        <v>4607091384673</v>
      </c>
      <c r="E401" s="396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6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9"/>
      <c r="R401" s="399"/>
      <c r="S401" s="399"/>
      <c r="T401" s="400"/>
      <c r="U401" s="34"/>
      <c r="V401" s="34"/>
      <c r="W401" s="35" t="s">
        <v>68</v>
      </c>
      <c r="X401" s="386">
        <v>20</v>
      </c>
      <c r="Y401" s="387">
        <f>IFERROR(IF(X401="",0,CEILING((X401/$H401),1)*$H401),"")</f>
        <v>23.4</v>
      </c>
      <c r="Z401" s="36">
        <f>IFERROR(IF(Y401=0,"",ROUNDUP(Y401/H401,0)*0.02175),"")</f>
        <v>6.5250000000000002E-2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21.446153846153852</v>
      </c>
      <c r="BN401" s="64">
        <f>IFERROR(Y401*I401/H401,"0")</f>
        <v>25.092000000000002</v>
      </c>
      <c r="BO401" s="64">
        <f>IFERROR(1/J401*(X401/H401),"0")</f>
        <v>4.5787545787545791E-2</v>
      </c>
      <c r="BP401" s="64">
        <f>IFERROR(1/J401*(Y401/H401),"0")</f>
        <v>5.3571428571428568E-2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5">
        <v>4607091384673</v>
      </c>
      <c r="E402" s="396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79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9"/>
      <c r="R402" s="399"/>
      <c r="S402" s="399"/>
      <c r="T402" s="400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8"/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419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2.5641025641025643</v>
      </c>
      <c r="Y403" s="388">
        <f>IFERROR(Y401/H401,"0")+IFERROR(Y402/H402,"0")</f>
        <v>3</v>
      </c>
      <c r="Z403" s="388">
        <f>IFERROR(IF(Z401="",0,Z401),"0")+IFERROR(IF(Z402="",0,Z402),"0")</f>
        <v>6.5250000000000002E-2</v>
      </c>
      <c r="AA403" s="389"/>
      <c r="AB403" s="389"/>
      <c r="AC403" s="389"/>
    </row>
    <row r="404" spans="1:68" x14ac:dyDescent="0.2">
      <c r="A404" s="393"/>
      <c r="B404" s="393"/>
      <c r="C404" s="393"/>
      <c r="D404" s="393"/>
      <c r="E404" s="393"/>
      <c r="F404" s="393"/>
      <c r="G404" s="393"/>
      <c r="H404" s="393"/>
      <c r="I404" s="393"/>
      <c r="J404" s="393"/>
      <c r="K404" s="393"/>
      <c r="L404" s="393"/>
      <c r="M404" s="393"/>
      <c r="N404" s="393"/>
      <c r="O404" s="419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20</v>
      </c>
      <c r="Y404" s="388">
        <f>IFERROR(SUM(Y401:Y402),"0")</f>
        <v>23.4</v>
      </c>
      <c r="Z404" s="37"/>
      <c r="AA404" s="389"/>
      <c r="AB404" s="389"/>
      <c r="AC404" s="389"/>
    </row>
    <row r="405" spans="1:68" ht="16.5" customHeight="1" x14ac:dyDescent="0.25">
      <c r="A405" s="397" t="s">
        <v>521</v>
      </c>
      <c r="B405" s="393"/>
      <c r="C405" s="393"/>
      <c r="D405" s="393"/>
      <c r="E405" s="393"/>
      <c r="F405" s="393"/>
      <c r="G405" s="393"/>
      <c r="H405" s="393"/>
      <c r="I405" s="393"/>
      <c r="J405" s="393"/>
      <c r="K405" s="393"/>
      <c r="L405" s="393"/>
      <c r="M405" s="393"/>
      <c r="N405" s="393"/>
      <c r="O405" s="393"/>
      <c r="P405" s="393"/>
      <c r="Q405" s="393"/>
      <c r="R405" s="393"/>
      <c r="S405" s="393"/>
      <c r="T405" s="393"/>
      <c r="U405" s="393"/>
      <c r="V405" s="393"/>
      <c r="W405" s="393"/>
      <c r="X405" s="393"/>
      <c r="Y405" s="393"/>
      <c r="Z405" s="393"/>
      <c r="AA405" s="381"/>
      <c r="AB405" s="381"/>
      <c r="AC405" s="381"/>
    </row>
    <row r="406" spans="1:68" ht="14.25" customHeight="1" x14ac:dyDescent="0.25">
      <c r="A406" s="392" t="s">
        <v>109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93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5">
        <v>4680115881907</v>
      </c>
      <c r="E407" s="396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713" t="s">
        <v>524</v>
      </c>
      <c r="Q407" s="399"/>
      <c r="R407" s="399"/>
      <c r="S407" s="399"/>
      <c r="T407" s="400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5">
        <v>4680115884892</v>
      </c>
      <c r="E408" s="396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46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9"/>
      <c r="R408" s="399"/>
      <c r="S408" s="399"/>
      <c r="T408" s="400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5">
        <v>4680115884885</v>
      </c>
      <c r="E409" s="396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51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9"/>
      <c r="R409" s="399"/>
      <c r="S409" s="399"/>
      <c r="T409" s="400"/>
      <c r="U409" s="34"/>
      <c r="V409" s="34"/>
      <c r="W409" s="35" t="s">
        <v>68</v>
      </c>
      <c r="X409" s="386">
        <v>100</v>
      </c>
      <c r="Y409" s="387">
        <f>IFERROR(IF(X409="",0,CEILING((X409/$H409),1)*$H409),"")</f>
        <v>108</v>
      </c>
      <c r="Z409" s="36">
        <f>IFERROR(IF(Y409=0,"",ROUNDUP(Y409/H409,0)*0.02175),"")</f>
        <v>0.19574999999999998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104</v>
      </c>
      <c r="BN409" s="64">
        <f>IFERROR(Y409*I409/H409,"0")</f>
        <v>112.32000000000001</v>
      </c>
      <c r="BO409" s="64">
        <f>IFERROR(1/J409*(X409/H409),"0")</f>
        <v>0.14880952380952381</v>
      </c>
      <c r="BP409" s="64">
        <f>IFERROR(1/J409*(Y409/H409),"0")</f>
        <v>0.1607142857142857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5">
        <v>4680115884908</v>
      </c>
      <c r="E410" s="396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42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9"/>
      <c r="R410" s="399"/>
      <c r="S410" s="399"/>
      <c r="T410" s="400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8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9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8.3333333333333339</v>
      </c>
      <c r="Y411" s="388">
        <f>IFERROR(Y407/H407,"0")+IFERROR(Y408/H408,"0")+IFERROR(Y409/H409,"0")+IFERROR(Y410/H410,"0")</f>
        <v>9</v>
      </c>
      <c r="Z411" s="388">
        <f>IFERROR(IF(Z407="",0,Z407),"0")+IFERROR(IF(Z408="",0,Z408),"0")+IFERROR(IF(Z409="",0,Z409),"0")+IFERROR(IF(Z410="",0,Z410),"0")</f>
        <v>0.19574999999999998</v>
      </c>
      <c r="AA411" s="389"/>
      <c r="AB411" s="389"/>
      <c r="AC411" s="389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9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100</v>
      </c>
      <c r="Y412" s="388">
        <f>IFERROR(SUM(Y407:Y410),"0")</f>
        <v>108</v>
      </c>
      <c r="Z412" s="37"/>
      <c r="AA412" s="389"/>
      <c r="AB412" s="389"/>
      <c r="AC412" s="389"/>
    </row>
    <row r="413" spans="1:68" ht="14.25" customHeight="1" x14ac:dyDescent="0.25">
      <c r="A413" s="392" t="s">
        <v>63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5">
        <v>4607091384802</v>
      </c>
      <c r="E414" s="396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9"/>
      <c r="R414" s="399"/>
      <c r="S414" s="399"/>
      <c r="T414" s="400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5">
        <v>4607091384826</v>
      </c>
      <c r="E415" s="396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49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9"/>
      <c r="R415" s="399"/>
      <c r="S415" s="399"/>
      <c r="T415" s="400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8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19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19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392" t="s">
        <v>71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5">
        <v>4607091384246</v>
      </c>
      <c r="E419" s="396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6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9"/>
      <c r="R419" s="399"/>
      <c r="S419" s="399"/>
      <c r="T419" s="400"/>
      <c r="U419" s="34"/>
      <c r="V419" s="34"/>
      <c r="W419" s="35" t="s">
        <v>68</v>
      </c>
      <c r="X419" s="386">
        <v>80</v>
      </c>
      <c r="Y419" s="387">
        <f>IFERROR(IF(X419="",0,CEILING((X419/$H419),1)*$H419),"")</f>
        <v>85.8</v>
      </c>
      <c r="Z419" s="36">
        <f>IFERROR(IF(Y419=0,"",ROUNDUP(Y419/H419,0)*0.02175),"")</f>
        <v>0.23924999999999999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85.784615384615407</v>
      </c>
      <c r="BN419" s="64">
        <f>IFERROR(Y419*I419/H419,"0")</f>
        <v>92.004000000000005</v>
      </c>
      <c r="BO419" s="64">
        <f>IFERROR(1/J419*(X419/H419),"0")</f>
        <v>0.18315018315018317</v>
      </c>
      <c r="BP419" s="64">
        <f>IFERROR(1/J419*(Y419/H419),"0")</f>
        <v>0.19642857142857142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5">
        <v>4680115881976</v>
      </c>
      <c r="E420" s="396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4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9"/>
      <c r="R420" s="399"/>
      <c r="S420" s="399"/>
      <c r="T420" s="400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5">
        <v>4607091384253</v>
      </c>
      <c r="E421" s="396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9"/>
      <c r="R421" s="399"/>
      <c r="S421" s="399"/>
      <c r="T421" s="400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5">
        <v>4607091384253</v>
      </c>
      <c r="E422" s="396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6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9"/>
      <c r="R422" s="399"/>
      <c r="S422" s="399"/>
      <c r="T422" s="400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5">
        <v>4680115881969</v>
      </c>
      <c r="E423" s="396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7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9"/>
      <c r="R423" s="399"/>
      <c r="S423" s="399"/>
      <c r="T423" s="400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8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9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10.256410256410257</v>
      </c>
      <c r="Y424" s="388">
        <f>IFERROR(Y419/H419,"0")+IFERROR(Y420/H420,"0")+IFERROR(Y421/H421,"0")+IFERROR(Y422/H422,"0")+IFERROR(Y423/H423,"0")</f>
        <v>11</v>
      </c>
      <c r="Z424" s="388">
        <f>IFERROR(IF(Z419="",0,Z419),"0")+IFERROR(IF(Z420="",0,Z420),"0")+IFERROR(IF(Z421="",0,Z421),"0")+IFERROR(IF(Z422="",0,Z422),"0")+IFERROR(IF(Z423="",0,Z423),"0")</f>
        <v>0.23924999999999999</v>
      </c>
      <c r="AA424" s="389"/>
      <c r="AB424" s="389"/>
      <c r="AC424" s="389"/>
    </row>
    <row r="425" spans="1:68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419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80</v>
      </c>
      <c r="Y425" s="388">
        <f>IFERROR(SUM(Y419:Y423),"0")</f>
        <v>85.8</v>
      </c>
      <c r="Z425" s="37"/>
      <c r="AA425" s="389"/>
      <c r="AB425" s="389"/>
      <c r="AC425" s="389"/>
    </row>
    <row r="426" spans="1:68" ht="14.25" customHeight="1" x14ac:dyDescent="0.25">
      <c r="A426" s="392" t="s">
        <v>180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5">
        <v>4607091389357</v>
      </c>
      <c r="E427" s="396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64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9"/>
      <c r="R427" s="399"/>
      <c r="S427" s="399"/>
      <c r="T427" s="400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8"/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393"/>
      <c r="O428" s="419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9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06" t="s">
        <v>546</v>
      </c>
      <c r="B430" s="407"/>
      <c r="C430" s="407"/>
      <c r="D430" s="407"/>
      <c r="E430" s="407"/>
      <c r="F430" s="407"/>
      <c r="G430" s="407"/>
      <c r="H430" s="407"/>
      <c r="I430" s="407"/>
      <c r="J430" s="407"/>
      <c r="K430" s="407"/>
      <c r="L430" s="407"/>
      <c r="M430" s="407"/>
      <c r="N430" s="407"/>
      <c r="O430" s="407"/>
      <c r="P430" s="407"/>
      <c r="Q430" s="407"/>
      <c r="R430" s="407"/>
      <c r="S430" s="407"/>
      <c r="T430" s="407"/>
      <c r="U430" s="407"/>
      <c r="V430" s="407"/>
      <c r="W430" s="407"/>
      <c r="X430" s="407"/>
      <c r="Y430" s="407"/>
      <c r="Z430" s="407"/>
      <c r="AA430" s="48"/>
      <c r="AB430" s="48"/>
      <c r="AC430" s="48"/>
    </row>
    <row r="431" spans="1:68" ht="16.5" customHeight="1" x14ac:dyDescent="0.25">
      <c r="A431" s="397" t="s">
        <v>547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81"/>
      <c r="AB431" s="381"/>
      <c r="AC431" s="381"/>
    </row>
    <row r="432" spans="1:68" ht="14.25" customHeight="1" x14ac:dyDescent="0.25">
      <c r="A432" s="392" t="s">
        <v>109</v>
      </c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3"/>
      <c r="P432" s="393"/>
      <c r="Q432" s="393"/>
      <c r="R432" s="393"/>
      <c r="S432" s="393"/>
      <c r="T432" s="393"/>
      <c r="U432" s="393"/>
      <c r="V432" s="393"/>
      <c r="W432" s="393"/>
      <c r="X432" s="393"/>
      <c r="Y432" s="393"/>
      <c r="Z432" s="393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5">
        <v>4607091389708</v>
      </c>
      <c r="E433" s="396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4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9"/>
      <c r="R433" s="399"/>
      <c r="S433" s="399"/>
      <c r="T433" s="400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8"/>
      <c r="B434" s="393"/>
      <c r="C434" s="393"/>
      <c r="D434" s="393"/>
      <c r="E434" s="393"/>
      <c r="F434" s="393"/>
      <c r="G434" s="393"/>
      <c r="H434" s="393"/>
      <c r="I434" s="393"/>
      <c r="J434" s="393"/>
      <c r="K434" s="393"/>
      <c r="L434" s="393"/>
      <c r="M434" s="393"/>
      <c r="N434" s="393"/>
      <c r="O434" s="419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393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3"/>
      <c r="O435" s="419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392" t="s">
        <v>63</v>
      </c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3"/>
      <c r="P436" s="393"/>
      <c r="Q436" s="393"/>
      <c r="R436" s="393"/>
      <c r="S436" s="393"/>
      <c r="T436" s="393"/>
      <c r="U436" s="393"/>
      <c r="V436" s="393"/>
      <c r="W436" s="393"/>
      <c r="X436" s="393"/>
      <c r="Y436" s="393"/>
      <c r="Z436" s="393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5">
        <v>4607091389753</v>
      </c>
      <c r="E437" s="396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78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9"/>
      <c r="R437" s="399"/>
      <c r="S437" s="399"/>
      <c r="T437" s="400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5">
        <v>4607091389753</v>
      </c>
      <c r="E438" s="396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62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9"/>
      <c r="R438" s="399"/>
      <c r="S438" s="399"/>
      <c r="T438" s="400"/>
      <c r="U438" s="34"/>
      <c r="V438" s="34"/>
      <c r="W438" s="35" t="s">
        <v>68</v>
      </c>
      <c r="X438" s="386">
        <v>30</v>
      </c>
      <c r="Y438" s="387">
        <f t="shared" si="72"/>
        <v>33.6</v>
      </c>
      <c r="Z438" s="36">
        <f>IFERROR(IF(Y438=0,"",ROUNDUP(Y438/H438,0)*0.00753),"")</f>
        <v>6.0240000000000002E-2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31.642857142857135</v>
      </c>
      <c r="BN438" s="64">
        <f t="shared" si="74"/>
        <v>35.44</v>
      </c>
      <c r="BO438" s="64">
        <f t="shared" si="75"/>
        <v>4.5787545787545784E-2</v>
      </c>
      <c r="BP438" s="64">
        <f t="shared" si="76"/>
        <v>5.128205128205128E-2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5">
        <v>4607091389760</v>
      </c>
      <c r="E439" s="396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45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9"/>
      <c r="R439" s="399"/>
      <c r="S439" s="399"/>
      <c r="T439" s="400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5">
        <v>4607091389746</v>
      </c>
      <c r="E440" s="396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0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9"/>
      <c r="R440" s="399"/>
      <c r="S440" s="399"/>
      <c r="T440" s="400"/>
      <c r="U440" s="34"/>
      <c r="V440" s="34"/>
      <c r="W440" s="35" t="s">
        <v>68</v>
      </c>
      <c r="X440" s="386">
        <v>50</v>
      </c>
      <c r="Y440" s="387">
        <f t="shared" si="72"/>
        <v>50.400000000000006</v>
      </c>
      <c r="Z440" s="36">
        <f>IFERROR(IF(Y440=0,"",ROUNDUP(Y440/H440,0)*0.00753),"")</f>
        <v>9.0359999999999996E-2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52.738095238095234</v>
      </c>
      <c r="BN440" s="64">
        <f t="shared" si="74"/>
        <v>53.160000000000004</v>
      </c>
      <c r="BO440" s="64">
        <f t="shared" si="75"/>
        <v>7.6312576312576319E-2</v>
      </c>
      <c r="BP440" s="64">
        <f t="shared" si="76"/>
        <v>7.6923076923076927E-2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5">
        <v>4607091389746</v>
      </c>
      <c r="E441" s="396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57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9"/>
      <c r="R441" s="399"/>
      <c r="S441" s="399"/>
      <c r="T441" s="400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4301031257</v>
      </c>
      <c r="D442" s="395">
        <v>4680115883147</v>
      </c>
      <c r="E442" s="396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9"/>
      <c r="R442" s="399"/>
      <c r="S442" s="399"/>
      <c r="T442" s="400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4301031335</v>
      </c>
      <c r="D443" s="395">
        <v>4680115883147</v>
      </c>
      <c r="E443" s="396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9"/>
      <c r="R443" s="399"/>
      <c r="S443" s="399"/>
      <c r="T443" s="400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4301031178</v>
      </c>
      <c r="D444" s="395">
        <v>4607091384338</v>
      </c>
      <c r="E444" s="396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4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9"/>
      <c r="R444" s="399"/>
      <c r="S444" s="399"/>
      <c r="T444" s="400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4301031330</v>
      </c>
      <c r="D445" s="395">
        <v>4607091384338</v>
      </c>
      <c r="E445" s="396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4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9"/>
      <c r="R445" s="399"/>
      <c r="S445" s="399"/>
      <c r="T445" s="400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4301031254</v>
      </c>
      <c r="D446" s="395">
        <v>4680115883154</v>
      </c>
      <c r="E446" s="396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9"/>
      <c r="R446" s="399"/>
      <c r="S446" s="399"/>
      <c r="T446" s="400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4301031336</v>
      </c>
      <c r="D447" s="395">
        <v>4680115883154</v>
      </c>
      <c r="E447" s="396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2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9"/>
      <c r="R447" s="399"/>
      <c r="S447" s="399"/>
      <c r="T447" s="400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5">
        <v>4607091389524</v>
      </c>
      <c r="E448" s="396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8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9"/>
      <c r="R448" s="399"/>
      <c r="S448" s="399"/>
      <c r="T448" s="400"/>
      <c r="U448" s="34"/>
      <c r="V448" s="34"/>
      <c r="W448" s="35" t="s">
        <v>68</v>
      </c>
      <c r="X448" s="386">
        <v>28</v>
      </c>
      <c r="Y448" s="387">
        <f t="shared" si="72"/>
        <v>29.400000000000002</v>
      </c>
      <c r="Z448" s="36">
        <f t="shared" si="77"/>
        <v>7.0280000000000009E-2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29.733333333333331</v>
      </c>
      <c r="BN448" s="64">
        <f t="shared" si="74"/>
        <v>31.22</v>
      </c>
      <c r="BO448" s="64">
        <f t="shared" si="75"/>
        <v>5.6980056980056981E-2</v>
      </c>
      <c r="BP448" s="64">
        <f t="shared" si="76"/>
        <v>5.9829059829059839E-2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5">
        <v>4607091389524</v>
      </c>
      <c r="E449" s="396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431" t="s">
        <v>570</v>
      </c>
      <c r="Q449" s="399"/>
      <c r="R449" s="399"/>
      <c r="S449" s="399"/>
      <c r="T449" s="400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4301031258</v>
      </c>
      <c r="D450" s="395">
        <v>4680115883161</v>
      </c>
      <c r="E450" s="396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6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9"/>
      <c r="R450" s="399"/>
      <c r="S450" s="399"/>
      <c r="T450" s="400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4301031337</v>
      </c>
      <c r="D451" s="395">
        <v>4680115883161</v>
      </c>
      <c r="E451" s="396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0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9"/>
      <c r="R451" s="399"/>
      <c r="S451" s="399"/>
      <c r="T451" s="400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5">
        <v>4607091389531</v>
      </c>
      <c r="E452" s="396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9"/>
      <c r="R452" s="399"/>
      <c r="S452" s="399"/>
      <c r="T452" s="400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5">
        <v>4607091389531</v>
      </c>
      <c r="E453" s="396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9"/>
      <c r="R453" s="399"/>
      <c r="S453" s="399"/>
      <c r="T453" s="400"/>
      <c r="U453" s="34"/>
      <c r="V453" s="34"/>
      <c r="W453" s="35" t="s">
        <v>68</v>
      </c>
      <c r="X453" s="386">
        <v>70</v>
      </c>
      <c r="Y453" s="387">
        <f t="shared" si="72"/>
        <v>71.400000000000006</v>
      </c>
      <c r="Z453" s="36">
        <f t="shared" si="77"/>
        <v>0.17068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74.333333333333329</v>
      </c>
      <c r="BN453" s="64">
        <f t="shared" si="74"/>
        <v>75.820000000000007</v>
      </c>
      <c r="BO453" s="64">
        <f t="shared" si="75"/>
        <v>0.14245014245014245</v>
      </c>
      <c r="BP453" s="64">
        <f t="shared" si="76"/>
        <v>0.14529914529914531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5">
        <v>4607091384345</v>
      </c>
      <c r="E454" s="396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9"/>
      <c r="R454" s="399"/>
      <c r="S454" s="399"/>
      <c r="T454" s="400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4301031255</v>
      </c>
      <c r="D455" s="395">
        <v>4680115883185</v>
      </c>
      <c r="E455" s="396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7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9"/>
      <c r="R455" s="399"/>
      <c r="S455" s="399"/>
      <c r="T455" s="400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4301031338</v>
      </c>
      <c r="D456" s="395">
        <v>4680115883185</v>
      </c>
      <c r="E456" s="396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6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9"/>
      <c r="R456" s="399"/>
      <c r="S456" s="399"/>
      <c r="T456" s="400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5">
        <v>4680115882928</v>
      </c>
      <c r="E457" s="396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7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9"/>
      <c r="R457" s="399"/>
      <c r="S457" s="399"/>
      <c r="T457" s="400"/>
      <c r="U457" s="34"/>
      <c r="V457" s="34"/>
      <c r="W457" s="35" t="s">
        <v>68</v>
      </c>
      <c r="X457" s="386">
        <v>112</v>
      </c>
      <c r="Y457" s="387">
        <f t="shared" si="72"/>
        <v>112.56</v>
      </c>
      <c r="Z457" s="36">
        <f>IFERROR(IF(Y457=0,"",ROUNDUP(Y457/H457,0)*0.00753),"")</f>
        <v>0.50451000000000001</v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173.33333333333334</v>
      </c>
      <c r="BN457" s="64">
        <f t="shared" si="74"/>
        <v>174.20000000000002</v>
      </c>
      <c r="BO457" s="64">
        <f t="shared" si="75"/>
        <v>0.42735042735042739</v>
      </c>
      <c r="BP457" s="64">
        <f t="shared" si="76"/>
        <v>0.42948717948717946</v>
      </c>
    </row>
    <row r="458" spans="1:68" x14ac:dyDescent="0.2">
      <c r="A458" s="418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9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132.38095238095238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135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0.89607000000000003</v>
      </c>
      <c r="AA458" s="389"/>
      <c r="AB458" s="389"/>
      <c r="AC458" s="389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9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290</v>
      </c>
      <c r="Y459" s="388">
        <f>IFERROR(SUM(Y437:Y457),"0")</f>
        <v>297.36</v>
      </c>
      <c r="Z459" s="37"/>
      <c r="AA459" s="389"/>
      <c r="AB459" s="389"/>
      <c r="AC459" s="389"/>
    </row>
    <row r="460" spans="1:68" ht="14.25" customHeight="1" x14ac:dyDescent="0.25">
      <c r="A460" s="392" t="s">
        <v>71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5">
        <v>4607091384352</v>
      </c>
      <c r="E461" s="396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5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9"/>
      <c r="R461" s="399"/>
      <c r="S461" s="399"/>
      <c r="T461" s="400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5">
        <v>4607091389654</v>
      </c>
      <c r="E462" s="396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9"/>
      <c r="R462" s="399"/>
      <c r="S462" s="399"/>
      <c r="T462" s="400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8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9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19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392" t="s">
        <v>95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5">
        <v>4680115884342</v>
      </c>
      <c r="E466" s="396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9"/>
      <c r="R466" s="399"/>
      <c r="S466" s="399"/>
      <c r="T466" s="400"/>
      <c r="U466" s="34"/>
      <c r="V466" s="34"/>
      <c r="W466" s="35" t="s">
        <v>68</v>
      </c>
      <c r="X466" s="386">
        <v>1.8</v>
      </c>
      <c r="Y466" s="387">
        <f>IFERROR(IF(X466="",0,CEILING((X466/$H466),1)*$H466),"")</f>
        <v>2.4</v>
      </c>
      <c r="Z466" s="36">
        <f>IFERROR(IF(Y466=0,"",ROUNDUP(Y466/H466,0)*0.00627),"")</f>
        <v>1.2540000000000001E-2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2.7</v>
      </c>
      <c r="BN466" s="64">
        <f>IFERROR(Y466*I466/H466,"0")</f>
        <v>3.6000000000000005</v>
      </c>
      <c r="BO466" s="64">
        <f>IFERROR(1/J466*(X466/H466),"0")</f>
        <v>7.4999999999999997E-3</v>
      </c>
      <c r="BP466" s="64">
        <f>IFERROR(1/J466*(Y466/H466),"0")</f>
        <v>0.01</v>
      </c>
    </row>
    <row r="467" spans="1:68" x14ac:dyDescent="0.2">
      <c r="A467" s="418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9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1.5</v>
      </c>
      <c r="Y467" s="388">
        <f>IFERROR(Y466/H466,"0")</f>
        <v>2</v>
      </c>
      <c r="Z467" s="388">
        <f>IFERROR(IF(Z466="",0,Z466),"0")</f>
        <v>1.2540000000000001E-2</v>
      </c>
      <c r="AA467" s="389"/>
      <c r="AB467" s="389"/>
      <c r="AC467" s="389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9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1.8</v>
      </c>
      <c r="Y468" s="388">
        <f>IFERROR(SUM(Y466:Y466),"0")</f>
        <v>2.4</v>
      </c>
      <c r="Z468" s="37"/>
      <c r="AA468" s="389"/>
      <c r="AB468" s="389"/>
      <c r="AC468" s="389"/>
    </row>
    <row r="469" spans="1:68" ht="16.5" customHeight="1" x14ac:dyDescent="0.25">
      <c r="A469" s="397" t="s">
        <v>592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81"/>
      <c r="AB469" s="381"/>
      <c r="AC469" s="381"/>
    </row>
    <row r="470" spans="1:68" ht="14.25" customHeight="1" x14ac:dyDescent="0.25">
      <c r="A470" s="392" t="s">
        <v>145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5">
        <v>4607091389364</v>
      </c>
      <c r="E471" s="396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71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9"/>
      <c r="R471" s="399"/>
      <c r="S471" s="399"/>
      <c r="T471" s="400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8"/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93"/>
      <c r="N472" s="393"/>
      <c r="O472" s="419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393"/>
      <c r="B473" s="393"/>
      <c r="C473" s="393"/>
      <c r="D473" s="393"/>
      <c r="E473" s="393"/>
      <c r="F473" s="393"/>
      <c r="G473" s="393"/>
      <c r="H473" s="393"/>
      <c r="I473" s="393"/>
      <c r="J473" s="393"/>
      <c r="K473" s="393"/>
      <c r="L473" s="393"/>
      <c r="M473" s="393"/>
      <c r="N473" s="393"/>
      <c r="O473" s="419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392" t="s">
        <v>63</v>
      </c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3"/>
      <c r="P474" s="393"/>
      <c r="Q474" s="393"/>
      <c r="R474" s="393"/>
      <c r="S474" s="393"/>
      <c r="T474" s="393"/>
      <c r="U474" s="393"/>
      <c r="V474" s="393"/>
      <c r="W474" s="393"/>
      <c r="X474" s="393"/>
      <c r="Y474" s="393"/>
      <c r="Z474" s="393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4301031212</v>
      </c>
      <c r="D475" s="395">
        <v>4607091389739</v>
      </c>
      <c r="E475" s="396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52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9"/>
      <c r="R475" s="399"/>
      <c r="S475" s="399"/>
      <c r="T475" s="400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4301031324</v>
      </c>
      <c r="D476" s="395">
        <v>4607091389739</v>
      </c>
      <c r="E476" s="396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72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9"/>
      <c r="R476" s="399"/>
      <c r="S476" s="399"/>
      <c r="T476" s="400"/>
      <c r="U476" s="34"/>
      <c r="V476" s="34"/>
      <c r="W476" s="35" t="s">
        <v>68</v>
      </c>
      <c r="X476" s="386">
        <v>100</v>
      </c>
      <c r="Y476" s="387">
        <f t="shared" si="78"/>
        <v>100.80000000000001</v>
      </c>
      <c r="Z476" s="36">
        <f>IFERROR(IF(Y476=0,"",ROUNDUP(Y476/H476,0)*0.00753),"")</f>
        <v>0.18071999999999999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105.47619047619047</v>
      </c>
      <c r="BN476" s="64">
        <f t="shared" si="80"/>
        <v>106.32000000000001</v>
      </c>
      <c r="BO476" s="64">
        <f t="shared" si="81"/>
        <v>0.15262515262515264</v>
      </c>
      <c r="BP476" s="64">
        <f t="shared" si="82"/>
        <v>0.15384615384615385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5">
        <v>4607091389425</v>
      </c>
      <c r="E477" s="396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5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9"/>
      <c r="R477" s="399"/>
      <c r="S477" s="399"/>
      <c r="T477" s="400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5">
        <v>4680115880771</v>
      </c>
      <c r="E478" s="396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51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9"/>
      <c r="R478" s="399"/>
      <c r="S478" s="399"/>
      <c r="T478" s="400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4301031173</v>
      </c>
      <c r="D479" s="395">
        <v>4607091389500</v>
      </c>
      <c r="E479" s="396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9"/>
      <c r="R479" s="399"/>
      <c r="S479" s="399"/>
      <c r="T479" s="400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4301031327</v>
      </c>
      <c r="D480" s="395">
        <v>4607091389500</v>
      </c>
      <c r="E480" s="396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68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9"/>
      <c r="R480" s="399"/>
      <c r="S480" s="399"/>
      <c r="T480" s="400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8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9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23.80952380952381</v>
      </c>
      <c r="Y481" s="388">
        <f>IFERROR(Y475/H475,"0")+IFERROR(Y476/H476,"0")+IFERROR(Y477/H477,"0")+IFERROR(Y478/H478,"0")+IFERROR(Y479/H479,"0")+IFERROR(Y480/H480,"0")</f>
        <v>24</v>
      </c>
      <c r="Z481" s="388">
        <f>IFERROR(IF(Z475="",0,Z475),"0")+IFERROR(IF(Z476="",0,Z476),"0")+IFERROR(IF(Z477="",0,Z477),"0")+IFERROR(IF(Z478="",0,Z478),"0")+IFERROR(IF(Z479="",0,Z479),"0")+IFERROR(IF(Z480="",0,Z480),"0")</f>
        <v>0.18071999999999999</v>
      </c>
      <c r="AA481" s="389"/>
      <c r="AB481" s="389"/>
      <c r="AC481" s="389"/>
    </row>
    <row r="482" spans="1:68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419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100</v>
      </c>
      <c r="Y482" s="388">
        <f>IFERROR(SUM(Y475:Y480),"0")</f>
        <v>100.80000000000001</v>
      </c>
      <c r="Z482" s="37"/>
      <c r="AA482" s="389"/>
      <c r="AB482" s="389"/>
      <c r="AC482" s="389"/>
    </row>
    <row r="483" spans="1:68" ht="14.25" customHeight="1" x14ac:dyDescent="0.25">
      <c r="A483" s="392" t="s">
        <v>104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5">
        <v>4680115884090</v>
      </c>
      <c r="E484" s="396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4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9"/>
      <c r="R484" s="399"/>
      <c r="S484" s="399"/>
      <c r="T484" s="400"/>
      <c r="U484" s="34"/>
      <c r="V484" s="34"/>
      <c r="W484" s="35" t="s">
        <v>68</v>
      </c>
      <c r="X484" s="386">
        <v>3.3</v>
      </c>
      <c r="Y484" s="387">
        <f>IFERROR(IF(X484="",0,CEILING((X484/$H484),1)*$H484),"")</f>
        <v>3.96</v>
      </c>
      <c r="Z484" s="36">
        <f>IFERROR(IF(Y484=0,"",ROUNDUP(Y484/H484,0)*0.00627),"")</f>
        <v>1.881E-2</v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4.6999999999999993</v>
      </c>
      <c r="BN484" s="64">
        <f>IFERROR(Y484*I484/H484,"0")</f>
        <v>5.64</v>
      </c>
      <c r="BO484" s="64">
        <f>IFERROR(1/J484*(X484/H484),"0")</f>
        <v>1.2499999999999997E-2</v>
      </c>
      <c r="BP484" s="64">
        <f>IFERROR(1/J484*(Y484/H484),"0")</f>
        <v>1.4999999999999999E-2</v>
      </c>
    </row>
    <row r="485" spans="1:68" x14ac:dyDescent="0.2">
      <c r="A485" s="418"/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419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2.4999999999999996</v>
      </c>
      <c r="Y485" s="388">
        <f>IFERROR(Y484/H484,"0")</f>
        <v>3</v>
      </c>
      <c r="Z485" s="388">
        <f>IFERROR(IF(Z484="",0,Z484),"0")</f>
        <v>1.881E-2</v>
      </c>
      <c r="AA485" s="389"/>
      <c r="AB485" s="389"/>
      <c r="AC485" s="389"/>
    </row>
    <row r="486" spans="1:68" x14ac:dyDescent="0.2">
      <c r="A486" s="393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3"/>
      <c r="O486" s="419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3.3</v>
      </c>
      <c r="Y486" s="388">
        <f>IFERROR(SUM(Y484:Y484),"0")</f>
        <v>3.96</v>
      </c>
      <c r="Z486" s="37"/>
      <c r="AA486" s="389"/>
      <c r="AB486" s="389"/>
      <c r="AC486" s="389"/>
    </row>
    <row r="487" spans="1:68" ht="16.5" customHeight="1" x14ac:dyDescent="0.25">
      <c r="A487" s="397" t="s">
        <v>607</v>
      </c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3"/>
      <c r="P487" s="393"/>
      <c r="Q487" s="393"/>
      <c r="R487" s="393"/>
      <c r="S487" s="393"/>
      <c r="T487" s="393"/>
      <c r="U487" s="393"/>
      <c r="V487" s="393"/>
      <c r="W487" s="393"/>
      <c r="X487" s="393"/>
      <c r="Y487" s="393"/>
      <c r="Z487" s="393"/>
      <c r="AA487" s="381"/>
      <c r="AB487" s="381"/>
      <c r="AC487" s="381"/>
    </row>
    <row r="488" spans="1:68" ht="14.25" customHeight="1" x14ac:dyDescent="0.25">
      <c r="A488" s="392" t="s">
        <v>63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93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5">
        <v>4680115885189</v>
      </c>
      <c r="E489" s="396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9"/>
      <c r="R489" s="399"/>
      <c r="S489" s="399"/>
      <c r="T489" s="400"/>
      <c r="U489" s="34"/>
      <c r="V489" s="34"/>
      <c r="W489" s="35" t="s">
        <v>68</v>
      </c>
      <c r="X489" s="386">
        <v>30</v>
      </c>
      <c r="Y489" s="387">
        <f>IFERROR(IF(X489="",0,CEILING((X489/$H489),1)*$H489),"")</f>
        <v>30</v>
      </c>
      <c r="Z489" s="36">
        <f>IFERROR(IF(Y489=0,"",ROUNDUP(Y489/H489,0)*0.00502),"")</f>
        <v>0.1255</v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34.300000000000004</v>
      </c>
      <c r="BN489" s="64">
        <f>IFERROR(Y489*I489/H489,"0")</f>
        <v>34.300000000000004</v>
      </c>
      <c r="BO489" s="64">
        <f>IFERROR(1/J489*(X489/H489),"0")</f>
        <v>0.10683760683760685</v>
      </c>
      <c r="BP489" s="64">
        <f>IFERROR(1/J489*(Y489/H489),"0")</f>
        <v>0.10683760683760685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5">
        <v>4680115885172</v>
      </c>
      <c r="E490" s="396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51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9"/>
      <c r="R490" s="399"/>
      <c r="S490" s="399"/>
      <c r="T490" s="400"/>
      <c r="U490" s="34"/>
      <c r="V490" s="34"/>
      <c r="W490" s="35" t="s">
        <v>68</v>
      </c>
      <c r="X490" s="386">
        <v>32</v>
      </c>
      <c r="Y490" s="387">
        <f>IFERROR(IF(X490="",0,CEILING((X490/$H490),1)*$H490),"")</f>
        <v>32.4</v>
      </c>
      <c r="Z490" s="36">
        <f>IFERROR(IF(Y490=0,"",ROUNDUP(Y490/H490,0)*0.00502),"")</f>
        <v>0.13553999999999999</v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34.666666666666671</v>
      </c>
      <c r="BN490" s="64">
        <f>IFERROR(Y490*I490/H490,"0")</f>
        <v>35.1</v>
      </c>
      <c r="BO490" s="64">
        <f>IFERROR(1/J490*(X490/H490),"0")</f>
        <v>0.11396011396011398</v>
      </c>
      <c r="BP490" s="64">
        <f>IFERROR(1/J490*(Y490/H490),"0")</f>
        <v>0.11538461538461539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5">
        <v>4680115885110</v>
      </c>
      <c r="E491" s="396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9"/>
      <c r="R491" s="399"/>
      <c r="S491" s="399"/>
      <c r="T491" s="400"/>
      <c r="U491" s="34"/>
      <c r="V491" s="34"/>
      <c r="W491" s="35" t="s">
        <v>68</v>
      </c>
      <c r="X491" s="386">
        <v>30</v>
      </c>
      <c r="Y491" s="387">
        <f>IFERROR(IF(X491="",0,CEILING((X491/$H491),1)*$H491),"")</f>
        <v>30</v>
      </c>
      <c r="Z491" s="36">
        <f>IFERROR(IF(Y491=0,"",ROUNDUP(Y491/H491,0)*0.00502),"")</f>
        <v>0.1255</v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50.5</v>
      </c>
      <c r="BN491" s="64">
        <f>IFERROR(Y491*I491/H491,"0")</f>
        <v>50.5</v>
      </c>
      <c r="BO491" s="64">
        <f>IFERROR(1/J491*(X491/H491),"0")</f>
        <v>0.10683760683760685</v>
      </c>
      <c r="BP491" s="64">
        <f>IFERROR(1/J491*(Y491/H491),"0")</f>
        <v>0.10683760683760685</v>
      </c>
    </row>
    <row r="492" spans="1:68" x14ac:dyDescent="0.2">
      <c r="A492" s="418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9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76.666666666666671</v>
      </c>
      <c r="Y492" s="388">
        <f>IFERROR(Y489/H489,"0")+IFERROR(Y490/H490,"0")+IFERROR(Y491/H491,"0")</f>
        <v>77</v>
      </c>
      <c r="Z492" s="388">
        <f>IFERROR(IF(Z489="",0,Z489),"0")+IFERROR(IF(Z490="",0,Z490),"0")+IFERROR(IF(Z491="",0,Z491),"0")</f>
        <v>0.38653999999999999</v>
      </c>
      <c r="AA492" s="389"/>
      <c r="AB492" s="389"/>
      <c r="AC492" s="389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9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92</v>
      </c>
      <c r="Y493" s="388">
        <f>IFERROR(SUM(Y489:Y491),"0")</f>
        <v>92.4</v>
      </c>
      <c r="Z493" s="37"/>
      <c r="AA493" s="389"/>
      <c r="AB493" s="389"/>
      <c r="AC493" s="389"/>
    </row>
    <row r="494" spans="1:68" ht="16.5" customHeight="1" x14ac:dyDescent="0.25">
      <c r="A494" s="397" t="s">
        <v>614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81"/>
      <c r="AB494" s="381"/>
      <c r="AC494" s="381"/>
    </row>
    <row r="495" spans="1:68" ht="14.25" customHeight="1" x14ac:dyDescent="0.25">
      <c r="A495" s="392" t="s">
        <v>63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5">
        <v>4680115885103</v>
      </c>
      <c r="E496" s="396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6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9"/>
      <c r="R496" s="399"/>
      <c r="S496" s="399"/>
      <c r="T496" s="400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8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19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19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06" t="s">
        <v>617</v>
      </c>
      <c r="B499" s="407"/>
      <c r="C499" s="407"/>
      <c r="D499" s="407"/>
      <c r="E499" s="407"/>
      <c r="F499" s="407"/>
      <c r="G499" s="407"/>
      <c r="H499" s="407"/>
      <c r="I499" s="407"/>
      <c r="J499" s="407"/>
      <c r="K499" s="407"/>
      <c r="L499" s="407"/>
      <c r="M499" s="407"/>
      <c r="N499" s="407"/>
      <c r="O499" s="407"/>
      <c r="P499" s="407"/>
      <c r="Q499" s="407"/>
      <c r="R499" s="407"/>
      <c r="S499" s="407"/>
      <c r="T499" s="407"/>
      <c r="U499" s="407"/>
      <c r="V499" s="407"/>
      <c r="W499" s="407"/>
      <c r="X499" s="407"/>
      <c r="Y499" s="407"/>
      <c r="Z499" s="407"/>
      <c r="AA499" s="48"/>
      <c r="AB499" s="48"/>
      <c r="AC499" s="48"/>
    </row>
    <row r="500" spans="1:68" ht="16.5" customHeight="1" x14ac:dyDescent="0.25">
      <c r="A500" s="397" t="s">
        <v>617</v>
      </c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3"/>
      <c r="P500" s="393"/>
      <c r="Q500" s="393"/>
      <c r="R500" s="393"/>
      <c r="S500" s="393"/>
      <c r="T500" s="393"/>
      <c r="U500" s="393"/>
      <c r="V500" s="393"/>
      <c r="W500" s="393"/>
      <c r="X500" s="393"/>
      <c r="Y500" s="393"/>
      <c r="Z500" s="393"/>
      <c r="AA500" s="381"/>
      <c r="AB500" s="381"/>
      <c r="AC500" s="381"/>
    </row>
    <row r="501" spans="1:68" ht="14.25" customHeight="1" x14ac:dyDescent="0.25">
      <c r="A501" s="392" t="s">
        <v>109</v>
      </c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3"/>
      <c r="P501" s="393"/>
      <c r="Q501" s="393"/>
      <c r="R501" s="393"/>
      <c r="S501" s="393"/>
      <c r="T501" s="393"/>
      <c r="U501" s="393"/>
      <c r="V501" s="393"/>
      <c r="W501" s="393"/>
      <c r="X501" s="393"/>
      <c r="Y501" s="393"/>
      <c r="Z501" s="393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5">
        <v>4607091389067</v>
      </c>
      <c r="E502" s="396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7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9"/>
      <c r="R502" s="399"/>
      <c r="S502" s="399"/>
      <c r="T502" s="400"/>
      <c r="U502" s="34"/>
      <c r="V502" s="34"/>
      <c r="W502" s="35" t="s">
        <v>68</v>
      </c>
      <c r="X502" s="386">
        <v>70</v>
      </c>
      <c r="Y502" s="387">
        <f t="shared" ref="Y502:Y509" si="83">IFERROR(IF(X502="",0,CEILING((X502/$H502),1)*$H502),"")</f>
        <v>73.92</v>
      </c>
      <c r="Z502" s="36">
        <f t="shared" ref="Z502:Z507" si="84">IFERROR(IF(Y502=0,"",ROUNDUP(Y502/H502,0)*0.01196),"")</f>
        <v>0.16744000000000001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74.772727272727266</v>
      </c>
      <c r="BN502" s="64">
        <f t="shared" ref="BN502:BN509" si="86">IFERROR(Y502*I502/H502,"0")</f>
        <v>78.959999999999994</v>
      </c>
      <c r="BO502" s="64">
        <f t="shared" ref="BO502:BO509" si="87">IFERROR(1/J502*(X502/H502),"0")</f>
        <v>0.12747668997668998</v>
      </c>
      <c r="BP502" s="64">
        <f t="shared" ref="BP502:BP509" si="88">IFERROR(1/J502*(Y502/H502),"0")</f>
        <v>0.13461538461538464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5">
        <v>4680115885271</v>
      </c>
      <c r="E503" s="396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5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9"/>
      <c r="R503" s="399"/>
      <c r="S503" s="399"/>
      <c r="T503" s="400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5">
        <v>4680115884502</v>
      </c>
      <c r="E504" s="396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5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9"/>
      <c r="R504" s="399"/>
      <c r="S504" s="399"/>
      <c r="T504" s="400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5">
        <v>4607091389104</v>
      </c>
      <c r="E505" s="396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4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9"/>
      <c r="R505" s="399"/>
      <c r="S505" s="399"/>
      <c r="T505" s="400"/>
      <c r="U505" s="34"/>
      <c r="V505" s="34"/>
      <c r="W505" s="35" t="s">
        <v>68</v>
      </c>
      <c r="X505" s="386">
        <v>160</v>
      </c>
      <c r="Y505" s="387">
        <f t="shared" si="83"/>
        <v>163.68</v>
      </c>
      <c r="Z505" s="36">
        <f t="shared" si="84"/>
        <v>0.37075999999999998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170.90909090909091</v>
      </c>
      <c r="BN505" s="64">
        <f t="shared" si="86"/>
        <v>174.84</v>
      </c>
      <c r="BO505" s="64">
        <f t="shared" si="87"/>
        <v>0.29137529137529139</v>
      </c>
      <c r="BP505" s="64">
        <f t="shared" si="88"/>
        <v>0.29807692307692307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5">
        <v>4680115884519</v>
      </c>
      <c r="E506" s="396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5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9"/>
      <c r="R506" s="399"/>
      <c r="S506" s="399"/>
      <c r="T506" s="400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5">
        <v>4680115885226</v>
      </c>
      <c r="E507" s="396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4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9"/>
      <c r="R507" s="399"/>
      <c r="S507" s="399"/>
      <c r="T507" s="400"/>
      <c r="U507" s="34"/>
      <c r="V507" s="34"/>
      <c r="W507" s="35" t="s">
        <v>68</v>
      </c>
      <c r="X507" s="386">
        <v>130</v>
      </c>
      <c r="Y507" s="387">
        <f t="shared" si="83"/>
        <v>132</v>
      </c>
      <c r="Z507" s="36">
        <f t="shared" si="84"/>
        <v>0.29899999999999999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138.86363636363635</v>
      </c>
      <c r="BN507" s="64">
        <f t="shared" si="86"/>
        <v>140.99999999999997</v>
      </c>
      <c r="BO507" s="64">
        <f t="shared" si="87"/>
        <v>0.23674242424242425</v>
      </c>
      <c r="BP507" s="64">
        <f t="shared" si="88"/>
        <v>0.24038461538461539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5">
        <v>4680115880603</v>
      </c>
      <c r="E508" s="396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7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9"/>
      <c r="R508" s="399"/>
      <c r="S508" s="399"/>
      <c r="T508" s="400"/>
      <c r="U508" s="34"/>
      <c r="V508" s="34"/>
      <c r="W508" s="35" t="s">
        <v>68</v>
      </c>
      <c r="X508" s="386">
        <v>72</v>
      </c>
      <c r="Y508" s="387">
        <f t="shared" si="83"/>
        <v>72</v>
      </c>
      <c r="Z508" s="36">
        <f>IFERROR(IF(Y508=0,"",ROUNDUP(Y508/H508,0)*0.00937),"")</f>
        <v>0.18740000000000001</v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76.8</v>
      </c>
      <c r="BN508" s="64">
        <f t="shared" si="86"/>
        <v>76.8</v>
      </c>
      <c r="BO508" s="64">
        <f t="shared" si="87"/>
        <v>0.16666666666666666</v>
      </c>
      <c r="BP508" s="64">
        <f t="shared" si="88"/>
        <v>0.16666666666666666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5">
        <v>4607091389982</v>
      </c>
      <c r="E509" s="396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4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9"/>
      <c r="R509" s="399"/>
      <c r="S509" s="399"/>
      <c r="T509" s="400"/>
      <c r="U509" s="34"/>
      <c r="V509" s="34"/>
      <c r="W509" s="35" t="s">
        <v>68</v>
      </c>
      <c r="X509" s="386">
        <v>150</v>
      </c>
      <c r="Y509" s="387">
        <f t="shared" si="83"/>
        <v>151.20000000000002</v>
      </c>
      <c r="Z509" s="36">
        <f>IFERROR(IF(Y509=0,"",ROUNDUP(Y509/H509,0)*0.00937),"")</f>
        <v>0.39354</v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160</v>
      </c>
      <c r="BN509" s="64">
        <f t="shared" si="86"/>
        <v>161.28</v>
      </c>
      <c r="BO509" s="64">
        <f t="shared" si="87"/>
        <v>0.34722222222222221</v>
      </c>
      <c r="BP509" s="64">
        <f t="shared" si="88"/>
        <v>0.35000000000000003</v>
      </c>
    </row>
    <row r="510" spans="1:68" x14ac:dyDescent="0.2">
      <c r="A510" s="418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9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129.84848484848484</v>
      </c>
      <c r="Y510" s="388">
        <f>IFERROR(Y502/H502,"0")+IFERROR(Y503/H503,"0")+IFERROR(Y504/H504,"0")+IFERROR(Y505/H505,"0")+IFERROR(Y506/H506,"0")+IFERROR(Y507/H507,"0")+IFERROR(Y508/H508,"0")+IFERROR(Y509/H509,"0")</f>
        <v>132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1.41814</v>
      </c>
      <c r="AA510" s="389"/>
      <c r="AB510" s="389"/>
      <c r="AC510" s="389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9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582</v>
      </c>
      <c r="Y511" s="388">
        <f>IFERROR(SUM(Y502:Y509),"0")</f>
        <v>592.80000000000007</v>
      </c>
      <c r="Z511" s="37"/>
      <c r="AA511" s="389"/>
      <c r="AB511" s="389"/>
      <c r="AC511" s="389"/>
    </row>
    <row r="512" spans="1:68" ht="14.25" customHeight="1" x14ac:dyDescent="0.25">
      <c r="A512" s="392" t="s">
        <v>145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5">
        <v>4607091388930</v>
      </c>
      <c r="E513" s="396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6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9"/>
      <c r="R513" s="399"/>
      <c r="S513" s="399"/>
      <c r="T513" s="400"/>
      <c r="U513" s="34"/>
      <c r="V513" s="34"/>
      <c r="W513" s="35" t="s">
        <v>68</v>
      </c>
      <c r="X513" s="386">
        <v>90</v>
      </c>
      <c r="Y513" s="387">
        <f>IFERROR(IF(X513="",0,CEILING((X513/$H513),1)*$H513),"")</f>
        <v>95.04</v>
      </c>
      <c r="Z513" s="36">
        <f>IFERROR(IF(Y513=0,"",ROUNDUP(Y513/H513,0)*0.01196),"")</f>
        <v>0.21528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96.136363636363626</v>
      </c>
      <c r="BN513" s="64">
        <f>IFERROR(Y513*I513/H513,"0")</f>
        <v>101.52000000000001</v>
      </c>
      <c r="BO513" s="64">
        <f>IFERROR(1/J513*(X513/H513),"0")</f>
        <v>0.16389860139860138</v>
      </c>
      <c r="BP513" s="64">
        <f>IFERROR(1/J513*(Y513/H513),"0")</f>
        <v>0.17307692307692307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5">
        <v>4680115880054</v>
      </c>
      <c r="E514" s="396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6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9"/>
      <c r="R514" s="399"/>
      <c r="S514" s="399"/>
      <c r="T514" s="400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8"/>
      <c r="B515" s="393"/>
      <c r="C515" s="393"/>
      <c r="D515" s="393"/>
      <c r="E515" s="393"/>
      <c r="F515" s="393"/>
      <c r="G515" s="393"/>
      <c r="H515" s="393"/>
      <c r="I515" s="393"/>
      <c r="J515" s="393"/>
      <c r="K515" s="393"/>
      <c r="L515" s="393"/>
      <c r="M515" s="393"/>
      <c r="N515" s="393"/>
      <c r="O515" s="419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17.045454545454543</v>
      </c>
      <c r="Y515" s="388">
        <f>IFERROR(Y513/H513,"0")+IFERROR(Y514/H514,"0")</f>
        <v>18</v>
      </c>
      <c r="Z515" s="388">
        <f>IFERROR(IF(Z513="",0,Z513),"0")+IFERROR(IF(Z514="",0,Z514),"0")</f>
        <v>0.21528</v>
      </c>
      <c r="AA515" s="389"/>
      <c r="AB515" s="389"/>
      <c r="AC515" s="389"/>
    </row>
    <row r="516" spans="1:68" x14ac:dyDescent="0.2">
      <c r="A516" s="39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19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90</v>
      </c>
      <c r="Y516" s="388">
        <f>IFERROR(SUM(Y513:Y514),"0")</f>
        <v>95.04</v>
      </c>
      <c r="Z516" s="37"/>
      <c r="AA516" s="389"/>
      <c r="AB516" s="389"/>
      <c r="AC516" s="389"/>
    </row>
    <row r="517" spans="1:68" ht="14.25" customHeight="1" x14ac:dyDescent="0.25">
      <c r="A517" s="392" t="s">
        <v>63</v>
      </c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393"/>
      <c r="P517" s="393"/>
      <c r="Q517" s="393"/>
      <c r="R517" s="393"/>
      <c r="S517" s="393"/>
      <c r="T517" s="393"/>
      <c r="U517" s="393"/>
      <c r="V517" s="393"/>
      <c r="W517" s="393"/>
      <c r="X517" s="393"/>
      <c r="Y517" s="393"/>
      <c r="Z517" s="393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5">
        <v>4680115883116</v>
      </c>
      <c r="E518" s="396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7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9"/>
      <c r="R518" s="399"/>
      <c r="S518" s="399"/>
      <c r="T518" s="400"/>
      <c r="U518" s="34"/>
      <c r="V518" s="34"/>
      <c r="W518" s="35" t="s">
        <v>68</v>
      </c>
      <c r="X518" s="386">
        <v>40</v>
      </c>
      <c r="Y518" s="387">
        <f t="shared" ref="Y518:Y523" si="89">IFERROR(IF(X518="",0,CEILING((X518/$H518),1)*$H518),"")</f>
        <v>42.24</v>
      </c>
      <c r="Z518" s="36">
        <f>IFERROR(IF(Y518=0,"",ROUNDUP(Y518/H518,0)*0.01196),"")</f>
        <v>9.5680000000000001E-2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42.727272727272727</v>
      </c>
      <c r="BN518" s="64">
        <f t="shared" ref="BN518:BN523" si="91">IFERROR(Y518*I518/H518,"0")</f>
        <v>45.12</v>
      </c>
      <c r="BO518" s="64">
        <f t="shared" ref="BO518:BO523" si="92">IFERROR(1/J518*(X518/H518),"0")</f>
        <v>7.2843822843822847E-2</v>
      </c>
      <c r="BP518" s="64">
        <f t="shared" ref="BP518:BP523" si="93">IFERROR(1/J518*(Y518/H518),"0")</f>
        <v>7.6923076923076927E-2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5">
        <v>4680115883093</v>
      </c>
      <c r="E519" s="396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6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9"/>
      <c r="R519" s="399"/>
      <c r="S519" s="399"/>
      <c r="T519" s="400"/>
      <c r="U519" s="34"/>
      <c r="V519" s="34"/>
      <c r="W519" s="35" t="s">
        <v>68</v>
      </c>
      <c r="X519" s="386">
        <v>20</v>
      </c>
      <c r="Y519" s="387">
        <f t="shared" si="89"/>
        <v>21.12</v>
      </c>
      <c r="Z519" s="36">
        <f>IFERROR(IF(Y519=0,"",ROUNDUP(Y519/H519,0)*0.01196),"")</f>
        <v>4.7840000000000001E-2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21.363636363636363</v>
      </c>
      <c r="BN519" s="64">
        <f t="shared" si="91"/>
        <v>22.56</v>
      </c>
      <c r="BO519" s="64">
        <f t="shared" si="92"/>
        <v>3.6421911421911424E-2</v>
      </c>
      <c r="BP519" s="64">
        <f t="shared" si="93"/>
        <v>3.8461538461538464E-2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5">
        <v>4680115883109</v>
      </c>
      <c r="E520" s="396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77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9"/>
      <c r="R520" s="399"/>
      <c r="S520" s="399"/>
      <c r="T520" s="400"/>
      <c r="U520" s="34"/>
      <c r="V520" s="34"/>
      <c r="W520" s="35" t="s">
        <v>68</v>
      </c>
      <c r="X520" s="386">
        <v>140</v>
      </c>
      <c r="Y520" s="387">
        <f t="shared" si="89"/>
        <v>142.56</v>
      </c>
      <c r="Z520" s="36">
        <f>IFERROR(IF(Y520=0,"",ROUNDUP(Y520/H520,0)*0.01196),"")</f>
        <v>0.32291999999999998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149.54545454545453</v>
      </c>
      <c r="BN520" s="64">
        <f t="shared" si="91"/>
        <v>152.27999999999997</v>
      </c>
      <c r="BO520" s="64">
        <f t="shared" si="92"/>
        <v>0.25495337995337997</v>
      </c>
      <c r="BP520" s="64">
        <f t="shared" si="93"/>
        <v>0.25961538461538464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5">
        <v>4680115882072</v>
      </c>
      <c r="E521" s="396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7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9"/>
      <c r="R521" s="399"/>
      <c r="S521" s="399"/>
      <c r="T521" s="400"/>
      <c r="U521" s="34"/>
      <c r="V521" s="34"/>
      <c r="W521" s="35" t="s">
        <v>68</v>
      </c>
      <c r="X521" s="386">
        <v>54</v>
      </c>
      <c r="Y521" s="387">
        <f t="shared" si="89"/>
        <v>54</v>
      </c>
      <c r="Z521" s="36">
        <f>IFERROR(IF(Y521=0,"",ROUNDUP(Y521/H521,0)*0.00937),"")</f>
        <v>0.14055000000000001</v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57.599999999999994</v>
      </c>
      <c r="BN521" s="64">
        <f t="shared" si="91"/>
        <v>57.599999999999994</v>
      </c>
      <c r="BO521" s="64">
        <f t="shared" si="92"/>
        <v>0.125</v>
      </c>
      <c r="BP521" s="64">
        <f t="shared" si="93"/>
        <v>0.125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5">
        <v>4680115882102</v>
      </c>
      <c r="E522" s="396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7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9"/>
      <c r="R522" s="399"/>
      <c r="S522" s="399"/>
      <c r="T522" s="400"/>
      <c r="U522" s="34"/>
      <c r="V522" s="34"/>
      <c r="W522" s="35" t="s">
        <v>68</v>
      </c>
      <c r="X522" s="386">
        <v>12</v>
      </c>
      <c r="Y522" s="387">
        <f t="shared" si="89"/>
        <v>14.4</v>
      </c>
      <c r="Z522" s="36">
        <f>IFERROR(IF(Y522=0,"",ROUNDUP(Y522/H522,0)*0.00937),"")</f>
        <v>3.7479999999999999E-2</v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12.7</v>
      </c>
      <c r="BN522" s="64">
        <f t="shared" si="91"/>
        <v>15.24</v>
      </c>
      <c r="BO522" s="64">
        <f t="shared" si="92"/>
        <v>2.7777777777777776E-2</v>
      </c>
      <c r="BP522" s="64">
        <f t="shared" si="93"/>
        <v>3.3333333333333333E-2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5">
        <v>4680115882096</v>
      </c>
      <c r="E523" s="396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9"/>
      <c r="R523" s="399"/>
      <c r="S523" s="399"/>
      <c r="T523" s="400"/>
      <c r="U523" s="34"/>
      <c r="V523" s="34"/>
      <c r="W523" s="35" t="s">
        <v>68</v>
      </c>
      <c r="X523" s="386">
        <v>30</v>
      </c>
      <c r="Y523" s="387">
        <f t="shared" si="89"/>
        <v>32.4</v>
      </c>
      <c r="Z523" s="36">
        <f>IFERROR(IF(Y523=0,"",ROUNDUP(Y523/H523,0)*0.00937),"")</f>
        <v>8.4330000000000002E-2</v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31.75</v>
      </c>
      <c r="BN523" s="64">
        <f t="shared" si="91"/>
        <v>34.29</v>
      </c>
      <c r="BO523" s="64">
        <f t="shared" si="92"/>
        <v>6.9444444444444448E-2</v>
      </c>
      <c r="BP523" s="64">
        <f t="shared" si="93"/>
        <v>7.4999999999999997E-2</v>
      </c>
    </row>
    <row r="524" spans="1:68" x14ac:dyDescent="0.2">
      <c r="A524" s="418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419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64.545454545454547</v>
      </c>
      <c r="Y524" s="388">
        <f>IFERROR(Y518/H518,"0")+IFERROR(Y519/H519,"0")+IFERROR(Y520/H520,"0")+IFERROR(Y521/H521,"0")+IFERROR(Y522/H522,"0")+IFERROR(Y523/H523,"0")</f>
        <v>67</v>
      </c>
      <c r="Z524" s="388">
        <f>IFERROR(IF(Z518="",0,Z518),"0")+IFERROR(IF(Z519="",0,Z519),"0")+IFERROR(IF(Z520="",0,Z520),"0")+IFERROR(IF(Z521="",0,Z521),"0")+IFERROR(IF(Z522="",0,Z522),"0")+IFERROR(IF(Z523="",0,Z523),"0")</f>
        <v>0.72879999999999989</v>
      </c>
      <c r="AA524" s="389"/>
      <c r="AB524" s="389"/>
      <c r="AC524" s="389"/>
    </row>
    <row r="525" spans="1:68" x14ac:dyDescent="0.2">
      <c r="A525" s="393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9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296</v>
      </c>
      <c r="Y525" s="388">
        <f>IFERROR(SUM(Y518:Y523),"0")</f>
        <v>306.71999999999997</v>
      </c>
      <c r="Z525" s="37"/>
      <c r="AA525" s="389"/>
      <c r="AB525" s="389"/>
      <c r="AC525" s="389"/>
    </row>
    <row r="526" spans="1:68" ht="14.25" customHeight="1" x14ac:dyDescent="0.25">
      <c r="A526" s="392" t="s">
        <v>71</v>
      </c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393"/>
      <c r="P526" s="393"/>
      <c r="Q526" s="393"/>
      <c r="R526" s="393"/>
      <c r="S526" s="393"/>
      <c r="T526" s="393"/>
      <c r="U526" s="393"/>
      <c r="V526" s="393"/>
      <c r="W526" s="393"/>
      <c r="X526" s="393"/>
      <c r="Y526" s="393"/>
      <c r="Z526" s="393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5">
        <v>4607091383409</v>
      </c>
      <c r="E527" s="396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7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9"/>
      <c r="R527" s="399"/>
      <c r="S527" s="399"/>
      <c r="T527" s="400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5">
        <v>4607091383416</v>
      </c>
      <c r="E528" s="396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4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9"/>
      <c r="R528" s="399"/>
      <c r="S528" s="399"/>
      <c r="T528" s="400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5">
        <v>4680115883536</v>
      </c>
      <c r="E529" s="396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66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9"/>
      <c r="R529" s="399"/>
      <c r="S529" s="399"/>
      <c r="T529" s="400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8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9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393"/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419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392" t="s">
        <v>180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5">
        <v>4680115885936</v>
      </c>
      <c r="E533" s="396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576" t="s">
        <v>658</v>
      </c>
      <c r="Q533" s="399"/>
      <c r="R533" s="399"/>
      <c r="S533" s="399"/>
      <c r="T533" s="400"/>
      <c r="U533" s="34"/>
      <c r="V533" s="34"/>
      <c r="W533" s="35" t="s">
        <v>68</v>
      </c>
      <c r="X533" s="386">
        <v>400</v>
      </c>
      <c r="Y533" s="387">
        <f>IFERROR(IF(X533="",0,CEILING((X533/$H533),1)*$H533),"")</f>
        <v>405.59999999999997</v>
      </c>
      <c r="Z533" s="36">
        <f>IFERROR(IF(Y533=0,"",ROUNDUP(Y533/H533,0)*0.02175),"")</f>
        <v>1.131</v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424.61538461538458</v>
      </c>
      <c r="BN533" s="64">
        <f>IFERROR(Y533*I533/H533,"0")</f>
        <v>430.55999999999995</v>
      </c>
      <c r="BO533" s="64">
        <f>IFERROR(1/J533*(X533/H533),"0")</f>
        <v>0.91575091575091572</v>
      </c>
      <c r="BP533" s="64">
        <f>IFERROR(1/J533*(Y533/H533),"0")</f>
        <v>0.92857142857142849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5">
        <v>4680115885035</v>
      </c>
      <c r="E534" s="396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4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9"/>
      <c r="R534" s="399"/>
      <c r="S534" s="399"/>
      <c r="T534" s="400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8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19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51.282051282051285</v>
      </c>
      <c r="Y535" s="388">
        <f>IFERROR(Y533/H533,"0")+IFERROR(Y534/H534,"0")</f>
        <v>52</v>
      </c>
      <c r="Z535" s="388">
        <f>IFERROR(IF(Z533="",0,Z533),"0")+IFERROR(IF(Z534="",0,Z534),"0")</f>
        <v>1.131</v>
      </c>
      <c r="AA535" s="389"/>
      <c r="AB535" s="389"/>
      <c r="AC535" s="389"/>
    </row>
    <row r="536" spans="1:68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19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400</v>
      </c>
      <c r="Y536" s="388">
        <f>IFERROR(SUM(Y533:Y534),"0")</f>
        <v>405.59999999999997</v>
      </c>
      <c r="Z536" s="37"/>
      <c r="AA536" s="389"/>
      <c r="AB536" s="389"/>
      <c r="AC536" s="389"/>
    </row>
    <row r="537" spans="1:68" ht="27.75" customHeight="1" x14ac:dyDescent="0.2">
      <c r="A537" s="406" t="s">
        <v>661</v>
      </c>
      <c r="B537" s="407"/>
      <c r="C537" s="407"/>
      <c r="D537" s="407"/>
      <c r="E537" s="407"/>
      <c r="F537" s="407"/>
      <c r="G537" s="407"/>
      <c r="H537" s="407"/>
      <c r="I537" s="407"/>
      <c r="J537" s="407"/>
      <c r="K537" s="407"/>
      <c r="L537" s="407"/>
      <c r="M537" s="407"/>
      <c r="N537" s="407"/>
      <c r="O537" s="407"/>
      <c r="P537" s="407"/>
      <c r="Q537" s="407"/>
      <c r="R537" s="407"/>
      <c r="S537" s="407"/>
      <c r="T537" s="407"/>
      <c r="U537" s="407"/>
      <c r="V537" s="407"/>
      <c r="W537" s="407"/>
      <c r="X537" s="407"/>
      <c r="Y537" s="407"/>
      <c r="Z537" s="407"/>
      <c r="AA537" s="48"/>
      <c r="AB537" s="48"/>
      <c r="AC537" s="48"/>
    </row>
    <row r="538" spans="1:68" ht="16.5" customHeight="1" x14ac:dyDescent="0.25">
      <c r="A538" s="397" t="s">
        <v>661</v>
      </c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3"/>
      <c r="P538" s="393"/>
      <c r="Q538" s="393"/>
      <c r="R538" s="393"/>
      <c r="S538" s="393"/>
      <c r="T538" s="393"/>
      <c r="U538" s="393"/>
      <c r="V538" s="393"/>
      <c r="W538" s="393"/>
      <c r="X538" s="393"/>
      <c r="Y538" s="393"/>
      <c r="Z538" s="393"/>
      <c r="AA538" s="381"/>
      <c r="AB538" s="381"/>
      <c r="AC538" s="381"/>
    </row>
    <row r="539" spans="1:68" ht="14.25" customHeight="1" x14ac:dyDescent="0.25">
      <c r="A539" s="392" t="s">
        <v>109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93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5">
        <v>4640242181011</v>
      </c>
      <c r="E540" s="396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570" t="s">
        <v>664</v>
      </c>
      <c r="Q540" s="399"/>
      <c r="R540" s="399"/>
      <c r="S540" s="399"/>
      <c r="T540" s="400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5">
        <v>4640242180441</v>
      </c>
      <c r="E541" s="396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552" t="s">
        <v>667</v>
      </c>
      <c r="Q541" s="399"/>
      <c r="R541" s="399"/>
      <c r="S541" s="399"/>
      <c r="T541" s="400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5">
        <v>4640242180564</v>
      </c>
      <c r="E542" s="396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719" t="s">
        <v>670</v>
      </c>
      <c r="Q542" s="399"/>
      <c r="R542" s="399"/>
      <c r="S542" s="399"/>
      <c r="T542" s="400"/>
      <c r="U542" s="34"/>
      <c r="V542" s="34"/>
      <c r="W542" s="35" t="s">
        <v>68</v>
      </c>
      <c r="X542" s="386">
        <v>20</v>
      </c>
      <c r="Y542" s="387">
        <f t="shared" si="94"/>
        <v>24</v>
      </c>
      <c r="Z542" s="36">
        <f>IFERROR(IF(Y542=0,"",ROUNDUP(Y542/H542,0)*0.02175),"")</f>
        <v>4.3499999999999997E-2</v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20.8</v>
      </c>
      <c r="BN542" s="64">
        <f t="shared" si="96"/>
        <v>24.959999999999997</v>
      </c>
      <c r="BO542" s="64">
        <f t="shared" si="97"/>
        <v>2.976190476190476E-2</v>
      </c>
      <c r="BP542" s="64">
        <f t="shared" si="98"/>
        <v>3.5714285714285712E-2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5">
        <v>4640242180922</v>
      </c>
      <c r="E543" s="396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10" t="s">
        <v>673</v>
      </c>
      <c r="Q543" s="399"/>
      <c r="R543" s="399"/>
      <c r="S543" s="399"/>
      <c r="T543" s="400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5">
        <v>4640242181189</v>
      </c>
      <c r="E544" s="396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647" t="s">
        <v>676</v>
      </c>
      <c r="Q544" s="399"/>
      <c r="R544" s="399"/>
      <c r="S544" s="399"/>
      <c r="T544" s="400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5">
        <v>4640242180038</v>
      </c>
      <c r="E545" s="396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17" t="s">
        <v>679</v>
      </c>
      <c r="Q545" s="399"/>
      <c r="R545" s="399"/>
      <c r="S545" s="399"/>
      <c r="T545" s="400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5">
        <v>4640242181172</v>
      </c>
      <c r="E546" s="396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707" t="s">
        <v>682</v>
      </c>
      <c r="Q546" s="399"/>
      <c r="R546" s="399"/>
      <c r="S546" s="399"/>
      <c r="T546" s="400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8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419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1.6666666666666667</v>
      </c>
      <c r="Y547" s="388">
        <f>IFERROR(Y540/H540,"0")+IFERROR(Y541/H541,"0")+IFERROR(Y542/H542,"0")+IFERROR(Y543/H543,"0")+IFERROR(Y544/H544,"0")+IFERROR(Y545/H545,"0")+IFERROR(Y546/H546,"0")</f>
        <v>2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4.3499999999999997E-2</v>
      </c>
      <c r="AA547" s="389"/>
      <c r="AB547" s="389"/>
      <c r="AC547" s="389"/>
    </row>
    <row r="548" spans="1:68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9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20</v>
      </c>
      <c r="Y548" s="388">
        <f>IFERROR(SUM(Y540:Y546),"0")</f>
        <v>24</v>
      </c>
      <c r="Z548" s="37"/>
      <c r="AA548" s="389"/>
      <c r="AB548" s="389"/>
      <c r="AC548" s="389"/>
    </row>
    <row r="549" spans="1:68" ht="14.25" customHeight="1" x14ac:dyDescent="0.25">
      <c r="A549" s="392" t="s">
        <v>145</v>
      </c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3"/>
      <c r="P549" s="393"/>
      <c r="Q549" s="393"/>
      <c r="R549" s="393"/>
      <c r="S549" s="393"/>
      <c r="T549" s="393"/>
      <c r="U549" s="393"/>
      <c r="V549" s="393"/>
      <c r="W549" s="393"/>
      <c r="X549" s="393"/>
      <c r="Y549" s="393"/>
      <c r="Z549" s="393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5">
        <v>4640242180519</v>
      </c>
      <c r="E550" s="396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739" t="s">
        <v>685</v>
      </c>
      <c r="Q550" s="399"/>
      <c r="R550" s="399"/>
      <c r="S550" s="399"/>
      <c r="T550" s="400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5">
        <v>4640242180526</v>
      </c>
      <c r="E551" s="396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515" t="s">
        <v>688</v>
      </c>
      <c r="Q551" s="399"/>
      <c r="R551" s="399"/>
      <c r="S551" s="399"/>
      <c r="T551" s="400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5">
        <v>4640242180090</v>
      </c>
      <c r="E552" s="396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744" t="s">
        <v>691</v>
      </c>
      <c r="Q552" s="399"/>
      <c r="R552" s="399"/>
      <c r="S552" s="399"/>
      <c r="T552" s="400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5">
        <v>4640242181363</v>
      </c>
      <c r="E553" s="396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714" t="s">
        <v>694</v>
      </c>
      <c r="Q553" s="399"/>
      <c r="R553" s="399"/>
      <c r="S553" s="399"/>
      <c r="T553" s="400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8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419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419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392" t="s">
        <v>63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5">
        <v>4640242180816</v>
      </c>
      <c r="E557" s="396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523" t="s">
        <v>697</v>
      </c>
      <c r="Q557" s="399"/>
      <c r="R557" s="399"/>
      <c r="S557" s="399"/>
      <c r="T557" s="400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5">
        <v>4640242180595</v>
      </c>
      <c r="E558" s="396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15" t="s">
        <v>700</v>
      </c>
      <c r="Q558" s="399"/>
      <c r="R558" s="399"/>
      <c r="S558" s="399"/>
      <c r="T558" s="400"/>
      <c r="U558" s="34"/>
      <c r="V558" s="34"/>
      <c r="W558" s="35" t="s">
        <v>68</v>
      </c>
      <c r="X558" s="386">
        <v>10</v>
      </c>
      <c r="Y558" s="387">
        <f t="shared" si="99"/>
        <v>12.600000000000001</v>
      </c>
      <c r="Z558" s="36">
        <f>IFERROR(IF(Y558=0,"",ROUNDUP(Y558/H558,0)*0.00753),"")</f>
        <v>2.2589999999999999E-2</v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10.619047619047619</v>
      </c>
      <c r="BN558" s="64">
        <f t="shared" si="101"/>
        <v>13.38</v>
      </c>
      <c r="BO558" s="64">
        <f t="shared" si="102"/>
        <v>1.5262515262515262E-2</v>
      </c>
      <c r="BP558" s="64">
        <f t="shared" si="103"/>
        <v>1.9230769230769232E-2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5">
        <v>4640242181615</v>
      </c>
      <c r="E559" s="396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564" t="s">
        <v>703</v>
      </c>
      <c r="Q559" s="399"/>
      <c r="R559" s="399"/>
      <c r="S559" s="399"/>
      <c r="T559" s="400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5">
        <v>4640242181639</v>
      </c>
      <c r="E560" s="396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501" t="s">
        <v>706</v>
      </c>
      <c r="Q560" s="399"/>
      <c r="R560" s="399"/>
      <c r="S560" s="399"/>
      <c r="T560" s="400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5">
        <v>4640242181622</v>
      </c>
      <c r="E561" s="396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579" t="s">
        <v>709</v>
      </c>
      <c r="Q561" s="399"/>
      <c r="R561" s="399"/>
      <c r="S561" s="399"/>
      <c r="T561" s="400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5">
        <v>4640242180908</v>
      </c>
      <c r="E562" s="396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768" t="s">
        <v>712</v>
      </c>
      <c r="Q562" s="399"/>
      <c r="R562" s="399"/>
      <c r="S562" s="399"/>
      <c r="T562" s="400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5">
        <v>4640242180489</v>
      </c>
      <c r="E563" s="396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734" t="s">
        <v>715</v>
      </c>
      <c r="Q563" s="399"/>
      <c r="R563" s="399"/>
      <c r="S563" s="399"/>
      <c r="T563" s="400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8"/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419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2.3809523809523809</v>
      </c>
      <c r="Y564" s="388">
        <f>IFERROR(Y557/H557,"0")+IFERROR(Y558/H558,"0")+IFERROR(Y559/H559,"0")+IFERROR(Y560/H560,"0")+IFERROR(Y561/H561,"0")+IFERROR(Y562/H562,"0")+IFERROR(Y563/H563,"0")</f>
        <v>3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2.2589999999999999E-2</v>
      </c>
      <c r="AA564" s="389"/>
      <c r="AB564" s="389"/>
      <c r="AC564" s="389"/>
    </row>
    <row r="565" spans="1:68" x14ac:dyDescent="0.2">
      <c r="A565" s="39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19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10</v>
      </c>
      <c r="Y565" s="388">
        <f>IFERROR(SUM(Y557:Y563),"0")</f>
        <v>12.600000000000001</v>
      </c>
      <c r="Z565" s="37"/>
      <c r="AA565" s="389"/>
      <c r="AB565" s="389"/>
      <c r="AC565" s="389"/>
    </row>
    <row r="566" spans="1:68" ht="14.25" customHeight="1" x14ac:dyDescent="0.25">
      <c r="A566" s="392" t="s">
        <v>71</v>
      </c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393"/>
      <c r="P566" s="393"/>
      <c r="Q566" s="393"/>
      <c r="R566" s="393"/>
      <c r="S566" s="393"/>
      <c r="T566" s="393"/>
      <c r="U566" s="393"/>
      <c r="V566" s="393"/>
      <c r="W566" s="393"/>
      <c r="X566" s="393"/>
      <c r="Y566" s="393"/>
      <c r="Z566" s="393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5">
        <v>4640242180533</v>
      </c>
      <c r="E567" s="396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540" t="s">
        <v>718</v>
      </c>
      <c r="Q567" s="399"/>
      <c r="R567" s="399"/>
      <c r="S567" s="399"/>
      <c r="T567" s="400"/>
      <c r="U567" s="34"/>
      <c r="V567" s="34"/>
      <c r="W567" s="35" t="s">
        <v>68</v>
      </c>
      <c r="X567" s="386">
        <v>1100</v>
      </c>
      <c r="Y567" s="387">
        <f>IFERROR(IF(X567="",0,CEILING((X567/$H567),1)*$H567),"")</f>
        <v>1107.5999999999999</v>
      </c>
      <c r="Z567" s="36">
        <f>IFERROR(IF(Y567=0,"",ROUNDUP(Y567/H567,0)*0.02175),"")</f>
        <v>3.0884999999999998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1179.5384615384617</v>
      </c>
      <c r="BN567" s="64">
        <f>IFERROR(Y567*I567/H567,"0")</f>
        <v>1187.6879999999999</v>
      </c>
      <c r="BO567" s="64">
        <f>IFERROR(1/J567*(X567/H567),"0")</f>
        <v>2.5183150183150182</v>
      </c>
      <c r="BP567" s="64">
        <f>IFERROR(1/J567*(Y567/H567),"0")</f>
        <v>2.5357142857142856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5">
        <v>4640242180540</v>
      </c>
      <c r="E568" s="396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439" t="s">
        <v>721</v>
      </c>
      <c r="Q568" s="399"/>
      <c r="R568" s="399"/>
      <c r="S568" s="399"/>
      <c r="T568" s="400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5">
        <v>4640242181233</v>
      </c>
      <c r="E569" s="396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524" t="s">
        <v>724</v>
      </c>
      <c r="Q569" s="399"/>
      <c r="R569" s="399"/>
      <c r="S569" s="399"/>
      <c r="T569" s="400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5">
        <v>4640242181226</v>
      </c>
      <c r="E570" s="396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729" t="s">
        <v>727</v>
      </c>
      <c r="Q570" s="399"/>
      <c r="R570" s="399"/>
      <c r="S570" s="399"/>
      <c r="T570" s="400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8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419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141.02564102564102</v>
      </c>
      <c r="Y571" s="388">
        <f>IFERROR(Y567/H567,"0")+IFERROR(Y568/H568,"0")+IFERROR(Y569/H569,"0")+IFERROR(Y570/H570,"0")</f>
        <v>142</v>
      </c>
      <c r="Z571" s="388">
        <f>IFERROR(IF(Z567="",0,Z567),"0")+IFERROR(IF(Z568="",0,Z568),"0")+IFERROR(IF(Z569="",0,Z569),"0")+IFERROR(IF(Z570="",0,Z570),"0")</f>
        <v>3.0884999999999998</v>
      </c>
      <c r="AA571" s="389"/>
      <c r="AB571" s="389"/>
      <c r="AC571" s="389"/>
    </row>
    <row r="572" spans="1:68" x14ac:dyDescent="0.2">
      <c r="A572" s="393"/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419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1100</v>
      </c>
      <c r="Y572" s="388">
        <f>IFERROR(SUM(Y567:Y570),"0")</f>
        <v>1107.5999999999999</v>
      </c>
      <c r="Z572" s="37"/>
      <c r="AA572" s="389"/>
      <c r="AB572" s="389"/>
      <c r="AC572" s="389"/>
    </row>
    <row r="573" spans="1:68" ht="14.25" customHeight="1" x14ac:dyDescent="0.25">
      <c r="A573" s="392" t="s">
        <v>180</v>
      </c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393"/>
      <c r="P573" s="393"/>
      <c r="Q573" s="393"/>
      <c r="R573" s="393"/>
      <c r="S573" s="393"/>
      <c r="T573" s="393"/>
      <c r="U573" s="393"/>
      <c r="V573" s="393"/>
      <c r="W573" s="393"/>
      <c r="X573" s="393"/>
      <c r="Y573" s="393"/>
      <c r="Z573" s="393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4301060354</v>
      </c>
      <c r="D574" s="395">
        <v>4640242180120</v>
      </c>
      <c r="E574" s="396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683" t="s">
        <v>730</v>
      </c>
      <c r="Q574" s="399"/>
      <c r="R574" s="399"/>
      <c r="S574" s="399"/>
      <c r="T574" s="400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4301060408</v>
      </c>
      <c r="D575" s="395">
        <v>4640242180120</v>
      </c>
      <c r="E575" s="396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504" t="s">
        <v>732</v>
      </c>
      <c r="Q575" s="399"/>
      <c r="R575" s="399"/>
      <c r="S575" s="399"/>
      <c r="T575" s="400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4301060355</v>
      </c>
      <c r="D576" s="395">
        <v>4640242180137</v>
      </c>
      <c r="E576" s="396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496" t="s">
        <v>735</v>
      </c>
      <c r="Q576" s="399"/>
      <c r="R576" s="399"/>
      <c r="S576" s="399"/>
      <c r="T576" s="400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4301060407</v>
      </c>
      <c r="D577" s="395">
        <v>4640242180137</v>
      </c>
      <c r="E577" s="396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510" t="s">
        <v>737</v>
      </c>
      <c r="Q577" s="399"/>
      <c r="R577" s="399"/>
      <c r="S577" s="399"/>
      <c r="T577" s="400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8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19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393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9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397" t="s">
        <v>738</v>
      </c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393"/>
      <c r="P580" s="393"/>
      <c r="Q580" s="393"/>
      <c r="R580" s="393"/>
      <c r="S580" s="393"/>
      <c r="T580" s="393"/>
      <c r="U580" s="393"/>
      <c r="V580" s="393"/>
      <c r="W580" s="393"/>
      <c r="X580" s="393"/>
      <c r="Y580" s="393"/>
      <c r="Z580" s="393"/>
      <c r="AA580" s="381"/>
      <c r="AB580" s="381"/>
      <c r="AC580" s="381"/>
    </row>
    <row r="581" spans="1:68" ht="14.25" customHeight="1" x14ac:dyDescent="0.25">
      <c r="A581" s="392" t="s">
        <v>109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5">
        <v>4640242180045</v>
      </c>
      <c r="E582" s="396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520" t="s">
        <v>741</v>
      </c>
      <c r="Q582" s="399"/>
      <c r="R582" s="399"/>
      <c r="S582" s="399"/>
      <c r="T582" s="400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5">
        <v>4640242180601</v>
      </c>
      <c r="E583" s="396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490" t="s">
        <v>744</v>
      </c>
      <c r="Q583" s="399"/>
      <c r="R583" s="399"/>
      <c r="S583" s="399"/>
      <c r="T583" s="400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8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9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393"/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419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392" t="s">
        <v>145</v>
      </c>
      <c r="B586" s="393"/>
      <c r="C586" s="393"/>
      <c r="D586" s="393"/>
      <c r="E586" s="393"/>
      <c r="F586" s="393"/>
      <c r="G586" s="393"/>
      <c r="H586" s="393"/>
      <c r="I586" s="393"/>
      <c r="J586" s="393"/>
      <c r="K586" s="393"/>
      <c r="L586" s="393"/>
      <c r="M586" s="393"/>
      <c r="N586" s="393"/>
      <c r="O586" s="393"/>
      <c r="P586" s="393"/>
      <c r="Q586" s="393"/>
      <c r="R586" s="393"/>
      <c r="S586" s="393"/>
      <c r="T586" s="393"/>
      <c r="U586" s="393"/>
      <c r="V586" s="393"/>
      <c r="W586" s="393"/>
      <c r="X586" s="393"/>
      <c r="Y586" s="393"/>
      <c r="Z586" s="393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5">
        <v>4640242180090</v>
      </c>
      <c r="E587" s="396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708" t="s">
        <v>747</v>
      </c>
      <c r="Q587" s="399"/>
      <c r="R587" s="399"/>
      <c r="S587" s="399"/>
      <c r="T587" s="400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8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9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19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392" t="s">
        <v>63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5">
        <v>4640242180076</v>
      </c>
      <c r="E591" s="396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00" t="s">
        <v>750</v>
      </c>
      <c r="Q591" s="399"/>
      <c r="R591" s="399"/>
      <c r="S591" s="399"/>
      <c r="T591" s="400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8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19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19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392" t="s">
        <v>71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5">
        <v>4640242180106</v>
      </c>
      <c r="E595" s="396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620" t="s">
        <v>753</v>
      </c>
      <c r="Q595" s="399"/>
      <c r="R595" s="399"/>
      <c r="S595" s="399"/>
      <c r="T595" s="400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8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419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419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460"/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461"/>
      <c r="P598" s="409" t="s">
        <v>754</v>
      </c>
      <c r="Q598" s="410"/>
      <c r="R598" s="410"/>
      <c r="S598" s="410"/>
      <c r="T598" s="410"/>
      <c r="U598" s="410"/>
      <c r="V598" s="411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16962.599999999999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17180.019999999997</v>
      </c>
      <c r="Z598" s="37"/>
      <c r="AA598" s="389"/>
      <c r="AB598" s="389"/>
      <c r="AC598" s="389"/>
    </row>
    <row r="599" spans="1:68" x14ac:dyDescent="0.2">
      <c r="A599" s="393"/>
      <c r="B599" s="393"/>
      <c r="C599" s="393"/>
      <c r="D599" s="393"/>
      <c r="E599" s="393"/>
      <c r="F599" s="393"/>
      <c r="G599" s="393"/>
      <c r="H599" s="393"/>
      <c r="I599" s="393"/>
      <c r="J599" s="393"/>
      <c r="K599" s="393"/>
      <c r="L599" s="393"/>
      <c r="M599" s="393"/>
      <c r="N599" s="393"/>
      <c r="O599" s="461"/>
      <c r="P599" s="409" t="s">
        <v>755</v>
      </c>
      <c r="Q599" s="410"/>
      <c r="R599" s="410"/>
      <c r="S599" s="410"/>
      <c r="T599" s="410"/>
      <c r="U599" s="410"/>
      <c r="V599" s="411"/>
      <c r="W599" s="37" t="s">
        <v>68</v>
      </c>
      <c r="X599" s="388">
        <f>IFERROR(SUM(BM22:BM595),"0")</f>
        <v>18127.223448122757</v>
      </c>
      <c r="Y599" s="388">
        <f>IFERROR(SUM(BN22:BN595),"0")</f>
        <v>18358.010000000002</v>
      </c>
      <c r="Z599" s="37"/>
      <c r="AA599" s="389"/>
      <c r="AB599" s="389"/>
      <c r="AC599" s="389"/>
    </row>
    <row r="600" spans="1:68" x14ac:dyDescent="0.2">
      <c r="A600" s="393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461"/>
      <c r="P600" s="409" t="s">
        <v>756</v>
      </c>
      <c r="Q600" s="410"/>
      <c r="R600" s="410"/>
      <c r="S600" s="410"/>
      <c r="T600" s="410"/>
      <c r="U600" s="410"/>
      <c r="V600" s="411"/>
      <c r="W600" s="37" t="s">
        <v>757</v>
      </c>
      <c r="X600" s="38">
        <f>ROUNDUP(SUM(BO22:BO595),0)</f>
        <v>35</v>
      </c>
      <c r="Y600" s="38">
        <f>ROUNDUP(SUM(BP22:BP595),0)</f>
        <v>35</v>
      </c>
      <c r="Z600" s="37"/>
      <c r="AA600" s="389"/>
      <c r="AB600" s="389"/>
      <c r="AC600" s="389"/>
    </row>
    <row r="601" spans="1:68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461"/>
      <c r="P601" s="409" t="s">
        <v>758</v>
      </c>
      <c r="Q601" s="410"/>
      <c r="R601" s="410"/>
      <c r="S601" s="410"/>
      <c r="T601" s="410"/>
      <c r="U601" s="410"/>
      <c r="V601" s="411"/>
      <c r="W601" s="37" t="s">
        <v>68</v>
      </c>
      <c r="X601" s="388">
        <f>GrossWeightTotal+PalletQtyTotal*25</f>
        <v>19002.223448122757</v>
      </c>
      <c r="Y601" s="388">
        <f>GrossWeightTotalR+PalletQtyTotalR*25</f>
        <v>19233.010000000002</v>
      </c>
      <c r="Z601" s="37"/>
      <c r="AA601" s="389"/>
      <c r="AB601" s="389"/>
      <c r="AC601" s="389"/>
    </row>
    <row r="602" spans="1:68" x14ac:dyDescent="0.2">
      <c r="A602" s="393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61"/>
      <c r="P602" s="409" t="s">
        <v>759</v>
      </c>
      <c r="Q602" s="410"/>
      <c r="R602" s="410"/>
      <c r="S602" s="410"/>
      <c r="T602" s="410"/>
      <c r="U602" s="410"/>
      <c r="V602" s="411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3869.7079545614033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3908</v>
      </c>
      <c r="Z602" s="37"/>
      <c r="AA602" s="389"/>
      <c r="AB602" s="389"/>
      <c r="AC602" s="389"/>
    </row>
    <row r="603" spans="1:68" ht="14.25" customHeight="1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61"/>
      <c r="P603" s="409" t="s">
        <v>760</v>
      </c>
      <c r="Q603" s="410"/>
      <c r="R603" s="410"/>
      <c r="S603" s="410"/>
      <c r="T603" s="410"/>
      <c r="U603" s="410"/>
      <c r="V603" s="411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40.273309999999995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390" t="s">
        <v>107</v>
      </c>
      <c r="D605" s="456"/>
      <c r="E605" s="456"/>
      <c r="F605" s="456"/>
      <c r="G605" s="456"/>
      <c r="H605" s="457"/>
      <c r="I605" s="390" t="s">
        <v>272</v>
      </c>
      <c r="J605" s="456"/>
      <c r="K605" s="456"/>
      <c r="L605" s="456"/>
      <c r="M605" s="456"/>
      <c r="N605" s="456"/>
      <c r="O605" s="456"/>
      <c r="P605" s="456"/>
      <c r="Q605" s="456"/>
      <c r="R605" s="456"/>
      <c r="S605" s="456"/>
      <c r="T605" s="456"/>
      <c r="U605" s="456"/>
      <c r="V605" s="457"/>
      <c r="W605" s="390" t="s">
        <v>492</v>
      </c>
      <c r="X605" s="457"/>
      <c r="Y605" s="390" t="s">
        <v>546</v>
      </c>
      <c r="Z605" s="456"/>
      <c r="AA605" s="456"/>
      <c r="AB605" s="457"/>
      <c r="AC605" s="383" t="s">
        <v>617</v>
      </c>
      <c r="AD605" s="390" t="s">
        <v>661</v>
      </c>
      <c r="AE605" s="457"/>
      <c r="AF605" s="384"/>
    </row>
    <row r="606" spans="1:68" ht="14.25" customHeight="1" thickTop="1" x14ac:dyDescent="0.2">
      <c r="A606" s="720" t="s">
        <v>763</v>
      </c>
      <c r="B606" s="390" t="s">
        <v>62</v>
      </c>
      <c r="C606" s="390" t="s">
        <v>108</v>
      </c>
      <c r="D606" s="390" t="s">
        <v>128</v>
      </c>
      <c r="E606" s="390" t="s">
        <v>186</v>
      </c>
      <c r="F606" s="390" t="s">
        <v>202</v>
      </c>
      <c r="G606" s="390" t="s">
        <v>240</v>
      </c>
      <c r="H606" s="390" t="s">
        <v>107</v>
      </c>
      <c r="I606" s="390" t="s">
        <v>273</v>
      </c>
      <c r="J606" s="390" t="s">
        <v>290</v>
      </c>
      <c r="K606" s="390" t="s">
        <v>346</v>
      </c>
      <c r="L606" s="384"/>
      <c r="M606" s="390" t="s">
        <v>361</v>
      </c>
      <c r="N606" s="384"/>
      <c r="O606" s="390" t="s">
        <v>377</v>
      </c>
      <c r="P606" s="390" t="s">
        <v>390</v>
      </c>
      <c r="Q606" s="390" t="s">
        <v>393</v>
      </c>
      <c r="R606" s="390" t="s">
        <v>400</v>
      </c>
      <c r="S606" s="390" t="s">
        <v>411</v>
      </c>
      <c r="T606" s="390" t="s">
        <v>414</v>
      </c>
      <c r="U606" s="390" t="s">
        <v>421</v>
      </c>
      <c r="V606" s="390" t="s">
        <v>483</v>
      </c>
      <c r="W606" s="390" t="s">
        <v>493</v>
      </c>
      <c r="X606" s="390" t="s">
        <v>521</v>
      </c>
      <c r="Y606" s="390" t="s">
        <v>547</v>
      </c>
      <c r="Z606" s="390" t="s">
        <v>592</v>
      </c>
      <c r="AA606" s="390" t="s">
        <v>607</v>
      </c>
      <c r="AB606" s="390" t="s">
        <v>614</v>
      </c>
      <c r="AC606" s="390" t="s">
        <v>617</v>
      </c>
      <c r="AD606" s="390" t="s">
        <v>661</v>
      </c>
      <c r="AE606" s="390" t="s">
        <v>738</v>
      </c>
      <c r="AF606" s="384"/>
    </row>
    <row r="607" spans="1:68" ht="13.5" customHeight="1" thickBot="1" x14ac:dyDescent="0.25">
      <c r="A607" s="72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84"/>
      <c r="M607" s="391"/>
      <c r="N607" s="384"/>
      <c r="O607" s="391"/>
      <c r="P607" s="391"/>
      <c r="Q607" s="391"/>
      <c r="R607" s="391"/>
      <c r="S607" s="391"/>
      <c r="T607" s="391"/>
      <c r="U607" s="391"/>
      <c r="V607" s="391"/>
      <c r="W607" s="391"/>
      <c r="X607" s="391"/>
      <c r="Y607" s="391"/>
      <c r="Z607" s="391"/>
      <c r="AA607" s="391"/>
      <c r="AB607" s="391"/>
      <c r="AC607" s="391"/>
      <c r="AD607" s="391"/>
      <c r="AE607" s="391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311.20000000000005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1076.4000000000001</v>
      </c>
      <c r="E608" s="46">
        <f>IFERROR(Y108*1,"0")+IFERROR(Y109*1,"0")+IFERROR(Y110*1,"0")+IFERROR(Y114*1,"0")+IFERROR(Y115*1,"0")+IFERROR(Y116*1,"0")+IFERROR(Y117*1,"0")+IFERROR(Y118*1,"0")</f>
        <v>974.7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1673.82</v>
      </c>
      <c r="G608" s="46">
        <f>IFERROR(Y155*1,"0")+IFERROR(Y156*1,"0")+IFERROR(Y160*1,"0")+IFERROR(Y161*1,"0")+IFERROR(Y165*1,"0")+IFERROR(Y166*1,"0")</f>
        <v>150.72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111.60000000000001</v>
      </c>
      <c r="I608" s="46">
        <f>IFERROR(Y193*1,"0")+IFERROR(Y194*1,"0")+IFERROR(Y195*1,"0")+IFERROR(Y196*1,"0")+IFERROR(Y197*1,"0")+IFERROR(Y198*1,"0")+IFERROR(Y199*1,"0")+IFERROR(Y200*1,"0")</f>
        <v>436.79999999999995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2504.1</v>
      </c>
      <c r="K608" s="46">
        <f>IFERROR(Y249*1,"0")+IFERROR(Y250*1,"0")+IFERROR(Y251*1,"0")+IFERROR(Y252*1,"0")+IFERROR(Y253*1,"0")+IFERROR(Y254*1,"0")+IFERROR(Y255*1,"0")+IFERROR(Y256*1,"0")</f>
        <v>20</v>
      </c>
      <c r="L608" s="384"/>
      <c r="M608" s="46">
        <f>IFERROR(Y261*1,"0")+IFERROR(Y262*1,"0")+IFERROR(Y263*1,"0")+IFERROR(Y264*1,"0")+IFERROR(Y265*1,"0")+IFERROR(Y266*1,"0")+IFERROR(Y267*1,"0")+IFERROR(Y268*1,"0")</f>
        <v>194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482.4</v>
      </c>
      <c r="S608" s="46">
        <f>IFERROR(Y304*1,"0")</f>
        <v>0</v>
      </c>
      <c r="T608" s="46">
        <f>IFERROR(Y309*1,"0")+IFERROR(Y313*1,"0")+IFERROR(Y314*1,"0")</f>
        <v>210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307.79999999999995</v>
      </c>
      <c r="V608" s="46">
        <f>IFERROR(Y366*1,"0")+IFERROR(Y370*1,"0")+IFERROR(Y371*1,"0")+IFERROR(Y372*1,"0")</f>
        <v>1102.2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4389.2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193.8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299.76</v>
      </c>
      <c r="Z608" s="46">
        <f>IFERROR(Y471*1,"0")+IFERROR(Y475*1,"0")+IFERROR(Y476*1,"0")+IFERROR(Y477*1,"0")+IFERROR(Y478*1,"0")+IFERROR(Y479*1,"0")+IFERROR(Y480*1,"0")+IFERROR(Y484*1,"0")</f>
        <v>104.76</v>
      </c>
      <c r="AA608" s="46">
        <f>IFERROR(Y489*1,"0")+IFERROR(Y490*1,"0")+IFERROR(Y491*1,"0")</f>
        <v>92.4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1400.1599999999999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1144.1999999999998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A573:Z573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381:T381"/>
    <mergeCell ref="D253:E253"/>
    <mergeCell ref="P220:T220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2024-09-27T11:12:11Z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