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D59C17A-12CD-4868-A6A2-A4894C4B652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1" l="1"/>
  <c r="X590" i="1"/>
  <c r="BO589" i="1"/>
  <c r="BM589" i="1"/>
  <c r="Y589" i="1"/>
  <c r="X587" i="1"/>
  <c r="X586" i="1"/>
  <c r="BO585" i="1"/>
  <c r="BM585" i="1"/>
  <c r="Y585" i="1"/>
  <c r="X583" i="1"/>
  <c r="X582" i="1"/>
  <c r="BO581" i="1"/>
  <c r="BM581" i="1"/>
  <c r="Y581" i="1"/>
  <c r="X579" i="1"/>
  <c r="X578" i="1"/>
  <c r="BO577" i="1"/>
  <c r="BM577" i="1"/>
  <c r="Y577" i="1"/>
  <c r="BO576" i="1"/>
  <c r="BM576" i="1"/>
  <c r="Y576" i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X566" i="1"/>
  <c r="X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X559" i="1"/>
  <c r="X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X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X529" i="1"/>
  <c r="BO528" i="1"/>
  <c r="BM528" i="1"/>
  <c r="Y528" i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BP514" i="1" s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BP500" i="1" s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BP472" i="1" s="1"/>
  <c r="P472" i="1"/>
  <c r="BO471" i="1"/>
  <c r="BM471" i="1"/>
  <c r="Y471" i="1"/>
  <c r="BP471" i="1" s="1"/>
  <c r="P471" i="1"/>
  <c r="BO470" i="1"/>
  <c r="BM470" i="1"/>
  <c r="Y470" i="1"/>
  <c r="P470" i="1"/>
  <c r="X468" i="1"/>
  <c r="X467" i="1"/>
  <c r="BO466" i="1"/>
  <c r="BM466" i="1"/>
  <c r="Y466" i="1"/>
  <c r="Y467" i="1" s="1"/>
  <c r="P466" i="1"/>
  <c r="X463" i="1"/>
  <c r="X462" i="1"/>
  <c r="BO461" i="1"/>
  <c r="BM461" i="1"/>
  <c r="Y461" i="1"/>
  <c r="Y462" i="1" s="1"/>
  <c r="P461" i="1"/>
  <c r="X459" i="1"/>
  <c r="X458" i="1"/>
  <c r="BO457" i="1"/>
  <c r="BM457" i="1"/>
  <c r="Y457" i="1"/>
  <c r="BP457" i="1" s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BO443" i="1"/>
  <c r="BM443" i="1"/>
  <c r="Y443" i="1"/>
  <c r="P443" i="1"/>
  <c r="BO442" i="1"/>
  <c r="BM442" i="1"/>
  <c r="Y442" i="1"/>
  <c r="BP442" i="1" s="1"/>
  <c r="P442" i="1"/>
  <c r="BO441" i="1"/>
  <c r="BM441" i="1"/>
  <c r="Y441" i="1"/>
  <c r="P441" i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BO434" i="1"/>
  <c r="BM434" i="1"/>
  <c r="Y434" i="1"/>
  <c r="BP434" i="1" s="1"/>
  <c r="P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BP403" i="1" s="1"/>
  <c r="P403" i="1"/>
  <c r="BO402" i="1"/>
  <c r="BM402" i="1"/>
  <c r="Y402" i="1"/>
  <c r="X399" i="1"/>
  <c r="X398" i="1"/>
  <c r="BO397" i="1"/>
  <c r="BM397" i="1"/>
  <c r="Y397" i="1"/>
  <c r="BP397" i="1" s="1"/>
  <c r="P397" i="1"/>
  <c r="BO396" i="1"/>
  <c r="BM396" i="1"/>
  <c r="Y396" i="1"/>
  <c r="Y398" i="1" s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P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X369" i="1"/>
  <c r="X368" i="1"/>
  <c r="BP367" i="1"/>
  <c r="BO367" i="1"/>
  <c r="BN367" i="1"/>
  <c r="BM367" i="1"/>
  <c r="Z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BP348" i="1" s="1"/>
  <c r="BO347" i="1"/>
  <c r="BM347" i="1"/>
  <c r="Y347" i="1"/>
  <c r="BP347" i="1" s="1"/>
  <c r="X345" i="1"/>
  <c r="X344" i="1"/>
  <c r="BO343" i="1"/>
  <c r="BM343" i="1"/>
  <c r="Y343" i="1"/>
  <c r="P343" i="1"/>
  <c r="BO342" i="1"/>
  <c r="BM342" i="1"/>
  <c r="Y342" i="1"/>
  <c r="BP342" i="1" s="1"/>
  <c r="P342" i="1"/>
  <c r="BO341" i="1"/>
  <c r="BM341" i="1"/>
  <c r="Y341" i="1"/>
  <c r="P341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BO332" i="1"/>
  <c r="BM332" i="1"/>
  <c r="Y332" i="1"/>
  <c r="Y338" i="1" s="1"/>
  <c r="P332" i="1"/>
  <c r="X330" i="1"/>
  <c r="X329" i="1"/>
  <c r="BO328" i="1"/>
  <c r="BM328" i="1"/>
  <c r="Y328" i="1"/>
  <c r="BP328" i="1" s="1"/>
  <c r="P328" i="1"/>
  <c r="BO327" i="1"/>
  <c r="BM327" i="1"/>
  <c r="Y327" i="1"/>
  <c r="P327" i="1"/>
  <c r="BO326" i="1"/>
  <c r="BM326" i="1"/>
  <c r="Y326" i="1"/>
  <c r="BP326" i="1" s="1"/>
  <c r="P326" i="1"/>
  <c r="BO325" i="1"/>
  <c r="BM325" i="1"/>
  <c r="Y325" i="1"/>
  <c r="P325" i="1"/>
  <c r="X323" i="1"/>
  <c r="X322" i="1"/>
  <c r="BO321" i="1"/>
  <c r="BM321" i="1"/>
  <c r="Y321" i="1"/>
  <c r="P321" i="1"/>
  <c r="BO320" i="1"/>
  <c r="BM320" i="1"/>
  <c r="Y320" i="1"/>
  <c r="P320" i="1"/>
  <c r="BO319" i="1"/>
  <c r="BM319" i="1"/>
  <c r="Y319" i="1"/>
  <c r="Z319" i="1" s="1"/>
  <c r="P319" i="1"/>
  <c r="BO318" i="1"/>
  <c r="BM318" i="1"/>
  <c r="Y318" i="1"/>
  <c r="BP318" i="1" s="1"/>
  <c r="P318" i="1"/>
  <c r="BO317" i="1"/>
  <c r="BM317" i="1"/>
  <c r="Y317" i="1"/>
  <c r="BP317" i="1" s="1"/>
  <c r="P317" i="1"/>
  <c r="BO316" i="1"/>
  <c r="BM316" i="1"/>
  <c r="Y316" i="1"/>
  <c r="BP316" i="1" s="1"/>
  <c r="BO315" i="1"/>
  <c r="BM315" i="1"/>
  <c r="Y315" i="1"/>
  <c r="BP315" i="1" s="1"/>
  <c r="P315" i="1"/>
  <c r="BO314" i="1"/>
  <c r="BM314" i="1"/>
  <c r="Y314" i="1"/>
  <c r="BP314" i="1" s="1"/>
  <c r="P314" i="1"/>
  <c r="X311" i="1"/>
  <c r="X310" i="1"/>
  <c r="BO309" i="1"/>
  <c r="BM309" i="1"/>
  <c r="Y309" i="1"/>
  <c r="BP309" i="1" s="1"/>
  <c r="P309" i="1"/>
  <c r="BO308" i="1"/>
  <c r="BM308" i="1"/>
  <c r="Y308" i="1"/>
  <c r="Y310" i="1" s="1"/>
  <c r="P308" i="1"/>
  <c r="X306" i="1"/>
  <c r="X305" i="1"/>
  <c r="BO304" i="1"/>
  <c r="BM304" i="1"/>
  <c r="Y304" i="1"/>
  <c r="T602" i="1" s="1"/>
  <c r="P304" i="1"/>
  <c r="X301" i="1"/>
  <c r="X300" i="1"/>
  <c r="BO299" i="1"/>
  <c r="BM299" i="1"/>
  <c r="Y299" i="1"/>
  <c r="S602" i="1" s="1"/>
  <c r="P299" i="1"/>
  <c r="X296" i="1"/>
  <c r="X295" i="1"/>
  <c r="BO294" i="1"/>
  <c r="BM294" i="1"/>
  <c r="Y294" i="1"/>
  <c r="BP294" i="1" s="1"/>
  <c r="P294" i="1"/>
  <c r="BO293" i="1"/>
  <c r="BM293" i="1"/>
  <c r="Y293" i="1"/>
  <c r="P293" i="1"/>
  <c r="BO292" i="1"/>
  <c r="BM292" i="1"/>
  <c r="Y292" i="1"/>
  <c r="BP292" i="1" s="1"/>
  <c r="P292" i="1"/>
  <c r="BO291" i="1"/>
  <c r="BM291" i="1"/>
  <c r="Y291" i="1"/>
  <c r="BP291" i="1" s="1"/>
  <c r="P291" i="1"/>
  <c r="BO290" i="1"/>
  <c r="BM290" i="1"/>
  <c r="Y290" i="1"/>
  <c r="R602" i="1" s="1"/>
  <c r="P290" i="1"/>
  <c r="X287" i="1"/>
  <c r="X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P283" i="1"/>
  <c r="X280" i="1"/>
  <c r="X279" i="1"/>
  <c r="BO278" i="1"/>
  <c r="BM278" i="1"/>
  <c r="Y278" i="1"/>
  <c r="P602" i="1" s="1"/>
  <c r="P278" i="1"/>
  <c r="X275" i="1"/>
  <c r="X274" i="1"/>
  <c r="BO273" i="1"/>
  <c r="BM273" i="1"/>
  <c r="Y273" i="1"/>
  <c r="BP273" i="1" s="1"/>
  <c r="P273" i="1"/>
  <c r="BO272" i="1"/>
  <c r="BM272" i="1"/>
  <c r="Y272" i="1"/>
  <c r="BP272" i="1" s="1"/>
  <c r="P272" i="1"/>
  <c r="BO271" i="1"/>
  <c r="BM271" i="1"/>
  <c r="Y271" i="1"/>
  <c r="BP271" i="1" s="1"/>
  <c r="P271" i="1"/>
  <c r="BO270" i="1"/>
  <c r="BM270" i="1"/>
  <c r="Y270" i="1"/>
  <c r="P270" i="1"/>
  <c r="BO269" i="1"/>
  <c r="BM269" i="1"/>
  <c r="Y269" i="1"/>
  <c r="BP269" i="1" s="1"/>
  <c r="BO268" i="1"/>
  <c r="BM268" i="1"/>
  <c r="Y268" i="1"/>
  <c r="P268" i="1"/>
  <c r="X265" i="1"/>
  <c r="X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BP260" i="1" s="1"/>
  <c r="P260" i="1"/>
  <c r="BO259" i="1"/>
  <c r="BM259" i="1"/>
  <c r="Y259" i="1"/>
  <c r="BP259" i="1" s="1"/>
  <c r="P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BP256" i="1" s="1"/>
  <c r="P256" i="1"/>
  <c r="X253" i="1"/>
  <c r="X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P244" i="1"/>
  <c r="X241" i="1"/>
  <c r="X240" i="1"/>
  <c r="BO239" i="1"/>
  <c r="BM239" i="1"/>
  <c r="Y239" i="1"/>
  <c r="BP239" i="1" s="1"/>
  <c r="P239" i="1"/>
  <c r="BO238" i="1"/>
  <c r="BM238" i="1"/>
  <c r="Z238" i="1"/>
  <c r="Y238" i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P235" i="1"/>
  <c r="X233" i="1"/>
  <c r="X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P221" i="1"/>
  <c r="X219" i="1"/>
  <c r="X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X208" i="1"/>
  <c r="X207" i="1"/>
  <c r="BO206" i="1"/>
  <c r="BM206" i="1"/>
  <c r="Y206" i="1"/>
  <c r="BP206" i="1" s="1"/>
  <c r="P206" i="1"/>
  <c r="BO205" i="1"/>
  <c r="BM205" i="1"/>
  <c r="Y205" i="1"/>
  <c r="Y207" i="1" s="1"/>
  <c r="P205" i="1"/>
  <c r="X203" i="1"/>
  <c r="X202" i="1"/>
  <c r="BO201" i="1"/>
  <c r="BM201" i="1"/>
  <c r="Y201" i="1"/>
  <c r="P201" i="1"/>
  <c r="BO200" i="1"/>
  <c r="BM200" i="1"/>
  <c r="Y200" i="1"/>
  <c r="BP200" i="1" s="1"/>
  <c r="P200" i="1"/>
  <c r="X197" i="1"/>
  <c r="X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BP188" i="1" s="1"/>
  <c r="P188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O180" i="1"/>
  <c r="BM180" i="1"/>
  <c r="Y180" i="1"/>
  <c r="Y184" i="1" s="1"/>
  <c r="P180" i="1"/>
  <c r="X178" i="1"/>
  <c r="X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BP172" i="1" s="1"/>
  <c r="P172" i="1"/>
  <c r="X170" i="1"/>
  <c r="X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X163" i="1"/>
  <c r="X162" i="1"/>
  <c r="BO161" i="1"/>
  <c r="BM161" i="1"/>
  <c r="Y161" i="1"/>
  <c r="BP161" i="1" s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O155" i="1"/>
  <c r="BM155" i="1"/>
  <c r="Y155" i="1"/>
  <c r="BP155" i="1" s="1"/>
  <c r="P155" i="1"/>
  <c r="X153" i="1"/>
  <c r="X152" i="1"/>
  <c r="BO151" i="1"/>
  <c r="BM151" i="1"/>
  <c r="Y151" i="1"/>
  <c r="BP151" i="1" s="1"/>
  <c r="P151" i="1"/>
  <c r="BO150" i="1"/>
  <c r="BM150" i="1"/>
  <c r="Y150" i="1"/>
  <c r="P150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BP131" i="1" s="1"/>
  <c r="P131" i="1"/>
  <c r="BO130" i="1"/>
  <c r="BM130" i="1"/>
  <c r="Y130" i="1"/>
  <c r="BP130" i="1" s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P97" i="1"/>
  <c r="X95" i="1"/>
  <c r="X94" i="1"/>
  <c r="BO93" i="1"/>
  <c r="BM93" i="1"/>
  <c r="Y93" i="1"/>
  <c r="BP93" i="1" s="1"/>
  <c r="P93" i="1"/>
  <c r="BO92" i="1"/>
  <c r="BM92" i="1"/>
  <c r="Y92" i="1"/>
  <c r="Y94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Y80" i="1" s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X24" i="1"/>
  <c r="X592" i="1" s="1"/>
  <c r="X23" i="1"/>
  <c r="BO22" i="1"/>
  <c r="X594" i="1" s="1"/>
  <c r="BM22" i="1"/>
  <c r="Y22" i="1"/>
  <c r="B602" i="1" s="1"/>
  <c r="P22" i="1"/>
  <c r="H10" i="1"/>
  <c r="A9" i="1"/>
  <c r="F10" i="1" s="1"/>
  <c r="D7" i="1"/>
  <c r="Q6" i="1"/>
  <c r="P2" i="1"/>
  <c r="Z69" i="1" l="1"/>
  <c r="BN69" i="1"/>
  <c r="Z74" i="1"/>
  <c r="BN74" i="1"/>
  <c r="Z155" i="1"/>
  <c r="BN155" i="1"/>
  <c r="Z214" i="1"/>
  <c r="BN214" i="1"/>
  <c r="Z258" i="1"/>
  <c r="BN258" i="1"/>
  <c r="Z284" i="1"/>
  <c r="BN284" i="1"/>
  <c r="Z328" i="1"/>
  <c r="BN328" i="1"/>
  <c r="Z397" i="1"/>
  <c r="BN397" i="1"/>
  <c r="Z403" i="1"/>
  <c r="BN403" i="1"/>
  <c r="Z500" i="1"/>
  <c r="BN500" i="1"/>
  <c r="Z54" i="1"/>
  <c r="BN54" i="1"/>
  <c r="Z88" i="1"/>
  <c r="BN88" i="1"/>
  <c r="Y132" i="1"/>
  <c r="Z138" i="1"/>
  <c r="BN138" i="1"/>
  <c r="Z172" i="1"/>
  <c r="BN172" i="1"/>
  <c r="Z195" i="1"/>
  <c r="BN195" i="1"/>
  <c r="Z226" i="1"/>
  <c r="BN226" i="1"/>
  <c r="Y241" i="1"/>
  <c r="Z247" i="1"/>
  <c r="BN247" i="1"/>
  <c r="Z314" i="1"/>
  <c r="BN314" i="1"/>
  <c r="Z317" i="1"/>
  <c r="BN317" i="1"/>
  <c r="Z342" i="1"/>
  <c r="BN342" i="1"/>
  <c r="Z347" i="1"/>
  <c r="BN347" i="1"/>
  <c r="Z348" i="1"/>
  <c r="BN348" i="1"/>
  <c r="Y351" i="1"/>
  <c r="Z379" i="1"/>
  <c r="BN379" i="1"/>
  <c r="Z417" i="1"/>
  <c r="BN417" i="1"/>
  <c r="Z471" i="1"/>
  <c r="BN471" i="1"/>
  <c r="Z472" i="1"/>
  <c r="BN472" i="1"/>
  <c r="Z514" i="1"/>
  <c r="BN514" i="1"/>
  <c r="BP262" i="1"/>
  <c r="BN262" i="1"/>
  <c r="Z262" i="1"/>
  <c r="BP293" i="1"/>
  <c r="BN293" i="1"/>
  <c r="Z293" i="1"/>
  <c r="BP334" i="1"/>
  <c r="BN334" i="1"/>
  <c r="Z334" i="1"/>
  <c r="BP375" i="1"/>
  <c r="BN375" i="1"/>
  <c r="Z375" i="1"/>
  <c r="BP409" i="1"/>
  <c r="BN409" i="1"/>
  <c r="Z409" i="1"/>
  <c r="BP443" i="1"/>
  <c r="BN443" i="1"/>
  <c r="Z443" i="1"/>
  <c r="BP452" i="1"/>
  <c r="BN452" i="1"/>
  <c r="Z452" i="1"/>
  <c r="BP504" i="1"/>
  <c r="BN504" i="1"/>
  <c r="Z504" i="1"/>
  <c r="Y530" i="1"/>
  <c r="Y529" i="1"/>
  <c r="BP528" i="1"/>
  <c r="BN528" i="1"/>
  <c r="Z528" i="1"/>
  <c r="Z529" i="1" s="1"/>
  <c r="Y549" i="1"/>
  <c r="Y548" i="1"/>
  <c r="BP544" i="1"/>
  <c r="BN544" i="1"/>
  <c r="Z544" i="1"/>
  <c r="BP546" i="1"/>
  <c r="BN546" i="1"/>
  <c r="Z546" i="1"/>
  <c r="BP562" i="1"/>
  <c r="BN562" i="1"/>
  <c r="Z562" i="1"/>
  <c r="BP564" i="1"/>
  <c r="BN564" i="1"/>
  <c r="Z564" i="1"/>
  <c r="Z30" i="1"/>
  <c r="BN30" i="1"/>
  <c r="Z58" i="1"/>
  <c r="BN58" i="1"/>
  <c r="Z84" i="1"/>
  <c r="BN84" i="1"/>
  <c r="Z98" i="1"/>
  <c r="BN98" i="1"/>
  <c r="E602" i="1"/>
  <c r="Z120" i="1"/>
  <c r="BN120" i="1"/>
  <c r="Z129" i="1"/>
  <c r="BN129" i="1"/>
  <c r="Z130" i="1"/>
  <c r="BN130" i="1"/>
  <c r="Y142" i="1"/>
  <c r="Z144" i="1"/>
  <c r="BN144" i="1"/>
  <c r="G602" i="1"/>
  <c r="Z166" i="1"/>
  <c r="BN166" i="1"/>
  <c r="Z176" i="1"/>
  <c r="BN176" i="1"/>
  <c r="Z190" i="1"/>
  <c r="BN190" i="1"/>
  <c r="Z206" i="1"/>
  <c r="BN206" i="1"/>
  <c r="Z210" i="1"/>
  <c r="BN210" i="1"/>
  <c r="Z222" i="1"/>
  <c r="BN222" i="1"/>
  <c r="Z230" i="1"/>
  <c r="BN230" i="1"/>
  <c r="BP238" i="1"/>
  <c r="BN238" i="1"/>
  <c r="BP251" i="1"/>
  <c r="BN251" i="1"/>
  <c r="Z251" i="1"/>
  <c r="BP270" i="1"/>
  <c r="BN270" i="1"/>
  <c r="Z270" i="1"/>
  <c r="BP320" i="1"/>
  <c r="BN320" i="1"/>
  <c r="Z320" i="1"/>
  <c r="BP354" i="1"/>
  <c r="BN354" i="1"/>
  <c r="Z354" i="1"/>
  <c r="BP385" i="1"/>
  <c r="BN385" i="1"/>
  <c r="Z385" i="1"/>
  <c r="BP435" i="1"/>
  <c r="BN435" i="1"/>
  <c r="Z435" i="1"/>
  <c r="BP444" i="1"/>
  <c r="BN444" i="1"/>
  <c r="Z444" i="1"/>
  <c r="BP485" i="1"/>
  <c r="BN485" i="1"/>
  <c r="Z485" i="1"/>
  <c r="BP518" i="1"/>
  <c r="BN518" i="1"/>
  <c r="Z518" i="1"/>
  <c r="BP545" i="1"/>
  <c r="BN545" i="1"/>
  <c r="Z545" i="1"/>
  <c r="BP547" i="1"/>
  <c r="BN547" i="1"/>
  <c r="Z547" i="1"/>
  <c r="Y566" i="1"/>
  <c r="Y565" i="1"/>
  <c r="BP561" i="1"/>
  <c r="BN561" i="1"/>
  <c r="Z561" i="1"/>
  <c r="BP563" i="1"/>
  <c r="BN563" i="1"/>
  <c r="Z563" i="1"/>
  <c r="K602" i="1"/>
  <c r="O602" i="1"/>
  <c r="BP356" i="1"/>
  <c r="BN356" i="1"/>
  <c r="Z356" i="1"/>
  <c r="V602" i="1"/>
  <c r="Y362" i="1"/>
  <c r="BP361" i="1"/>
  <c r="BN361" i="1"/>
  <c r="Z361" i="1"/>
  <c r="Z362" i="1" s="1"/>
  <c r="BP365" i="1"/>
  <c r="BN365" i="1"/>
  <c r="Z365" i="1"/>
  <c r="BP377" i="1"/>
  <c r="BN377" i="1"/>
  <c r="Z377" i="1"/>
  <c r="BP391" i="1"/>
  <c r="BN391" i="1"/>
  <c r="Z391" i="1"/>
  <c r="BP415" i="1"/>
  <c r="BN415" i="1"/>
  <c r="Z415" i="1"/>
  <c r="BP437" i="1"/>
  <c r="BN437" i="1"/>
  <c r="Z437" i="1"/>
  <c r="BP446" i="1"/>
  <c r="BN446" i="1"/>
  <c r="Z446" i="1"/>
  <c r="Y458" i="1"/>
  <c r="BP456" i="1"/>
  <c r="BN456" i="1"/>
  <c r="Z456" i="1"/>
  <c r="BP498" i="1"/>
  <c r="BN498" i="1"/>
  <c r="Z498" i="1"/>
  <c r="BP508" i="1"/>
  <c r="BN508" i="1"/>
  <c r="Z508" i="1"/>
  <c r="Y526" i="1"/>
  <c r="BP522" i="1"/>
  <c r="BN522" i="1"/>
  <c r="Z522" i="1"/>
  <c r="BP577" i="1"/>
  <c r="BN577" i="1"/>
  <c r="Z577" i="1"/>
  <c r="Y587" i="1"/>
  <c r="Y586" i="1"/>
  <c r="BP585" i="1"/>
  <c r="BN585" i="1"/>
  <c r="Z585" i="1"/>
  <c r="Z586" i="1" s="1"/>
  <c r="X593" i="1"/>
  <c r="X595" i="1" s="1"/>
  <c r="X596" i="1"/>
  <c r="Y36" i="1"/>
  <c r="Z28" i="1"/>
  <c r="BN28" i="1"/>
  <c r="Z34" i="1"/>
  <c r="BN34" i="1"/>
  <c r="C602" i="1"/>
  <c r="Z56" i="1"/>
  <c r="BN56" i="1"/>
  <c r="Z62" i="1"/>
  <c r="BN62" i="1"/>
  <c r="BP62" i="1"/>
  <c r="D602" i="1"/>
  <c r="Z71" i="1"/>
  <c r="BN71" i="1"/>
  <c r="Z72" i="1"/>
  <c r="BN72" i="1"/>
  <c r="Z78" i="1"/>
  <c r="BN78" i="1"/>
  <c r="BP78" i="1"/>
  <c r="Y90" i="1"/>
  <c r="Z86" i="1"/>
  <c r="BN86" i="1"/>
  <c r="Z92" i="1"/>
  <c r="BN92" i="1"/>
  <c r="BP92" i="1"/>
  <c r="Y100" i="1"/>
  <c r="Z105" i="1"/>
  <c r="BN105" i="1"/>
  <c r="Y115" i="1"/>
  <c r="Z113" i="1"/>
  <c r="BN113" i="1"/>
  <c r="F602" i="1"/>
  <c r="Z122" i="1"/>
  <c r="BN122" i="1"/>
  <c r="Z127" i="1"/>
  <c r="BN127" i="1"/>
  <c r="BP127" i="1"/>
  <c r="Z136" i="1"/>
  <c r="BN136" i="1"/>
  <c r="Z140" i="1"/>
  <c r="BN140" i="1"/>
  <c r="Y146" i="1"/>
  <c r="Z151" i="1"/>
  <c r="BN151" i="1"/>
  <c r="Y157" i="1"/>
  <c r="Z161" i="1"/>
  <c r="BN161" i="1"/>
  <c r="Z168" i="1"/>
  <c r="BN168" i="1"/>
  <c r="Y178" i="1"/>
  <c r="Z174" i="1"/>
  <c r="BN174" i="1"/>
  <c r="Z180" i="1"/>
  <c r="BN180" i="1"/>
  <c r="BP180" i="1"/>
  <c r="Z188" i="1"/>
  <c r="BN188" i="1"/>
  <c r="Z192" i="1"/>
  <c r="BN192" i="1"/>
  <c r="Z193" i="1"/>
  <c r="BN193" i="1"/>
  <c r="Z200" i="1"/>
  <c r="BN200" i="1"/>
  <c r="Z212" i="1"/>
  <c r="BN212" i="1"/>
  <c r="Z216" i="1"/>
  <c r="BN216" i="1"/>
  <c r="Y233" i="1"/>
  <c r="Z224" i="1"/>
  <c r="BN224" i="1"/>
  <c r="Z228" i="1"/>
  <c r="BN228" i="1"/>
  <c r="Z236" i="1"/>
  <c r="BN236" i="1"/>
  <c r="Z245" i="1"/>
  <c r="BN245" i="1"/>
  <c r="Z249" i="1"/>
  <c r="BN249" i="1"/>
  <c r="Z256" i="1"/>
  <c r="BN256" i="1"/>
  <c r="Y265" i="1"/>
  <c r="Z260" i="1"/>
  <c r="BN260" i="1"/>
  <c r="Z272" i="1"/>
  <c r="BN272" i="1"/>
  <c r="Q602" i="1"/>
  <c r="Z291" i="1"/>
  <c r="BN291" i="1"/>
  <c r="Z309" i="1"/>
  <c r="BN309" i="1"/>
  <c r="Z326" i="1"/>
  <c r="BN326" i="1"/>
  <c r="Z332" i="1"/>
  <c r="BN332" i="1"/>
  <c r="BP332" i="1"/>
  <c r="Z336" i="1"/>
  <c r="BN336" i="1"/>
  <c r="BP350" i="1"/>
  <c r="BN350" i="1"/>
  <c r="Z350" i="1"/>
  <c r="BP373" i="1"/>
  <c r="BN373" i="1"/>
  <c r="Z373" i="1"/>
  <c r="BP381" i="1"/>
  <c r="BN381" i="1"/>
  <c r="Z381" i="1"/>
  <c r="BP405" i="1"/>
  <c r="BN405" i="1"/>
  <c r="Z405" i="1"/>
  <c r="Y454" i="1"/>
  <c r="BP433" i="1"/>
  <c r="BN433" i="1"/>
  <c r="Z433" i="1"/>
  <c r="BP441" i="1"/>
  <c r="BN441" i="1"/>
  <c r="Z441" i="1"/>
  <c r="BP450" i="1"/>
  <c r="BN450" i="1"/>
  <c r="Z450" i="1"/>
  <c r="BP474" i="1"/>
  <c r="BN474" i="1"/>
  <c r="Z474" i="1"/>
  <c r="BP502" i="1"/>
  <c r="BN502" i="1"/>
  <c r="Z502" i="1"/>
  <c r="BP516" i="1"/>
  <c r="BN516" i="1"/>
  <c r="Z516" i="1"/>
  <c r="Y525" i="1"/>
  <c r="AE602" i="1"/>
  <c r="Y578" i="1"/>
  <c r="BP576" i="1"/>
  <c r="BN576" i="1"/>
  <c r="Z576" i="1"/>
  <c r="Y358" i="1"/>
  <c r="Y357" i="1"/>
  <c r="Y368" i="1"/>
  <c r="Y387" i="1"/>
  <c r="Y411" i="1"/>
  <c r="Y476" i="1"/>
  <c r="H9" i="1"/>
  <c r="A10" i="1"/>
  <c r="Y24" i="1"/>
  <c r="Y37" i="1"/>
  <c r="Y41" i="1"/>
  <c r="Y45" i="1"/>
  <c r="Y49" i="1"/>
  <c r="Y59" i="1"/>
  <c r="Y65" i="1"/>
  <c r="Y75" i="1"/>
  <c r="Y81" i="1"/>
  <c r="Y89" i="1"/>
  <c r="Y95" i="1"/>
  <c r="Y101" i="1"/>
  <c r="Y108" i="1"/>
  <c r="Y116" i="1"/>
  <c r="Y125" i="1"/>
  <c r="Y133" i="1"/>
  <c r="Y141" i="1"/>
  <c r="Y147" i="1"/>
  <c r="Y152" i="1"/>
  <c r="Y158" i="1"/>
  <c r="Y162" i="1"/>
  <c r="Y169" i="1"/>
  <c r="Y177" i="1"/>
  <c r="Y183" i="1"/>
  <c r="BP194" i="1"/>
  <c r="BN194" i="1"/>
  <c r="Z194" i="1"/>
  <c r="Y219" i="1"/>
  <c r="BP211" i="1"/>
  <c r="BN211" i="1"/>
  <c r="Z211" i="1"/>
  <c r="BP215" i="1"/>
  <c r="BN215" i="1"/>
  <c r="Z215" i="1"/>
  <c r="F9" i="1"/>
  <c r="J9" i="1"/>
  <c r="Z22" i="1"/>
  <c r="Z23" i="1" s="1"/>
  <c r="BN22" i="1"/>
  <c r="BP22" i="1"/>
  <c r="Y23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BN63" i="1"/>
  <c r="Z68" i="1"/>
  <c r="BN68" i="1"/>
  <c r="BP68" i="1"/>
  <c r="Z70" i="1"/>
  <c r="BN70" i="1"/>
  <c r="Z73" i="1"/>
  <c r="BN73" i="1"/>
  <c r="Y76" i="1"/>
  <c r="Z79" i="1"/>
  <c r="BN79" i="1"/>
  <c r="Z83" i="1"/>
  <c r="BN83" i="1"/>
  <c r="BP83" i="1"/>
  <c r="Z85" i="1"/>
  <c r="BN85" i="1"/>
  <c r="Z87" i="1"/>
  <c r="BN87" i="1"/>
  <c r="Z93" i="1"/>
  <c r="Z94" i="1" s="1"/>
  <c r="BN93" i="1"/>
  <c r="Z97" i="1"/>
  <c r="BN97" i="1"/>
  <c r="BP97" i="1"/>
  <c r="Z99" i="1"/>
  <c r="BN99" i="1"/>
  <c r="Z104" i="1"/>
  <c r="BN104" i="1"/>
  <c r="BP104" i="1"/>
  <c r="Z106" i="1"/>
  <c r="BN106" i="1"/>
  <c r="Y107" i="1"/>
  <c r="Z110" i="1"/>
  <c r="BN110" i="1"/>
  <c r="BP110" i="1"/>
  <c r="Z112" i="1"/>
  <c r="BN112" i="1"/>
  <c r="Z114" i="1"/>
  <c r="BN114" i="1"/>
  <c r="Z119" i="1"/>
  <c r="BN119" i="1"/>
  <c r="BP119" i="1"/>
  <c r="Z121" i="1"/>
  <c r="BN121" i="1"/>
  <c r="Z123" i="1"/>
  <c r="BN123" i="1"/>
  <c r="Y124" i="1"/>
  <c r="Z128" i="1"/>
  <c r="BN128" i="1"/>
  <c r="Z131" i="1"/>
  <c r="BN131" i="1"/>
  <c r="Z135" i="1"/>
  <c r="BN135" i="1"/>
  <c r="BP135" i="1"/>
  <c r="Z137" i="1"/>
  <c r="BN137" i="1"/>
  <c r="Z139" i="1"/>
  <c r="BN139" i="1"/>
  <c r="Z145" i="1"/>
  <c r="BN145" i="1"/>
  <c r="Z150" i="1"/>
  <c r="BN150" i="1"/>
  <c r="BP150" i="1"/>
  <c r="Y153" i="1"/>
  <c r="Z156" i="1"/>
  <c r="Z157" i="1" s="1"/>
  <c r="BN156" i="1"/>
  <c r="Z160" i="1"/>
  <c r="Z162" i="1" s="1"/>
  <c r="BN160" i="1"/>
  <c r="BP160" i="1"/>
  <c r="H602" i="1"/>
  <c r="Z167" i="1"/>
  <c r="Z169" i="1" s="1"/>
  <c r="BN167" i="1"/>
  <c r="Y170" i="1"/>
  <c r="Z173" i="1"/>
  <c r="BN173" i="1"/>
  <c r="Z175" i="1"/>
  <c r="BN175" i="1"/>
  <c r="Z181" i="1"/>
  <c r="Z183" i="1" s="1"/>
  <c r="BN181" i="1"/>
  <c r="I602" i="1"/>
  <c r="Y197" i="1"/>
  <c r="Z189" i="1"/>
  <c r="BN189" i="1"/>
  <c r="Z191" i="1"/>
  <c r="BN191" i="1"/>
  <c r="Y196" i="1"/>
  <c r="BP201" i="1"/>
  <c r="BN201" i="1"/>
  <c r="Z201" i="1"/>
  <c r="Z202" i="1" s="1"/>
  <c r="Y203" i="1"/>
  <c r="Y208" i="1"/>
  <c r="BP205" i="1"/>
  <c r="BN205" i="1"/>
  <c r="Z205" i="1"/>
  <c r="Y218" i="1"/>
  <c r="BP213" i="1"/>
  <c r="BN213" i="1"/>
  <c r="Z213" i="1"/>
  <c r="J602" i="1"/>
  <c r="Y202" i="1"/>
  <c r="Z217" i="1"/>
  <c r="BN217" i="1"/>
  <c r="Z221" i="1"/>
  <c r="BN221" i="1"/>
  <c r="BP221" i="1"/>
  <c r="Z223" i="1"/>
  <c r="BN223" i="1"/>
  <c r="Z225" i="1"/>
  <c r="BN225" i="1"/>
  <c r="Z227" i="1"/>
  <c r="BN227" i="1"/>
  <c r="Z229" i="1"/>
  <c r="BN229" i="1"/>
  <c r="Z231" i="1"/>
  <c r="BN231" i="1"/>
  <c r="Y232" i="1"/>
  <c r="Z235" i="1"/>
  <c r="BN235" i="1"/>
  <c r="BP235" i="1"/>
  <c r="Z237" i="1"/>
  <c r="BN237" i="1"/>
  <c r="Z239" i="1"/>
  <c r="BN239" i="1"/>
  <c r="Y240" i="1"/>
  <c r="Z244" i="1"/>
  <c r="BN244" i="1"/>
  <c r="BP244" i="1"/>
  <c r="Z246" i="1"/>
  <c r="BN246" i="1"/>
  <c r="Z248" i="1"/>
  <c r="BN248" i="1"/>
  <c r="Z250" i="1"/>
  <c r="BN250" i="1"/>
  <c r="Y253" i="1"/>
  <c r="M602" i="1"/>
  <c r="Z257" i="1"/>
  <c r="BN257" i="1"/>
  <c r="BP257" i="1"/>
  <c r="Z259" i="1"/>
  <c r="BN259" i="1"/>
  <c r="Z261" i="1"/>
  <c r="BN261" i="1"/>
  <c r="Z263" i="1"/>
  <c r="BN263" i="1"/>
  <c r="Y264" i="1"/>
  <c r="Z268" i="1"/>
  <c r="BN268" i="1"/>
  <c r="BP268" i="1"/>
  <c r="Z269" i="1"/>
  <c r="BN269" i="1"/>
  <c r="Z271" i="1"/>
  <c r="BN271" i="1"/>
  <c r="Z273" i="1"/>
  <c r="BN273" i="1"/>
  <c r="Y274" i="1"/>
  <c r="Z278" i="1"/>
  <c r="Z279" i="1" s="1"/>
  <c r="BN278" i="1"/>
  <c r="BP278" i="1"/>
  <c r="Y279" i="1"/>
  <c r="Z283" i="1"/>
  <c r="BN283" i="1"/>
  <c r="BP283" i="1"/>
  <c r="Z285" i="1"/>
  <c r="BN285" i="1"/>
  <c r="Y286" i="1"/>
  <c r="Z290" i="1"/>
  <c r="BN290" i="1"/>
  <c r="BP290" i="1"/>
  <c r="Z292" i="1"/>
  <c r="BN292" i="1"/>
  <c r="Z294" i="1"/>
  <c r="BN294" i="1"/>
  <c r="Y295" i="1"/>
  <c r="Z299" i="1"/>
  <c r="Z300" i="1" s="1"/>
  <c r="BN299" i="1"/>
  <c r="BP299" i="1"/>
  <c r="Y300" i="1"/>
  <c r="Z304" i="1"/>
  <c r="Z305" i="1" s="1"/>
  <c r="BN304" i="1"/>
  <c r="BP304" i="1"/>
  <c r="Y305" i="1"/>
  <c r="Z308" i="1"/>
  <c r="Z310" i="1" s="1"/>
  <c r="BN308" i="1"/>
  <c r="BP308" i="1"/>
  <c r="Y311" i="1"/>
  <c r="U602" i="1"/>
  <c r="Y322" i="1"/>
  <c r="Z315" i="1"/>
  <c r="BN315" i="1"/>
  <c r="Z316" i="1"/>
  <c r="BN316" i="1"/>
  <c r="Z318" i="1"/>
  <c r="BN318" i="1"/>
  <c r="BP319" i="1"/>
  <c r="BN319" i="1"/>
  <c r="BP321" i="1"/>
  <c r="BN321" i="1"/>
  <c r="Z321" i="1"/>
  <c r="Y323" i="1"/>
  <c r="Y330" i="1"/>
  <c r="BP325" i="1"/>
  <c r="BN325" i="1"/>
  <c r="Z325" i="1"/>
  <c r="Y329" i="1"/>
  <c r="BP333" i="1"/>
  <c r="BN333" i="1"/>
  <c r="Z333" i="1"/>
  <c r="BP337" i="1"/>
  <c r="BN337" i="1"/>
  <c r="Z337" i="1"/>
  <c r="Y339" i="1"/>
  <c r="Y344" i="1"/>
  <c r="BP341" i="1"/>
  <c r="BN341" i="1"/>
  <c r="Z341" i="1"/>
  <c r="Y352" i="1"/>
  <c r="BP355" i="1"/>
  <c r="BN355" i="1"/>
  <c r="Z355" i="1"/>
  <c r="Y369" i="1"/>
  <c r="BP374" i="1"/>
  <c r="BN374" i="1"/>
  <c r="Z374" i="1"/>
  <c r="BP378" i="1"/>
  <c r="BN378" i="1"/>
  <c r="Z378" i="1"/>
  <c r="Y382" i="1"/>
  <c r="BP386" i="1"/>
  <c r="BN386" i="1"/>
  <c r="Z386" i="1"/>
  <c r="Y388" i="1"/>
  <c r="Y393" i="1"/>
  <c r="BP390" i="1"/>
  <c r="BN390" i="1"/>
  <c r="Z390" i="1"/>
  <c r="X602" i="1"/>
  <c r="Y407" i="1"/>
  <c r="BP402" i="1"/>
  <c r="BN402" i="1"/>
  <c r="Z402" i="1"/>
  <c r="Y406" i="1"/>
  <c r="BP410" i="1"/>
  <c r="BN410" i="1"/>
  <c r="Z410" i="1"/>
  <c r="Y412" i="1"/>
  <c r="Y419" i="1"/>
  <c r="BP414" i="1"/>
  <c r="BN414" i="1"/>
  <c r="Z414" i="1"/>
  <c r="BP418" i="1"/>
  <c r="BN418" i="1"/>
  <c r="Z418" i="1"/>
  <c r="Y420" i="1"/>
  <c r="Y423" i="1"/>
  <c r="BP422" i="1"/>
  <c r="BN422" i="1"/>
  <c r="Z422" i="1"/>
  <c r="Z423" i="1" s="1"/>
  <c r="Y424" i="1"/>
  <c r="Y602" i="1"/>
  <c r="Y429" i="1"/>
  <c r="BP428" i="1"/>
  <c r="BN428" i="1"/>
  <c r="Z428" i="1"/>
  <c r="Z429" i="1" s="1"/>
  <c r="Y430" i="1"/>
  <c r="Y252" i="1"/>
  <c r="Y275" i="1"/>
  <c r="Y280" i="1"/>
  <c r="Y287" i="1"/>
  <c r="Y296" i="1"/>
  <c r="Y301" i="1"/>
  <c r="Y306" i="1"/>
  <c r="BP327" i="1"/>
  <c r="BN327" i="1"/>
  <c r="Z327" i="1"/>
  <c r="BP335" i="1"/>
  <c r="BN335" i="1"/>
  <c r="Z335" i="1"/>
  <c r="BP343" i="1"/>
  <c r="BN343" i="1"/>
  <c r="Z343" i="1"/>
  <c r="Y345" i="1"/>
  <c r="BP349" i="1"/>
  <c r="BN349" i="1"/>
  <c r="Z349" i="1"/>
  <c r="BP366" i="1"/>
  <c r="BN366" i="1"/>
  <c r="Z366" i="1"/>
  <c r="BP376" i="1"/>
  <c r="BN376" i="1"/>
  <c r="Z376" i="1"/>
  <c r="BP380" i="1"/>
  <c r="BN380" i="1"/>
  <c r="Z380" i="1"/>
  <c r="BP392" i="1"/>
  <c r="BN392" i="1"/>
  <c r="Z392" i="1"/>
  <c r="Y394" i="1"/>
  <c r="Y399" i="1"/>
  <c r="BP396" i="1"/>
  <c r="BN396" i="1"/>
  <c r="Z396" i="1"/>
  <c r="Z398" i="1" s="1"/>
  <c r="BP404" i="1"/>
  <c r="BN404" i="1"/>
  <c r="Z404" i="1"/>
  <c r="BP416" i="1"/>
  <c r="BN416" i="1"/>
  <c r="Z416" i="1"/>
  <c r="Y453" i="1"/>
  <c r="Y459" i="1"/>
  <c r="Y463" i="1"/>
  <c r="Y468" i="1"/>
  <c r="BP473" i="1"/>
  <c r="BN473" i="1"/>
  <c r="Z473" i="1"/>
  <c r="BP486" i="1"/>
  <c r="BN486" i="1"/>
  <c r="Z486" i="1"/>
  <c r="Y488" i="1"/>
  <c r="AB602" i="1"/>
  <c r="Y492" i="1"/>
  <c r="BP491" i="1"/>
  <c r="BN491" i="1"/>
  <c r="Z491" i="1"/>
  <c r="Z492" i="1" s="1"/>
  <c r="Y493" i="1"/>
  <c r="AC602" i="1"/>
  <c r="Y506" i="1"/>
  <c r="BP497" i="1"/>
  <c r="BN497" i="1"/>
  <c r="Z497" i="1"/>
  <c r="BP501" i="1"/>
  <c r="BN501" i="1"/>
  <c r="Z501" i="1"/>
  <c r="Y505" i="1"/>
  <c r="BP509" i="1"/>
  <c r="BN509" i="1"/>
  <c r="Z509" i="1"/>
  <c r="Y511" i="1"/>
  <c r="Y520" i="1"/>
  <c r="BP513" i="1"/>
  <c r="BN513" i="1"/>
  <c r="Z513" i="1"/>
  <c r="BP517" i="1"/>
  <c r="BN517" i="1"/>
  <c r="Z517" i="1"/>
  <c r="Y541" i="1"/>
  <c r="BP534" i="1"/>
  <c r="BN534" i="1"/>
  <c r="Z534" i="1"/>
  <c r="BP536" i="1"/>
  <c r="BN536" i="1"/>
  <c r="Z536" i="1"/>
  <c r="BP538" i="1"/>
  <c r="BN538" i="1"/>
  <c r="Z538" i="1"/>
  <c r="BP540" i="1"/>
  <c r="BN540" i="1"/>
  <c r="Z540" i="1"/>
  <c r="Y542" i="1"/>
  <c r="Y558" i="1"/>
  <c r="BP551" i="1"/>
  <c r="BN551" i="1"/>
  <c r="Z551" i="1"/>
  <c r="BP553" i="1"/>
  <c r="BN553" i="1"/>
  <c r="Z553" i="1"/>
  <c r="BP555" i="1"/>
  <c r="BN555" i="1"/>
  <c r="Z555" i="1"/>
  <c r="BP557" i="1"/>
  <c r="BN557" i="1"/>
  <c r="Z557" i="1"/>
  <c r="Y559" i="1"/>
  <c r="Y572" i="1"/>
  <c r="BP568" i="1"/>
  <c r="BN568" i="1"/>
  <c r="Z568" i="1"/>
  <c r="Y573" i="1"/>
  <c r="BP570" i="1"/>
  <c r="BN570" i="1"/>
  <c r="Z570" i="1"/>
  <c r="Z602" i="1"/>
  <c r="Y363" i="1"/>
  <c r="W602" i="1"/>
  <c r="Y383" i="1"/>
  <c r="Z432" i="1"/>
  <c r="BN432" i="1"/>
  <c r="BP432" i="1"/>
  <c r="Z434" i="1"/>
  <c r="BN434" i="1"/>
  <c r="Z436" i="1"/>
  <c r="BN436" i="1"/>
  <c r="Z438" i="1"/>
  <c r="BN438" i="1"/>
  <c r="Z440" i="1"/>
  <c r="BN440" i="1"/>
  <c r="Z442" i="1"/>
  <c r="BN442" i="1"/>
  <c r="Z445" i="1"/>
  <c r="BN445" i="1"/>
  <c r="Z447" i="1"/>
  <c r="BN447" i="1"/>
  <c r="Z449" i="1"/>
  <c r="BN449" i="1"/>
  <c r="Z451" i="1"/>
  <c r="BN451" i="1"/>
  <c r="Z457" i="1"/>
  <c r="BN457" i="1"/>
  <c r="Z461" i="1"/>
  <c r="Z462" i="1" s="1"/>
  <c r="BN461" i="1"/>
  <c r="BP461" i="1"/>
  <c r="Z466" i="1"/>
  <c r="Z467" i="1" s="1"/>
  <c r="BN466" i="1"/>
  <c r="BP466" i="1"/>
  <c r="Z470" i="1"/>
  <c r="BN470" i="1"/>
  <c r="BP470" i="1"/>
  <c r="BP475" i="1"/>
  <c r="BN475" i="1"/>
  <c r="Z475" i="1"/>
  <c r="Y477" i="1"/>
  <c r="Y480" i="1"/>
  <c r="BP479" i="1"/>
  <c r="BN479" i="1"/>
  <c r="Z479" i="1"/>
  <c r="Z480" i="1" s="1"/>
  <c r="Y481" i="1"/>
  <c r="AA602" i="1"/>
  <c r="Y487" i="1"/>
  <c r="BP484" i="1"/>
  <c r="BN484" i="1"/>
  <c r="Z484" i="1"/>
  <c r="BP499" i="1"/>
  <c r="BN499" i="1"/>
  <c r="Z499" i="1"/>
  <c r="BP503" i="1"/>
  <c r="BN503" i="1"/>
  <c r="Z503" i="1"/>
  <c r="Y510" i="1"/>
  <c r="BP515" i="1"/>
  <c r="BN515" i="1"/>
  <c r="Z515" i="1"/>
  <c r="Y519" i="1"/>
  <c r="BP523" i="1"/>
  <c r="BN523" i="1"/>
  <c r="Z523" i="1"/>
  <c r="BP535" i="1"/>
  <c r="BN535" i="1"/>
  <c r="Z535" i="1"/>
  <c r="AD602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BP569" i="1"/>
  <c r="BN569" i="1"/>
  <c r="Z569" i="1"/>
  <c r="BP571" i="1"/>
  <c r="BN571" i="1"/>
  <c r="Z571" i="1"/>
  <c r="Y582" i="1"/>
  <c r="BP581" i="1"/>
  <c r="BN581" i="1"/>
  <c r="Z581" i="1"/>
  <c r="Z582" i="1" s="1"/>
  <c r="Y583" i="1"/>
  <c r="Y590" i="1"/>
  <c r="BP589" i="1"/>
  <c r="BN589" i="1"/>
  <c r="Z589" i="1"/>
  <c r="Z590" i="1" s="1"/>
  <c r="Y591" i="1"/>
  <c r="Y579" i="1"/>
  <c r="Z510" i="1" l="1"/>
  <c r="Z351" i="1"/>
  <c r="Z411" i="1"/>
  <c r="Z387" i="1"/>
  <c r="Z207" i="1"/>
  <c r="Z565" i="1"/>
  <c r="Z357" i="1"/>
  <c r="Z368" i="1"/>
  <c r="Z548" i="1"/>
  <c r="Z453" i="1"/>
  <c r="Z338" i="1"/>
  <c r="Z252" i="1"/>
  <c r="Z240" i="1"/>
  <c r="Z232" i="1"/>
  <c r="Z152" i="1"/>
  <c r="Z146" i="1"/>
  <c r="Z115" i="1"/>
  <c r="Z107" i="1"/>
  <c r="Z89" i="1"/>
  <c r="Z80" i="1"/>
  <c r="Z64" i="1"/>
  <c r="Z578" i="1"/>
  <c r="Z525" i="1"/>
  <c r="Z487" i="1"/>
  <c r="Z458" i="1"/>
  <c r="Z382" i="1"/>
  <c r="Z322" i="1"/>
  <c r="Z264" i="1"/>
  <c r="Z196" i="1"/>
  <c r="Z177" i="1"/>
  <c r="Z132" i="1"/>
  <c r="Z36" i="1"/>
  <c r="Z218" i="1"/>
  <c r="Z519" i="1"/>
  <c r="Z505" i="1"/>
  <c r="Z419" i="1"/>
  <c r="Z393" i="1"/>
  <c r="Z344" i="1"/>
  <c r="Z329" i="1"/>
  <c r="Z75" i="1"/>
  <c r="Z59" i="1"/>
  <c r="Y596" i="1"/>
  <c r="Y593" i="1"/>
  <c r="Y592" i="1"/>
  <c r="Z476" i="1"/>
  <c r="Z572" i="1"/>
  <c r="Z558" i="1"/>
  <c r="Z541" i="1"/>
  <c r="Z406" i="1"/>
  <c r="Z295" i="1"/>
  <c r="Z286" i="1"/>
  <c r="Z274" i="1"/>
  <c r="Z141" i="1"/>
  <c r="Z124" i="1"/>
  <c r="Z100" i="1"/>
  <c r="Y594" i="1"/>
  <c r="Z597" i="1" l="1"/>
  <c r="Y595" i="1"/>
</calcChain>
</file>

<file path=xl/sharedStrings.xml><?xml version="1.0" encoding="utf-8"?>
<sst xmlns="http://schemas.openxmlformats.org/spreadsheetml/2006/main" count="2426" uniqueCount="762">
  <si>
    <t xml:space="preserve">  БЛАНК ЗАКАЗА </t>
  </si>
  <si>
    <t>КИ</t>
  </si>
  <si>
    <t>на отгрузку продукции с ООО Трейд-Сервис с</t>
  </si>
  <si>
    <t>23.09.2024</t>
  </si>
  <si>
    <t>бланк создан</t>
  </si>
  <si>
    <t>17.09.2024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</si>
  <si>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</si>
  <si>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</si>
  <si>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</si>
  <si>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</si>
  <si>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</si>
  <si>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</si>
  <si>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</si>
  <si>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</si>
  <si>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</si>
  <si>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</si>
  <si>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</si>
  <si>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</si>
  <si>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</si>
  <si>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</si>
  <si>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</si>
  <si>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</si>
  <si>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</si>
  <si>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</si>
  <si>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</si>
  <si>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</si>
  <si>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</si>
  <si>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</si>
  <si>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</si>
  <si>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</si>
  <si>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</si>
  <si>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</si>
  <si>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</si>
  <si>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</si>
  <si>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</si>
  <si>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</si>
  <si>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</si>
  <si>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</si>
  <si>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</si>
  <si>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</si>
  <si>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</si>
  <si>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</si>
  <si>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</si>
  <si>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</si>
  <si>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</si>
  <si>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</si>
  <si>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</si>
  <si>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</si>
  <si>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</si>
  <si>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</si>
  <si>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</si>
  <si>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</si>
  <si>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</si>
  <si>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</si>
  <si>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</si>
  <si>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</si>
  <si>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</si>
  <si>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</si>
  <si>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</si>
  <si>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</si>
  <si>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</si>
  <si>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</si>
  <si>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</si>
  <si>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</si>
  <si>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</si>
  <si>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</si>
  <si>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</si>
  <si>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</si>
  <si>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</si>
  <si>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</si>
  <si>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</si>
  <si>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</si>
  <si>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</si>
  <si>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</si>
  <si>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</si>
  <si>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</si>
  <si>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</si>
  <si>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</si>
  <si>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</si>
  <si>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</si>
  <si>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</si>
  <si>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</si>
  <si>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</si>
  <si>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</si>
  <si>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</si>
  <si>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</si>
  <si>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</si>
  <si>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</si>
  <si>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</si>
  <si>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</si>
  <si>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</si>
  <si>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</si>
  <si>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</si>
  <si>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</si>
  <si>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</si>
  <si>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</si>
  <si>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</si>
  <si>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</si>
  <si>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</si>
  <si>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</si>
  <si>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</si>
  <si>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</si>
  <si>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</si>
  <si>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</si>
  <si>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</si>
  <si>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</si>
  <si>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</si>
  <si>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</si>
  <si>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</si>
  <si>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</si>
  <si>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</si>
  <si>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</si>
  <si>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</si>
  <si>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</si>
  <si>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</si>
  <si>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</si>
  <si>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</si>
  <si>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</si>
  <si>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</si>
  <si>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</si>
  <si>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</si>
  <si>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</si>
  <si>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</si>
  <si>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</si>
  <si>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</si>
  <si>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</si>
  <si>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</si>
  <si>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</si>
  <si>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</si>
  <si>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</si>
  <si>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</si>
  <si>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</si>
  <si>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</si>
  <si>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</si>
  <si>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</si>
  <si>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</si>
  <si>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</si>
  <si>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</si>
  <si>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</si>
  <si>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</si>
  <si>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</si>
  <si>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</si>
  <si>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</si>
  <si>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</si>
  <si>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</si>
  <si>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</si>
  <si>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</si>
  <si>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</si>
  <si>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</si>
  <si>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</si>
  <si>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</si>
  <si>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</si>
  <si>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</si>
  <si>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</si>
  <si>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</si>
  <si>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</si>
  <si>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</si>
  <si>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</si>
  <si>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</si>
  <si>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</si>
  <si>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</si>
  <si>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</si>
  <si>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</si>
  <si>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</si>
  <si>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</si>
  <si>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</si>
  <si>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</si>
  <si>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</si>
  <si>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</si>
  <si>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</si>
  <si>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</si>
  <si>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</si>
  <si>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</si>
  <si>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</si>
  <si>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</si>
  <si>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</si>
  <si>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</si>
  <si>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</si>
  <si>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SU003584</t>
  </si>
  <si>
    <t>P004530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</si>
  <si>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</si>
  <si>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</si>
  <si>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</si>
  <si>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</si>
  <si>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</si>
  <si>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</si>
  <si>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</si>
  <si>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</si>
  <si>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</si>
  <si>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</si>
  <si>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</si>
  <si>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P003902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</si>
  <si>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</si>
  <si>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</si>
  <si>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</si>
  <si>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</si>
  <si>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</si>
  <si>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</si>
  <si>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</si>
  <si>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</si>
  <si>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</si>
  <si>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</si>
  <si>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</si>
  <si>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</si>
  <si>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</si>
  <si>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</si>
  <si>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</si>
  <si>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</si>
  <si>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</si>
  <si>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</si>
  <si>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</si>
  <si>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</si>
  <si>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</si>
  <si>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</si>
  <si>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</si>
  <si>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</si>
  <si>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</si>
  <si>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</si>
  <si>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</si>
  <si>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</si>
  <si>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</si>
  <si>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</si>
  <si>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</si>
  <si>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</si>
  <si>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</si>
  <si>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</si>
  <si>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</si>
  <si>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</si>
  <si>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</si>
  <si>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</si>
  <si>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</si>
  <si>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</si>
  <si>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</si>
  <si>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</si>
  <si>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</si>
  <si>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</si>
  <si>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</si>
  <si>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</si>
  <si>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</si>
  <si>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</si>
  <si>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</si>
  <si>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</si>
  <si>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</si>
  <si>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</si>
  <si>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</si>
  <si>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</si>
  <si>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</si>
  <si>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</si>
  <si>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</si>
  <si>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</si>
  <si>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</si>
  <si>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</si>
  <si>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</si>
  <si>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</si>
  <si>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</si>
  <si>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</si>
  <si>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</si>
  <si>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</si>
  <si>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</si>
  <si>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</si>
  <si>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</si>
  <si>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</si>
  <si>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</si>
  <si>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</si>
  <si>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</si>
  <si>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</si>
  <si>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</si>
  <si>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</si>
  <si>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</si>
  <si>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</si>
  <si>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</si>
  <si>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</si>
  <si>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</si>
  <si>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</si>
  <si>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</si>
  <si>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</si>
  <si>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</si>
  <si>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</si>
  <si>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</si>
  <si>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</si>
  <si>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</si>
  <si>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</si>
  <si>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</si>
  <si>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</si>
  <si>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</si>
  <si>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</si>
  <si>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</si>
  <si>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</si>
  <si>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</si>
  <si>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</si>
  <si>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</si>
  <si>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</si>
  <si>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</si>
  <si>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</si>
  <si>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</si>
  <si>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</si>
  <si>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</si>
  <si>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</si>
  <si>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</si>
  <si>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</si>
  <si>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</si>
  <si>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</si>
  <si>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</si>
  <si>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</si>
  <si>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</si>
  <si>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</si>
  <si>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</si>
  <si>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</si>
  <si>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</si>
  <si>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</si>
  <si>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</si>
  <si>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</si>
  <si>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</si>
  <si>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</si>
  <si>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</si>
  <si>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</si>
  <si>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</si>
  <si>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</si>
  <si>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</si>
  <si>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</si>
  <si>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</si>
  <si>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</si>
  <si>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</si>
  <si>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</si>
  <si>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</si>
  <si>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</si>
  <si>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</si>
  <si>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</si>
  <si>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</si>
  <si>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</si>
  <si>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</si>
  <si>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</si>
  <si>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</si>
  <si>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</si>
  <si>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</si>
  <si>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</si>
  <si>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</si>
  <si>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</si>
  <si>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</si>
  <si>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</si>
  <si>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</si>
  <si>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</si>
  <si>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</si>
  <si>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</si>
  <si>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</si>
  <si>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</si>
  <si>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</si>
  <si>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</si>
  <si>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</si>
  <si>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</si>
  <si>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</si>
  <si>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</si>
  <si>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</si>
  <si>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</si>
  <si>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</si>
  <si>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</si>
  <si>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</si>
  <si>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</si>
  <si>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</si>
  <si>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</si>
  <si>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</si>
  <si>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</si>
  <si>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</si>
  <si>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</si>
  <si>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</si>
  <si>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</si>
  <si>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</si>
  <si>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</si>
  <si>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</si>
  <si>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</si>
  <si>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</si>
  <si>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</si>
  <si>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</si>
  <si>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</si>
  <si>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</si>
  <si>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</si>
  <si>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</si>
  <si>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</si>
  <si>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</si>
  <si>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</si>
  <si>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</si>
  <si>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</si>
  <si>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</si>
  <si>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</si>
  <si>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</si>
  <si>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</si>
  <si>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</si>
  <si>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</si>
  <si>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</si>
  <si>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</si>
  <si>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</si>
  <si>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</si>
  <si>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</si>
  <si>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</si>
  <si>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</si>
  <si>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</si>
  <si>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</si>
  <si>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</si>
  <si>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</si>
  <si>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</si>
  <si>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</si>
  <si>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</si>
  <si>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</si>
  <si>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</si>
  <si>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</si>
  <si>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</si>
  <si>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</si>
  <si>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</si>
  <si>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</si>
  <si>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</si>
  <si>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</si>
  <si>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</si>
  <si>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</si>
  <si>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</si>
  <si>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</si>
  <si>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</si>
  <si>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</si>
  <si>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</si>
  <si>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</si>
  <si>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</si>
  <si>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</si>
  <si>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</si>
  <si>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</si>
  <si>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</si>
  <si>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</si>
  <si>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</si>
  <si>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</si>
  <si>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</si>
  <si>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</si>
  <si>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</si>
  <si>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</si>
  <si>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</si>
  <si>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</si>
  <si>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</si>
  <si>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</si>
  <si>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</si>
  <si>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</si>
  <si>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</si>
  <si>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</si>
  <si>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</si>
  <si>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</si>
  <si>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</si>
  <si>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</si>
  <si>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</si>
  <si>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</si>
  <si>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</si>
  <si>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</si>
  <si>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</si>
  <si>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</si>
  <si>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</si>
  <si>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</si>
  <si>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</si>
  <si>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</si>
  <si>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</si>
  <si>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</si>
  <si>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</si>
  <si>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</si>
  <si>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</si>
  <si>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</si>
  <si>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</si>
  <si>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</si>
  <si>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</si>
  <si>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</si>
  <si>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</si>
  <si>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</si>
  <si>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</si>
  <si>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</si>
  <si>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</si>
  <si>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</si>
  <si>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</si>
  <si>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</si>
  <si>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</si>
  <si>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</si>
  <si>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</si>
  <si>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</si>
  <si>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</si>
  <si>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</si>
  <si>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</si>
  <si>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</si>
  <si>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</si>
  <si>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</si>
  <si>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</si>
  <si>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</si>
  <si>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</si>
  <si>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</si>
  <si>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</si>
  <si>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</si>
  <si>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</si>
  <si>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</si>
  <si>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</si>
  <si>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</si>
  <si>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</si>
  <si>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</si>
  <si>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</si>
  <si>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</si>
  <si>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</si>
  <si>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</si>
  <si>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</si>
  <si>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</si>
  <si>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</si>
  <si>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</si>
  <si>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</si>
  <si>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</si>
  <si>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</si>
  <si>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</si>
  <si>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</si>
  <si>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</si>
  <si>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</si>
  <si>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</si>
  <si>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</si>
  <si>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</si>
  <si>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</si>
  <si>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</si>
  <si>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</si>
  <si>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</si>
  <si>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</si>
  <si>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</si>
  <si>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</si>
  <si>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</si>
  <si>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</si>
  <si>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</si>
  <si>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</si>
  <si>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</si>
  <si>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</si>
  <si>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</si>
  <si>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</si>
  <si>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</si>
  <si>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</si>
  <si>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</si>
  <si>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</si>
  <si>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</si>
  <si>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</si>
  <si>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</si>
  <si>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</si>
  <si>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</si>
  <si>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</si>
  <si>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</si>
  <si>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</si>
  <si>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</si>
  <si>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</si>
  <si>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</si>
  <si>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</si>
  <si>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</si>
  <si>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</si>
  <si>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</si>
  <si>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</si>
  <si>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</si>
  <si>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</si>
  <si>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</si>
  <si>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</si>
  <si>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</si>
  <si>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</si>
  <si>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</si>
  <si>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</si>
  <si>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</si>
  <si>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</si>
  <si>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</si>
  <si>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</si>
  <si>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</si>
  <si>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</si>
  <si>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</si>
  <si>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</si>
  <si>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</si>
  <si>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</si>
  <si>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</si>
  <si>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</si>
  <si>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</si>
  <si>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</si>
  <si>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</si>
  <si>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</si>
  <si>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</si>
  <si>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</si>
  <si>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</si>
  <si>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</si>
  <si>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</si>
  <si>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</si>
  <si>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</si>
  <si>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</si>
  <si>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</si>
  <si>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</si>
  <si>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</si>
  <si>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</si>
  <si>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</si>
  <si>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</si>
  <si>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</si>
  <si>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</si>
  <si>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</si>
  <si>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</si>
  <si>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</si>
  <si>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</si>
  <si>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</si>
  <si>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</si>
  <si>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</si>
  <si>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</si>
  <si>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</si>
  <si>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</si>
  <si>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</si>
  <si>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</si>
  <si>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</si>
  <si>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</si>
  <si>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</si>
  <si>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</si>
  <si>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</si>
  <si>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</si>
  <si>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</si>
  <si>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</si>
  <si>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</si>
  <si>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</si>
  <si>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</si>
  <si>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</si>
  <si>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</si>
  <si>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</si>
  <si>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</si>
  <si>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</si>
  <si>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</si>
  <si>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</si>
  <si>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</si>
  <si>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</si>
  <si>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</si>
  <si>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</si>
  <si>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</si>
  <si>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</si>
  <si>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</si>
  <si>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</si>
  <si>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</si>
  <si>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</si>
  <si>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</si>
  <si>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</si>
  <si>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</si>
  <si>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</si>
  <si>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</si>
  <si>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</si>
  <si>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</si>
  <si>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</si>
  <si>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</si>
  <si>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</si>
  <si>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</si>
  <si>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</si>
  <si>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</si>
  <si>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</si>
  <si>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</si>
  <si>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</si>
  <si>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</si>
  <si>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</si>
  <si>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</si>
  <si>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</si>
  <si>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</si>
  <si>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</si>
  <si>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</si>
  <si>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</si>
  <si>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</si>
  <si>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</si>
  <si>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</si>
  <si>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</si>
  <si>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</si>
  <si>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</si>
  <si>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</si>
  <si>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</si>
  <si>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</si>
  <si>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</si>
  <si>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</si>
  <si>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</si>
  <si>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</si>
  <si>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</si>
  <si>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</si>
  <si>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</si>
  <si>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</si>
  <si>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</si>
  <si>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</si>
  <si>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</si>
  <si>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</si>
  <si>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</si>
  <si>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</si>
  <si>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</si>
  <si>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</si>
  <si>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</si>
  <si>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</si>
  <si>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</si>
  <si>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</si>
  <si>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</si>
  <si>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</si>
  <si>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</si>
  <si>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</si>
  <si>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</si>
  <si>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</si>
  <si>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</si>
  <si>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</si>
  <si>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</si>
  <si>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</si>
  <si>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</si>
  <si>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</si>
  <si>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</si>
  <si>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</si>
  <si>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</si>
  <si>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</si>
  <si>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</si>
  <si>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</si>
  <si>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</si>
  <si>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</si>
  <si>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</si>
  <si>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</si>
  <si>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</si>
  <si>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</si>
  <si>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</si>
  <si>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</si>
  <si>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</si>
  <si>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</si>
  <si>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</si>
  <si>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</si>
  <si>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</si>
  <si>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</si>
  <si>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</si>
  <si>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</si>
  <si>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</si>
  <si>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</si>
  <si>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</si>
  <si>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</si>
  <si>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</si>
  <si>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</si>
  <si>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</si>
  <si>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</si>
  <si>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</si>
  <si>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</si>
  <si>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</si>
  <si>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</si>
  <si>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</si>
  <si>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</si>
  <si>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</si>
  <si>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</si>
  <si>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</si>
  <si>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</si>
  <si>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</si>
  <si>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</si>
  <si>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</si>
  <si>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</si>
  <si>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</si>
  <si>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</si>
  <si>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</si>
  <si>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</si>
  <si>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</si>
  <si>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</si>
  <si>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</si>
  <si>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</si>
  <si>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</si>
  <si>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</si>
  <si>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</si>
  <si>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</si>
  <si>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</si>
  <si>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</si>
  <si>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</si>
  <si>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</si>
  <si>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</si>
  <si>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</si>
  <si>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</si>
  <si>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</si>
  <si>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</si>
  <si>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</si>
  <si>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</si>
  <si>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</si>
  <si>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</si>
  <si>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</si>
  <si>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№4,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</si>
</sst>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37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8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8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2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8" customWidth="1"/>
    <col min="19" max="19" width="6.140625" style="37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8" customWidth="1"/>
    <col min="25" max="25" width="11" style="378" customWidth="1"/>
    <col min="26" max="26" width="10" style="378" customWidth="1"/>
    <col min="27" max="27" width="11.5703125" style="378" customWidth="1"/>
    <col min="28" max="28" width="10.42578125" style="378" customWidth="1"/>
    <col min="29" max="29" width="30" style="37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8" customWidth="1"/>
    <col min="34" max="34" width="9.140625" style="378" customWidth="1"/>
    <col min="35" max="16384" width="9.140625" style="378"/>
  </cols>
  <sheetData>
    <row r="1" spans="1:32" s="373" customFormat="1" ht="45" customHeight="1" x14ac:dyDescent="0.2">
      <c r="A1" s="41"/>
      <c r="B1" s="41"/>
      <c r="C1" s="41"/>
      <c r="D1" s="467" t="s">
        <v>0</v>
      </c>
      <c r="E1" s="398"/>
      <c r="F1" s="398"/>
      <c r="G1" s="12" t="s">
        <v>1</v>
      </c>
      <c r="H1" s="467" t="s">
        <v>2</v>
      </c>
      <c r="I1" s="398"/>
      <c r="J1" s="398"/>
      <c r="K1" s="398"/>
      <c r="L1" s="398"/>
      <c r="M1" s="398"/>
      <c r="N1" s="398"/>
      <c r="O1" s="398"/>
      <c r="P1" s="398"/>
      <c r="Q1" s="398"/>
      <c r="R1" s="397" t="s">
        <v>3</v>
      </c>
      <c r="S1" s="398"/>
      <c r="T1" s="39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3" customFormat="1" ht="23.45" customHeight="1" x14ac:dyDescent="0.2">
      <c r="A5" s="544" t="s">
        <v>8</v>
      </c>
      <c r="B5" s="545"/>
      <c r="C5" s="546"/>
      <c r="D5" s="471"/>
      <c r="E5" s="472"/>
      <c r="F5" s="721" t="s">
        <v>9</v>
      </c>
      <c r="G5" s="546"/>
      <c r="H5" s="471" t="s">
        <v>761</v>
      </c>
      <c r="I5" s="672"/>
      <c r="J5" s="672"/>
      <c r="K5" s="672"/>
      <c r="L5" s="672"/>
      <c r="M5" s="472"/>
      <c r="N5" s="58"/>
      <c r="P5" s="24" t="s">
        <v>10</v>
      </c>
      <c r="Q5" s="739">
        <v>45561</v>
      </c>
      <c r="R5" s="558"/>
      <c r="T5" s="568" t="s">
        <v>11</v>
      </c>
      <c r="U5" s="478"/>
      <c r="V5" s="570" t="s">
        <v>12</v>
      </c>
      <c r="W5" s="558"/>
      <c r="AB5" s="51"/>
      <c r="AC5" s="51"/>
      <c r="AD5" s="51"/>
      <c r="AE5" s="51"/>
    </row>
    <row r="6" spans="1:32" s="373" customFormat="1" ht="24" customHeight="1" x14ac:dyDescent="0.2">
      <c r="A6" s="544" t="s">
        <v>13</v>
      </c>
      <c r="B6" s="545"/>
      <c r="C6" s="546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58"/>
      <c r="N6" s="59"/>
      <c r="P6" s="24" t="s">
        <v>15</v>
      </c>
      <c r="Q6" s="754" t="str">
        <f>IF(Q5=0," ",CHOOSE(WEEKDAY(Q5,2),"Понедельник","Вторник","Среда","Четверг","Пятница","Суббота","Воскресенье"))</f>
        <v>Четверг</v>
      </c>
      <c r="R6" s="388"/>
      <c r="T6" s="587" t="s">
        <v>16</v>
      </c>
      <c r="U6" s="478"/>
      <c r="V6" s="655" t="s">
        <v>17</v>
      </c>
      <c r="W6" s="436"/>
      <c r="AB6" s="51"/>
      <c r="AC6" s="51"/>
      <c r="AD6" s="51"/>
      <c r="AE6" s="51"/>
    </row>
    <row r="7" spans="1:32" s="373" customFormat="1" ht="21.75" hidden="1" customHeight="1" x14ac:dyDescent="0.2">
      <c r="A7" s="55"/>
      <c r="B7" s="55"/>
      <c r="C7" s="55"/>
      <c r="D7" s="448" t="str">
        <f>IFERROR(VLOOKUP(DeliveryAddress,Table,3,0),1)</f>
        <v>1</v>
      </c>
      <c r="E7" s="449"/>
      <c r="F7" s="449"/>
      <c r="G7" s="449"/>
      <c r="H7" s="449"/>
      <c r="I7" s="449"/>
      <c r="J7" s="449"/>
      <c r="K7" s="449"/>
      <c r="L7" s="449"/>
      <c r="M7" s="450"/>
      <c r="N7" s="60"/>
      <c r="P7" s="24"/>
      <c r="Q7" s="42"/>
      <c r="R7" s="42"/>
      <c r="T7" s="401"/>
      <c r="U7" s="478"/>
      <c r="V7" s="656"/>
      <c r="W7" s="657"/>
      <c r="AB7" s="51"/>
      <c r="AC7" s="51"/>
      <c r="AD7" s="51"/>
      <c r="AE7" s="51"/>
    </row>
    <row r="8" spans="1:32" s="373" customFormat="1" ht="25.5" customHeight="1" x14ac:dyDescent="0.2">
      <c r="A8" s="778" t="s">
        <v>18</v>
      </c>
      <c r="B8" s="385"/>
      <c r="C8" s="386"/>
      <c r="D8" s="459" t="s">
        <v>19</v>
      </c>
      <c r="E8" s="460"/>
      <c r="F8" s="460"/>
      <c r="G8" s="460"/>
      <c r="H8" s="460"/>
      <c r="I8" s="460"/>
      <c r="J8" s="460"/>
      <c r="K8" s="460"/>
      <c r="L8" s="460"/>
      <c r="M8" s="461"/>
      <c r="N8" s="61"/>
      <c r="P8" s="24" t="s">
        <v>20</v>
      </c>
      <c r="Q8" s="553">
        <v>0.5</v>
      </c>
      <c r="R8" s="450"/>
      <c r="T8" s="401"/>
      <c r="U8" s="478"/>
      <c r="V8" s="656"/>
      <c r="W8" s="657"/>
      <c r="AB8" s="51"/>
      <c r="AC8" s="51"/>
      <c r="AD8" s="51"/>
      <c r="AE8" s="51"/>
    </row>
    <row r="9" spans="1:32" s="373" customFormat="1" ht="39.950000000000003" customHeight="1" x14ac:dyDescent="0.2">
      <c r="A9" s="5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40"/>
      <c r="E9" s="422"/>
      <c r="F9" s="5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21" t="str">
        <f>IF(AND($A$9="Тип доверенности/получателя при получении в адресе перегруза:",$D$9="Разовая доверенность"),"Введите ФИО","")</f>
        <v/>
      </c>
      <c r="I9" s="422"/>
      <c r="J9" s="4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2"/>
      <c r="L9" s="422"/>
      <c r="M9" s="422"/>
      <c r="N9" s="371"/>
      <c r="P9" s="26" t="s">
        <v>21</v>
      </c>
      <c r="Q9" s="554"/>
      <c r="R9" s="555"/>
      <c r="T9" s="401"/>
      <c r="U9" s="478"/>
      <c r="V9" s="658"/>
      <c r="W9" s="659"/>
      <c r="X9" s="43"/>
      <c r="Y9" s="43"/>
      <c r="Z9" s="43"/>
      <c r="AA9" s="43"/>
      <c r="AB9" s="51"/>
      <c r="AC9" s="51"/>
      <c r="AD9" s="51"/>
      <c r="AE9" s="51"/>
    </row>
    <row r="10" spans="1:32" s="373" customFormat="1" ht="26.45" customHeight="1" x14ac:dyDescent="0.2">
      <c r="A10" s="5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40"/>
      <c r="E10" s="422"/>
      <c r="F10" s="5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29" t="str">
        <f>IFERROR(VLOOKUP($D$10,Proxy,2,FALSE),"")</f>
        <v/>
      </c>
      <c r="I10" s="401"/>
      <c r="J10" s="401"/>
      <c r="K10" s="401"/>
      <c r="L10" s="401"/>
      <c r="M10" s="401"/>
      <c r="N10" s="372"/>
      <c r="P10" s="26" t="s">
        <v>22</v>
      </c>
      <c r="Q10" s="588"/>
      <c r="R10" s="589"/>
      <c r="U10" s="24" t="s">
        <v>23</v>
      </c>
      <c r="V10" s="435" t="s">
        <v>24</v>
      </c>
      <c r="W10" s="436"/>
      <c r="X10" s="44"/>
      <c r="Y10" s="44"/>
      <c r="Z10" s="44"/>
      <c r="AA10" s="44"/>
      <c r="AB10" s="51"/>
      <c r="AC10" s="51"/>
      <c r="AD10" s="51"/>
      <c r="AE10" s="51"/>
    </row>
    <row r="11" spans="1:32" s="3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57"/>
      <c r="R11" s="558"/>
      <c r="U11" s="24" t="s">
        <v>27</v>
      </c>
      <c r="V11" s="694" t="s">
        <v>28</v>
      </c>
      <c r="W11" s="555"/>
      <c r="X11" s="45"/>
      <c r="Y11" s="45"/>
      <c r="Z11" s="45"/>
      <c r="AA11" s="45"/>
      <c r="AB11" s="51"/>
      <c r="AC11" s="51"/>
      <c r="AD11" s="51"/>
      <c r="AE11" s="51"/>
    </row>
    <row r="12" spans="1:32" s="373" customFormat="1" ht="18.600000000000001" customHeight="1" x14ac:dyDescent="0.2">
      <c r="A12" s="578" t="s">
        <v>29</v>
      </c>
      <c r="B12" s="545"/>
      <c r="C12" s="545"/>
      <c r="D12" s="545"/>
      <c r="E12" s="545"/>
      <c r="F12" s="545"/>
      <c r="G12" s="545"/>
      <c r="H12" s="545"/>
      <c r="I12" s="545"/>
      <c r="J12" s="545"/>
      <c r="K12" s="545"/>
      <c r="L12" s="545"/>
      <c r="M12" s="546"/>
      <c r="N12" s="62"/>
      <c r="P12" s="24" t="s">
        <v>30</v>
      </c>
      <c r="Q12" s="553"/>
      <c r="R12" s="450"/>
      <c r="S12" s="23"/>
      <c r="U12" s="24"/>
      <c r="V12" s="398"/>
      <c r="W12" s="401"/>
      <c r="AB12" s="51"/>
      <c r="AC12" s="51"/>
      <c r="AD12" s="51"/>
      <c r="AE12" s="51"/>
    </row>
    <row r="13" spans="1:32" s="373" customFormat="1" ht="23.25" customHeight="1" x14ac:dyDescent="0.2">
      <c r="A13" s="578" t="s">
        <v>31</v>
      </c>
      <c r="B13" s="545"/>
      <c r="C13" s="545"/>
      <c r="D13" s="545"/>
      <c r="E13" s="545"/>
      <c r="F13" s="545"/>
      <c r="G13" s="545"/>
      <c r="H13" s="545"/>
      <c r="I13" s="545"/>
      <c r="J13" s="545"/>
      <c r="K13" s="545"/>
      <c r="L13" s="545"/>
      <c r="M13" s="546"/>
      <c r="N13" s="62"/>
      <c r="O13" s="26"/>
      <c r="P13" s="26" t="s">
        <v>32</v>
      </c>
      <c r="Q13" s="694"/>
      <c r="R13" s="55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3" customFormat="1" ht="18.600000000000001" customHeight="1" x14ac:dyDescent="0.2">
      <c r="A14" s="578" t="s">
        <v>33</v>
      </c>
      <c r="B14" s="545"/>
      <c r="C14" s="545"/>
      <c r="D14" s="545"/>
      <c r="E14" s="545"/>
      <c r="F14" s="545"/>
      <c r="G14" s="545"/>
      <c r="H14" s="545"/>
      <c r="I14" s="545"/>
      <c r="J14" s="545"/>
      <c r="K14" s="545"/>
      <c r="L14" s="545"/>
      <c r="M14" s="54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3" customFormat="1" ht="22.5" customHeight="1" x14ac:dyDescent="0.2">
      <c r="A15" s="579" t="s">
        <v>34</v>
      </c>
      <c r="B15" s="545"/>
      <c r="C15" s="545"/>
      <c r="D15" s="545"/>
      <c r="E15" s="545"/>
      <c r="F15" s="545"/>
      <c r="G15" s="545"/>
      <c r="H15" s="545"/>
      <c r="I15" s="545"/>
      <c r="J15" s="545"/>
      <c r="K15" s="545"/>
      <c r="L15" s="545"/>
      <c r="M15" s="546"/>
      <c r="N15" s="63"/>
      <c r="P15" s="560" t="s">
        <v>35</v>
      </c>
      <c r="Q15" s="398"/>
      <c r="R15" s="398"/>
      <c r="S15" s="398"/>
      <c r="T15" s="39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46" t="s">
        <v>36</v>
      </c>
      <c r="B17" s="446" t="s">
        <v>37</v>
      </c>
      <c r="C17" s="566" t="s">
        <v>38</v>
      </c>
      <c r="D17" s="446" t="s">
        <v>39</v>
      </c>
      <c r="E17" s="499"/>
      <c r="F17" s="446" t="s">
        <v>40</v>
      </c>
      <c r="G17" s="446" t="s">
        <v>41</v>
      </c>
      <c r="H17" s="446" t="s">
        <v>42</v>
      </c>
      <c r="I17" s="446" t="s">
        <v>43</v>
      </c>
      <c r="J17" s="446" t="s">
        <v>44</v>
      </c>
      <c r="K17" s="446" t="s">
        <v>45</v>
      </c>
      <c r="L17" s="446" t="s">
        <v>46</v>
      </c>
      <c r="M17" s="446" t="s">
        <v>47</v>
      </c>
      <c r="N17" s="446" t="s">
        <v>48</v>
      </c>
      <c r="O17" s="446" t="s">
        <v>49</v>
      </c>
      <c r="P17" s="446" t="s">
        <v>50</v>
      </c>
      <c r="Q17" s="498"/>
      <c r="R17" s="498"/>
      <c r="S17" s="498"/>
      <c r="T17" s="499"/>
      <c r="U17" s="777" t="s">
        <v>51</v>
      </c>
      <c r="V17" s="546"/>
      <c r="W17" s="446" t="s">
        <v>52</v>
      </c>
      <c r="X17" s="446" t="s">
        <v>53</v>
      </c>
      <c r="Y17" s="737" t="s">
        <v>54</v>
      </c>
      <c r="Z17" s="446" t="s">
        <v>55</v>
      </c>
      <c r="AA17" s="627" t="s">
        <v>56</v>
      </c>
      <c r="AB17" s="627" t="s">
        <v>57</v>
      </c>
      <c r="AC17" s="627" t="s">
        <v>58</v>
      </c>
      <c r="AD17" s="627" t="s">
        <v>59</v>
      </c>
      <c r="AE17" s="716"/>
      <c r="AF17" s="717"/>
      <c r="AG17" s="523"/>
      <c r="BD17" s="609" t="s">
        <v>60</v>
      </c>
    </row>
    <row r="18" spans="1:68" ht="14.25" customHeight="1" x14ac:dyDescent="0.2">
      <c r="A18" s="447"/>
      <c r="B18" s="447"/>
      <c r="C18" s="447"/>
      <c r="D18" s="500"/>
      <c r="E18" s="502"/>
      <c r="F18" s="447"/>
      <c r="G18" s="447"/>
      <c r="H18" s="447"/>
      <c r="I18" s="447"/>
      <c r="J18" s="447"/>
      <c r="K18" s="447"/>
      <c r="L18" s="447"/>
      <c r="M18" s="447"/>
      <c r="N18" s="447"/>
      <c r="O18" s="447"/>
      <c r="P18" s="500"/>
      <c r="Q18" s="501"/>
      <c r="R18" s="501"/>
      <c r="S18" s="501"/>
      <c r="T18" s="502"/>
      <c r="U18" s="374" t="s">
        <v>61</v>
      </c>
      <c r="V18" s="374" t="s">
        <v>62</v>
      </c>
      <c r="W18" s="447"/>
      <c r="X18" s="447"/>
      <c r="Y18" s="738"/>
      <c r="Z18" s="447"/>
      <c r="AA18" s="628"/>
      <c r="AB18" s="628"/>
      <c r="AC18" s="628"/>
      <c r="AD18" s="718"/>
      <c r="AE18" s="719"/>
      <c r="AF18" s="720"/>
      <c r="AG18" s="524"/>
      <c r="BD18" s="401"/>
    </row>
    <row r="19" spans="1:68" ht="27.75" hidden="1" customHeight="1" x14ac:dyDescent="0.2">
      <c r="A19" s="389" t="s">
        <v>63</v>
      </c>
      <c r="B19" s="390"/>
      <c r="C19" s="390"/>
      <c r="D19" s="390"/>
      <c r="E19" s="390"/>
      <c r="F19" s="390"/>
      <c r="G19" s="390"/>
      <c r="H19" s="390"/>
      <c r="I19" s="390"/>
      <c r="J19" s="390"/>
      <c r="K19" s="390"/>
      <c r="L19" s="390"/>
      <c r="M19" s="390"/>
      <c r="N19" s="390"/>
      <c r="O19" s="390"/>
      <c r="P19" s="390"/>
      <c r="Q19" s="390"/>
      <c r="R19" s="390"/>
      <c r="S19" s="390"/>
      <c r="T19" s="390"/>
      <c r="U19" s="390"/>
      <c r="V19" s="390"/>
      <c r="W19" s="390"/>
      <c r="X19" s="390"/>
      <c r="Y19" s="390"/>
      <c r="Z19" s="390"/>
      <c r="AA19" s="48"/>
      <c r="AB19" s="48"/>
      <c r="AC19" s="48"/>
    </row>
    <row r="20" spans="1:68" ht="16.5" hidden="1" customHeight="1" x14ac:dyDescent="0.25">
      <c r="A20" s="420" t="s">
        <v>63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75"/>
      <c r="AB20" s="375"/>
      <c r="AC20" s="375"/>
    </row>
    <row r="21" spans="1:68" ht="14.25" hidden="1" customHeight="1" x14ac:dyDescent="0.25">
      <c r="A21" s="423" t="s">
        <v>64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76"/>
      <c r="AB21" s="376"/>
      <c r="AC21" s="376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387">
        <v>4680115885004</v>
      </c>
      <c r="E22" s="388"/>
      <c r="F22" s="379">
        <v>0.16</v>
      </c>
      <c r="G22" s="32">
        <v>10</v>
      </c>
      <c r="H22" s="379">
        <v>1.6</v>
      </c>
      <c r="I22" s="379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2"/>
      <c r="R22" s="392"/>
      <c r="S22" s="392"/>
      <c r="T22" s="393"/>
      <c r="U22" s="34"/>
      <c r="V22" s="34"/>
      <c r="W22" s="35" t="s">
        <v>69</v>
      </c>
      <c r="X22" s="380">
        <v>0</v>
      </c>
      <c r="Y22" s="381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0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2"/>
      <c r="P23" s="384" t="s">
        <v>70</v>
      </c>
      <c r="Q23" s="385"/>
      <c r="R23" s="385"/>
      <c r="S23" s="385"/>
      <c r="T23" s="385"/>
      <c r="U23" s="385"/>
      <c r="V23" s="386"/>
      <c r="W23" s="37" t="s">
        <v>71</v>
      </c>
      <c r="X23" s="382">
        <f>IFERROR(X22/H22,"0")</f>
        <v>0</v>
      </c>
      <c r="Y23" s="382">
        <f>IFERROR(Y22/H22,"0")</f>
        <v>0</v>
      </c>
      <c r="Z23" s="382">
        <f>IFERROR(IF(Z22="",0,Z22),"0")</f>
        <v>0</v>
      </c>
      <c r="AA23" s="383"/>
      <c r="AB23" s="383"/>
      <c r="AC23" s="383"/>
    </row>
    <row r="24" spans="1:68" hidden="1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02"/>
      <c r="P24" s="384" t="s">
        <v>70</v>
      </c>
      <c r="Q24" s="385"/>
      <c r="R24" s="385"/>
      <c r="S24" s="385"/>
      <c r="T24" s="385"/>
      <c r="U24" s="385"/>
      <c r="V24" s="386"/>
      <c r="W24" s="37" t="s">
        <v>69</v>
      </c>
      <c r="X24" s="382">
        <f>IFERROR(SUM(X22:X22),"0")</f>
        <v>0</v>
      </c>
      <c r="Y24" s="382">
        <f>IFERROR(SUM(Y22:Y22),"0")</f>
        <v>0</v>
      </c>
      <c r="Z24" s="37"/>
      <c r="AA24" s="383"/>
      <c r="AB24" s="383"/>
      <c r="AC24" s="383"/>
    </row>
    <row r="25" spans="1:68" ht="14.25" hidden="1" customHeight="1" x14ac:dyDescent="0.25">
      <c r="A25" s="423" t="s">
        <v>72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76"/>
      <c r="AB25" s="376"/>
      <c r="AC25" s="376"/>
    </row>
    <row r="26" spans="1:68" ht="27" hidden="1" customHeight="1" x14ac:dyDescent="0.25">
      <c r="A26" s="54" t="s">
        <v>73</v>
      </c>
      <c r="B26" s="54" t="s">
        <v>74</v>
      </c>
      <c r="C26" s="31">
        <v>4301051865</v>
      </c>
      <c r="D26" s="387">
        <v>4680115885912</v>
      </c>
      <c r="E26" s="388"/>
      <c r="F26" s="379">
        <v>0.3</v>
      </c>
      <c r="G26" s="32">
        <v>6</v>
      </c>
      <c r="H26" s="379">
        <v>1.8</v>
      </c>
      <c r="I26" s="379">
        <v>3.2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577" t="s">
        <v>76</v>
      </c>
      <c r="Q26" s="392"/>
      <c r="R26" s="392"/>
      <c r="S26" s="392"/>
      <c r="T26" s="393"/>
      <c r="U26" s="34"/>
      <c r="V26" s="34"/>
      <c r="W26" s="35" t="s">
        <v>69</v>
      </c>
      <c r="X26" s="380">
        <v>0</v>
      </c>
      <c r="Y26" s="381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4301051551</v>
      </c>
      <c r="D27" s="387">
        <v>4607091383881</v>
      </c>
      <c r="E27" s="388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64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2"/>
      <c r="R27" s="392"/>
      <c r="S27" s="392"/>
      <c r="T27" s="393"/>
      <c r="U27" s="34"/>
      <c r="V27" s="34"/>
      <c r="W27" s="35" t="s">
        <v>69</v>
      </c>
      <c r="X27" s="380">
        <v>0</v>
      </c>
      <c r="Y27" s="381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79</v>
      </c>
      <c r="B28" s="54" t="s">
        <v>80</v>
      </c>
      <c r="C28" s="31">
        <v>4301051552</v>
      </c>
      <c r="D28" s="387">
        <v>4607091388237</v>
      </c>
      <c r="E28" s="388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40</v>
      </c>
      <c r="P28" s="47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2"/>
      <c r="R28" s="392"/>
      <c r="S28" s="392"/>
      <c r="T28" s="393"/>
      <c r="U28" s="34"/>
      <c r="V28" s="34"/>
      <c r="W28" s="35" t="s">
        <v>69</v>
      </c>
      <c r="X28" s="380">
        <v>0</v>
      </c>
      <c r="Y28" s="381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4301051180</v>
      </c>
      <c r="D29" s="387">
        <v>4607091383935</v>
      </c>
      <c r="E29" s="388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30</v>
      </c>
      <c r="P29" s="45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2"/>
      <c r="R29" s="392"/>
      <c r="S29" s="392"/>
      <c r="T29" s="393"/>
      <c r="U29" s="34"/>
      <c r="V29" s="34"/>
      <c r="W29" s="35" t="s">
        <v>69</v>
      </c>
      <c r="X29" s="380">
        <v>0</v>
      </c>
      <c r="Y29" s="381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81</v>
      </c>
      <c r="B30" s="54" t="s">
        <v>83</v>
      </c>
      <c r="C30" s="31">
        <v>4301051692</v>
      </c>
      <c r="D30" s="387">
        <v>4607091383935</v>
      </c>
      <c r="E30" s="388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35</v>
      </c>
      <c r="P30" s="5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2"/>
      <c r="R30" s="392"/>
      <c r="S30" s="392"/>
      <c r="T30" s="393"/>
      <c r="U30" s="34"/>
      <c r="V30" s="34"/>
      <c r="W30" s="35" t="s">
        <v>69</v>
      </c>
      <c r="X30" s="380">
        <v>0</v>
      </c>
      <c r="Y30" s="381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84</v>
      </c>
      <c r="B31" s="54" t="s">
        <v>85</v>
      </c>
      <c r="C31" s="31">
        <v>4301051783</v>
      </c>
      <c r="D31" s="387">
        <v>4680115881990</v>
      </c>
      <c r="E31" s="388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6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2"/>
      <c r="R31" s="392"/>
      <c r="S31" s="392"/>
      <c r="T31" s="393"/>
      <c r="U31" s="34"/>
      <c r="V31" s="34"/>
      <c r="W31" s="35" t="s">
        <v>69</v>
      </c>
      <c r="X31" s="380">
        <v>0</v>
      </c>
      <c r="Y31" s="381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4301051786</v>
      </c>
      <c r="D32" s="387">
        <v>4680115881853</v>
      </c>
      <c r="E32" s="388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479" t="s">
        <v>88</v>
      </c>
      <c r="Q32" s="392"/>
      <c r="R32" s="392"/>
      <c r="S32" s="392"/>
      <c r="T32" s="393"/>
      <c r="U32" s="34"/>
      <c r="V32" s="34"/>
      <c r="W32" s="35" t="s">
        <v>69</v>
      </c>
      <c r="X32" s="380">
        <v>0</v>
      </c>
      <c r="Y32" s="381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89</v>
      </c>
      <c r="B33" s="54" t="s">
        <v>90</v>
      </c>
      <c r="C33" s="31">
        <v>4301051861</v>
      </c>
      <c r="D33" s="387">
        <v>4680115885905</v>
      </c>
      <c r="E33" s="388"/>
      <c r="F33" s="379">
        <v>0.3</v>
      </c>
      <c r="G33" s="32">
        <v>6</v>
      </c>
      <c r="H33" s="379">
        <v>1.8</v>
      </c>
      <c r="I33" s="379">
        <v>3.2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49" t="s">
        <v>91</v>
      </c>
      <c r="Q33" s="392"/>
      <c r="R33" s="392"/>
      <c r="S33" s="392"/>
      <c r="T33" s="393"/>
      <c r="U33" s="34"/>
      <c r="V33" s="34"/>
      <c r="W33" s="35" t="s">
        <v>69</v>
      </c>
      <c r="X33" s="380">
        <v>0</v>
      </c>
      <c r="Y33" s="381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92</v>
      </c>
      <c r="B34" s="54" t="s">
        <v>93</v>
      </c>
      <c r="C34" s="31">
        <v>4301051593</v>
      </c>
      <c r="D34" s="387">
        <v>4607091383911</v>
      </c>
      <c r="E34" s="388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75</v>
      </c>
      <c r="L34" s="32"/>
      <c r="M34" s="33" t="s">
        <v>68</v>
      </c>
      <c r="N34" s="33"/>
      <c r="O34" s="32">
        <v>40</v>
      </c>
      <c r="P34" s="63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2"/>
      <c r="R34" s="392"/>
      <c r="S34" s="392"/>
      <c r="T34" s="393"/>
      <c r="U34" s="34"/>
      <c r="V34" s="34"/>
      <c r="W34" s="35" t="s">
        <v>69</v>
      </c>
      <c r="X34" s="380">
        <v>0</v>
      </c>
      <c r="Y34" s="381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94</v>
      </c>
      <c r="B35" s="54" t="s">
        <v>95</v>
      </c>
      <c r="C35" s="31">
        <v>4301051592</v>
      </c>
      <c r="D35" s="387">
        <v>4607091388244</v>
      </c>
      <c r="E35" s="388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75</v>
      </c>
      <c r="L35" s="32"/>
      <c r="M35" s="33" t="s">
        <v>68</v>
      </c>
      <c r="N35" s="33"/>
      <c r="O35" s="32">
        <v>40</v>
      </c>
      <c r="P35" s="63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2"/>
      <c r="R35" s="392"/>
      <c r="S35" s="392"/>
      <c r="T35" s="393"/>
      <c r="U35" s="34"/>
      <c r="V35" s="34"/>
      <c r="W35" s="35" t="s">
        <v>69</v>
      </c>
      <c r="X35" s="380">
        <v>0</v>
      </c>
      <c r="Y35" s="381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0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02"/>
      <c r="P36" s="384" t="s">
        <v>70</v>
      </c>
      <c r="Q36" s="385"/>
      <c r="R36" s="385"/>
      <c r="S36" s="385"/>
      <c r="T36" s="385"/>
      <c r="U36" s="385"/>
      <c r="V36" s="386"/>
      <c r="W36" s="37" t="s">
        <v>71</v>
      </c>
      <c r="X36" s="382">
        <f>IFERROR(X26/H26,"0")+IFERROR(X27/H27,"0")+IFERROR(X28/H28,"0")+IFERROR(X29/H29,"0")+IFERROR(X30/H30,"0")+IFERROR(X31/H31,"0")+IFERROR(X32/H32,"0")+IFERROR(X33/H33,"0")+IFERROR(X34/H34,"0")+IFERROR(X35/H35,"0")</f>
        <v>0</v>
      </c>
      <c r="Y36" s="382">
        <f>IFERROR(Y26/H26,"0")+IFERROR(Y27/H27,"0")+IFERROR(Y28/H28,"0")+IFERROR(Y29/H29,"0")+IFERROR(Y30/H30,"0")+IFERROR(Y31/H31,"0")+IFERROR(Y32/H32,"0")+IFERROR(Y33/H33,"0")+IFERROR(Y34/H34,"0")+IFERROR(Y35/H35,"0")</f>
        <v>0</v>
      </c>
      <c r="Z36" s="38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3"/>
      <c r="AB36" s="383"/>
      <c r="AC36" s="383"/>
    </row>
    <row r="37" spans="1:68" hidden="1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02"/>
      <c r="P37" s="384" t="s">
        <v>70</v>
      </c>
      <c r="Q37" s="385"/>
      <c r="R37" s="385"/>
      <c r="S37" s="385"/>
      <c r="T37" s="385"/>
      <c r="U37" s="385"/>
      <c r="V37" s="386"/>
      <c r="W37" s="37" t="s">
        <v>69</v>
      </c>
      <c r="X37" s="382">
        <f>IFERROR(SUM(X26:X35),"0")</f>
        <v>0</v>
      </c>
      <c r="Y37" s="382">
        <f>IFERROR(SUM(Y26:Y35),"0")</f>
        <v>0</v>
      </c>
      <c r="Z37" s="37"/>
      <c r="AA37" s="383"/>
      <c r="AB37" s="383"/>
      <c r="AC37" s="383"/>
    </row>
    <row r="38" spans="1:68" ht="14.25" hidden="1" customHeight="1" x14ac:dyDescent="0.25">
      <c r="A38" s="423" t="s">
        <v>96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76"/>
      <c r="AB38" s="376"/>
      <c r="AC38" s="376"/>
    </row>
    <row r="39" spans="1:68" ht="27" hidden="1" customHeight="1" x14ac:dyDescent="0.25">
      <c r="A39" s="54" t="s">
        <v>97</v>
      </c>
      <c r="B39" s="54" t="s">
        <v>98</v>
      </c>
      <c r="C39" s="31">
        <v>4301032013</v>
      </c>
      <c r="D39" s="387">
        <v>4607091388503</v>
      </c>
      <c r="E39" s="388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75</v>
      </c>
      <c r="L39" s="32"/>
      <c r="M39" s="33" t="s">
        <v>99</v>
      </c>
      <c r="N39" s="33"/>
      <c r="O39" s="32">
        <v>120</v>
      </c>
      <c r="P39" s="4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2"/>
      <c r="R39" s="392"/>
      <c r="S39" s="392"/>
      <c r="T39" s="393"/>
      <c r="U39" s="34"/>
      <c r="V39" s="34"/>
      <c r="W39" s="35" t="s">
        <v>69</v>
      </c>
      <c r="X39" s="380">
        <v>0</v>
      </c>
      <c r="Y39" s="381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0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2"/>
      <c r="P40" s="384" t="s">
        <v>70</v>
      </c>
      <c r="Q40" s="385"/>
      <c r="R40" s="385"/>
      <c r="S40" s="385"/>
      <c r="T40" s="385"/>
      <c r="U40" s="385"/>
      <c r="V40" s="386"/>
      <c r="W40" s="37" t="s">
        <v>71</v>
      </c>
      <c r="X40" s="382">
        <f>IFERROR(X39/H39,"0")</f>
        <v>0</v>
      </c>
      <c r="Y40" s="382">
        <f>IFERROR(Y39/H39,"0")</f>
        <v>0</v>
      </c>
      <c r="Z40" s="382">
        <f>IFERROR(IF(Z39="",0,Z39),"0")</f>
        <v>0</v>
      </c>
      <c r="AA40" s="383"/>
      <c r="AB40" s="383"/>
      <c r="AC40" s="383"/>
    </row>
    <row r="41" spans="1:68" hidden="1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02"/>
      <c r="P41" s="384" t="s">
        <v>70</v>
      </c>
      <c r="Q41" s="385"/>
      <c r="R41" s="385"/>
      <c r="S41" s="385"/>
      <c r="T41" s="385"/>
      <c r="U41" s="385"/>
      <c r="V41" s="386"/>
      <c r="W41" s="37" t="s">
        <v>69</v>
      </c>
      <c r="X41" s="382">
        <f>IFERROR(SUM(X39:X39),"0")</f>
        <v>0</v>
      </c>
      <c r="Y41" s="382">
        <f>IFERROR(SUM(Y39:Y39),"0")</f>
        <v>0</v>
      </c>
      <c r="Z41" s="37"/>
      <c r="AA41" s="383"/>
      <c r="AB41" s="383"/>
      <c r="AC41" s="383"/>
    </row>
    <row r="42" spans="1:68" ht="14.25" hidden="1" customHeight="1" x14ac:dyDescent="0.25">
      <c r="A42" s="423" t="s">
        <v>101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76"/>
      <c r="AB42" s="376"/>
      <c r="AC42" s="376"/>
    </row>
    <row r="43" spans="1:68" ht="80.25" hidden="1" customHeight="1" x14ac:dyDescent="0.25">
      <c r="A43" s="54" t="s">
        <v>102</v>
      </c>
      <c r="B43" s="54" t="s">
        <v>103</v>
      </c>
      <c r="C43" s="31">
        <v>4301160001</v>
      </c>
      <c r="D43" s="387">
        <v>4607091388282</v>
      </c>
      <c r="E43" s="388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75</v>
      </c>
      <c r="L43" s="32"/>
      <c r="M43" s="33" t="s">
        <v>99</v>
      </c>
      <c r="N43" s="33"/>
      <c r="O43" s="32">
        <v>30</v>
      </c>
      <c r="P43" s="51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2"/>
      <c r="R43" s="392"/>
      <c r="S43" s="392"/>
      <c r="T43" s="393"/>
      <c r="U43" s="34"/>
      <c r="V43" s="34"/>
      <c r="W43" s="35" t="s">
        <v>69</v>
      </c>
      <c r="X43" s="380">
        <v>0</v>
      </c>
      <c r="Y43" s="381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0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02"/>
      <c r="P44" s="384" t="s">
        <v>70</v>
      </c>
      <c r="Q44" s="385"/>
      <c r="R44" s="385"/>
      <c r="S44" s="385"/>
      <c r="T44" s="385"/>
      <c r="U44" s="385"/>
      <c r="V44" s="386"/>
      <c r="W44" s="37" t="s">
        <v>71</v>
      </c>
      <c r="X44" s="382">
        <f>IFERROR(X43/H43,"0")</f>
        <v>0</v>
      </c>
      <c r="Y44" s="382">
        <f>IFERROR(Y43/H43,"0")</f>
        <v>0</v>
      </c>
      <c r="Z44" s="382">
        <f>IFERROR(IF(Z43="",0,Z43),"0")</f>
        <v>0</v>
      </c>
      <c r="AA44" s="383"/>
      <c r="AB44" s="383"/>
      <c r="AC44" s="383"/>
    </row>
    <row r="45" spans="1:68" hidden="1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02"/>
      <c r="P45" s="384" t="s">
        <v>70</v>
      </c>
      <c r="Q45" s="385"/>
      <c r="R45" s="385"/>
      <c r="S45" s="385"/>
      <c r="T45" s="385"/>
      <c r="U45" s="385"/>
      <c r="V45" s="386"/>
      <c r="W45" s="37" t="s">
        <v>69</v>
      </c>
      <c r="X45" s="382">
        <f>IFERROR(SUM(X43:X43),"0")</f>
        <v>0</v>
      </c>
      <c r="Y45" s="382">
        <f>IFERROR(SUM(Y43:Y43),"0")</f>
        <v>0</v>
      </c>
      <c r="Z45" s="37"/>
      <c r="AA45" s="383"/>
      <c r="AB45" s="383"/>
      <c r="AC45" s="383"/>
    </row>
    <row r="46" spans="1:68" ht="14.25" hidden="1" customHeight="1" x14ac:dyDescent="0.25">
      <c r="A46" s="423" t="s">
        <v>105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76"/>
      <c r="AB46" s="376"/>
      <c r="AC46" s="376"/>
    </row>
    <row r="47" spans="1:68" ht="27" hidden="1" customHeight="1" x14ac:dyDescent="0.25">
      <c r="A47" s="54" t="s">
        <v>106</v>
      </c>
      <c r="B47" s="54" t="s">
        <v>107</v>
      </c>
      <c r="C47" s="31">
        <v>4301170002</v>
      </c>
      <c r="D47" s="387">
        <v>4607091389111</v>
      </c>
      <c r="E47" s="388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75</v>
      </c>
      <c r="L47" s="32"/>
      <c r="M47" s="33" t="s">
        <v>99</v>
      </c>
      <c r="N47" s="33"/>
      <c r="O47" s="32">
        <v>120</v>
      </c>
      <c r="P47" s="42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2"/>
      <c r="R47" s="392"/>
      <c r="S47" s="392"/>
      <c r="T47" s="393"/>
      <c r="U47" s="34"/>
      <c r="V47" s="34"/>
      <c r="W47" s="35" t="s">
        <v>69</v>
      </c>
      <c r="X47" s="380">
        <v>0</v>
      </c>
      <c r="Y47" s="381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0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02"/>
      <c r="P48" s="384" t="s">
        <v>70</v>
      </c>
      <c r="Q48" s="385"/>
      <c r="R48" s="385"/>
      <c r="S48" s="385"/>
      <c r="T48" s="385"/>
      <c r="U48" s="385"/>
      <c r="V48" s="386"/>
      <c r="W48" s="37" t="s">
        <v>71</v>
      </c>
      <c r="X48" s="382">
        <f>IFERROR(X47/H47,"0")</f>
        <v>0</v>
      </c>
      <c r="Y48" s="382">
        <f>IFERROR(Y47/H47,"0")</f>
        <v>0</v>
      </c>
      <c r="Z48" s="382">
        <f>IFERROR(IF(Z47="",0,Z47),"0")</f>
        <v>0</v>
      </c>
      <c r="AA48" s="383"/>
      <c r="AB48" s="383"/>
      <c r="AC48" s="383"/>
    </row>
    <row r="49" spans="1:68" hidden="1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02"/>
      <c r="P49" s="384" t="s">
        <v>70</v>
      </c>
      <c r="Q49" s="385"/>
      <c r="R49" s="385"/>
      <c r="S49" s="385"/>
      <c r="T49" s="385"/>
      <c r="U49" s="385"/>
      <c r="V49" s="386"/>
      <c r="W49" s="37" t="s">
        <v>69</v>
      </c>
      <c r="X49" s="382">
        <f>IFERROR(SUM(X47:X47),"0")</f>
        <v>0</v>
      </c>
      <c r="Y49" s="382">
        <f>IFERROR(SUM(Y47:Y47),"0")</f>
        <v>0</v>
      </c>
      <c r="Z49" s="37"/>
      <c r="AA49" s="383"/>
      <c r="AB49" s="383"/>
      <c r="AC49" s="383"/>
    </row>
    <row r="50" spans="1:68" ht="27.75" hidden="1" customHeight="1" x14ac:dyDescent="0.2">
      <c r="A50" s="389" t="s">
        <v>108</v>
      </c>
      <c r="B50" s="390"/>
      <c r="C50" s="390"/>
      <c r="D50" s="390"/>
      <c r="E50" s="390"/>
      <c r="F50" s="390"/>
      <c r="G50" s="390"/>
      <c r="H50" s="390"/>
      <c r="I50" s="390"/>
      <c r="J50" s="390"/>
      <c r="K50" s="390"/>
      <c r="L50" s="390"/>
      <c r="M50" s="390"/>
      <c r="N50" s="390"/>
      <c r="O50" s="390"/>
      <c r="P50" s="390"/>
      <c r="Q50" s="390"/>
      <c r="R50" s="390"/>
      <c r="S50" s="390"/>
      <c r="T50" s="390"/>
      <c r="U50" s="390"/>
      <c r="V50" s="390"/>
      <c r="W50" s="390"/>
      <c r="X50" s="390"/>
      <c r="Y50" s="390"/>
      <c r="Z50" s="390"/>
      <c r="AA50" s="48"/>
      <c r="AB50" s="48"/>
      <c r="AC50" s="48"/>
    </row>
    <row r="51" spans="1:68" ht="16.5" hidden="1" customHeight="1" x14ac:dyDescent="0.25">
      <c r="A51" s="420" t="s">
        <v>109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75"/>
      <c r="AB51" s="375"/>
      <c r="AC51" s="375"/>
    </row>
    <row r="52" spans="1:68" ht="14.25" hidden="1" customHeight="1" x14ac:dyDescent="0.25">
      <c r="A52" s="423" t="s">
        <v>110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76"/>
      <c r="AB52" s="376"/>
      <c r="AC52" s="376"/>
    </row>
    <row r="53" spans="1:68" ht="16.5" customHeight="1" x14ac:dyDescent="0.25">
      <c r="A53" s="54" t="s">
        <v>111</v>
      </c>
      <c r="B53" s="54" t="s">
        <v>112</v>
      </c>
      <c r="C53" s="31">
        <v>4301011380</v>
      </c>
      <c r="D53" s="387">
        <v>4607091385670</v>
      </c>
      <c r="E53" s="388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4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2"/>
      <c r="R53" s="392"/>
      <c r="S53" s="392"/>
      <c r="T53" s="393"/>
      <c r="U53" s="34"/>
      <c r="V53" s="34"/>
      <c r="W53" s="35" t="s">
        <v>69</v>
      </c>
      <c r="X53" s="380">
        <v>40</v>
      </c>
      <c r="Y53" s="381">
        <f t="shared" ref="Y53:Y58" si="6">IFERROR(IF(X53="",0,CEILING((X53/$H53),1)*$H53),"")</f>
        <v>43.2</v>
      </c>
      <c r="Z53" s="36">
        <f>IFERROR(IF(Y53=0,"",ROUNDUP(Y53/H53,0)*0.02175),"")</f>
        <v>8.6999999999999994E-2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41.777777777777771</v>
      </c>
      <c r="BN53" s="64">
        <f t="shared" ref="BN53:BN58" si="8">IFERROR(Y53*I53/H53,"0")</f>
        <v>45.12</v>
      </c>
      <c r="BO53" s="64">
        <f t="shared" ref="BO53:BO58" si="9">IFERROR(1/J53*(X53/H53),"0")</f>
        <v>6.613756613756612E-2</v>
      </c>
      <c r="BP53" s="64">
        <f t="shared" ref="BP53:BP58" si="10">IFERROR(1/J53*(Y53/H53),"0")</f>
        <v>7.1428571428571425E-2</v>
      </c>
    </row>
    <row r="54" spans="1:68" ht="16.5" hidden="1" customHeight="1" x14ac:dyDescent="0.25">
      <c r="A54" s="54" t="s">
        <v>111</v>
      </c>
      <c r="B54" s="54" t="s">
        <v>115</v>
      </c>
      <c r="C54" s="31">
        <v>4301011540</v>
      </c>
      <c r="D54" s="387">
        <v>4607091385670</v>
      </c>
      <c r="E54" s="388"/>
      <c r="F54" s="379">
        <v>1.4</v>
      </c>
      <c r="G54" s="32">
        <v>8</v>
      </c>
      <c r="H54" s="379">
        <v>11.2</v>
      </c>
      <c r="I54" s="379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1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2"/>
      <c r="R54" s="392"/>
      <c r="S54" s="392"/>
      <c r="T54" s="393"/>
      <c r="U54" s="34"/>
      <c r="V54" s="34"/>
      <c r="W54" s="35" t="s">
        <v>69</v>
      </c>
      <c r="X54" s="380">
        <v>0</v>
      </c>
      <c r="Y54" s="381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117</v>
      </c>
      <c r="B55" s="54" t="s">
        <v>118</v>
      </c>
      <c r="C55" s="31">
        <v>4301011625</v>
      </c>
      <c r="D55" s="387">
        <v>4680115883956</v>
      </c>
      <c r="E55" s="388"/>
      <c r="F55" s="379">
        <v>1.4</v>
      </c>
      <c r="G55" s="32">
        <v>8</v>
      </c>
      <c r="H55" s="379">
        <v>11.2</v>
      </c>
      <c r="I55" s="379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5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2"/>
      <c r="R55" s="392"/>
      <c r="S55" s="392"/>
      <c r="T55" s="393"/>
      <c r="U55" s="34"/>
      <c r="V55" s="34"/>
      <c r="W55" s="35" t="s">
        <v>69</v>
      </c>
      <c r="X55" s="380">
        <v>0</v>
      </c>
      <c r="Y55" s="381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4301011382</v>
      </c>
      <c r="D56" s="387">
        <v>4607091385687</v>
      </c>
      <c r="E56" s="388"/>
      <c r="F56" s="379">
        <v>0.4</v>
      </c>
      <c r="G56" s="32">
        <v>10</v>
      </c>
      <c r="H56" s="379">
        <v>4</v>
      </c>
      <c r="I56" s="379">
        <v>4.24</v>
      </c>
      <c r="J56" s="32">
        <v>120</v>
      </c>
      <c r="K56" s="32" t="s">
        <v>75</v>
      </c>
      <c r="L56" s="32"/>
      <c r="M56" s="33" t="s">
        <v>116</v>
      </c>
      <c r="N56" s="33"/>
      <c r="O56" s="32">
        <v>50</v>
      </c>
      <c r="P56" s="52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2"/>
      <c r="R56" s="392"/>
      <c r="S56" s="392"/>
      <c r="T56" s="393"/>
      <c r="U56" s="34"/>
      <c r="V56" s="34"/>
      <c r="W56" s="35" t="s">
        <v>69</v>
      </c>
      <c r="X56" s="380">
        <v>3.2</v>
      </c>
      <c r="Y56" s="381">
        <f t="shared" si="6"/>
        <v>4</v>
      </c>
      <c r="Z56" s="36">
        <f>IFERROR(IF(Y56=0,"",ROUNDUP(Y56/H56,0)*0.00937),"")</f>
        <v>9.3699999999999999E-3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3.3920000000000003</v>
      </c>
      <c r="BN56" s="64">
        <f t="shared" si="8"/>
        <v>4.24</v>
      </c>
      <c r="BO56" s="64">
        <f t="shared" si="9"/>
        <v>6.6666666666666671E-3</v>
      </c>
      <c r="BP56" s="64">
        <f t="shared" si="10"/>
        <v>8.3333333333333332E-3</v>
      </c>
    </row>
    <row r="57" spans="1:68" ht="27" hidden="1" customHeight="1" x14ac:dyDescent="0.25">
      <c r="A57" s="54" t="s">
        <v>121</v>
      </c>
      <c r="B57" s="54" t="s">
        <v>122</v>
      </c>
      <c r="C57" s="31">
        <v>4301011565</v>
      </c>
      <c r="D57" s="387">
        <v>4680115882539</v>
      </c>
      <c r="E57" s="388"/>
      <c r="F57" s="379">
        <v>0.37</v>
      </c>
      <c r="G57" s="32">
        <v>10</v>
      </c>
      <c r="H57" s="379">
        <v>3.7</v>
      </c>
      <c r="I57" s="379">
        <v>3.91</v>
      </c>
      <c r="J57" s="32">
        <v>120</v>
      </c>
      <c r="K57" s="32" t="s">
        <v>75</v>
      </c>
      <c r="L57" s="32"/>
      <c r="M57" s="33" t="s">
        <v>116</v>
      </c>
      <c r="N57" s="33"/>
      <c r="O57" s="32">
        <v>50</v>
      </c>
      <c r="P57" s="7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2"/>
      <c r="R57" s="392"/>
      <c r="S57" s="392"/>
      <c r="T57" s="393"/>
      <c r="U57" s="34"/>
      <c r="V57" s="34"/>
      <c r="W57" s="35" t="s">
        <v>69</v>
      </c>
      <c r="X57" s="380">
        <v>0</v>
      </c>
      <c r="Y57" s="381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123</v>
      </c>
      <c r="B58" s="54" t="s">
        <v>124</v>
      </c>
      <c r="C58" s="31">
        <v>4301011624</v>
      </c>
      <c r="D58" s="387">
        <v>4680115883949</v>
      </c>
      <c r="E58" s="388"/>
      <c r="F58" s="379">
        <v>0.37</v>
      </c>
      <c r="G58" s="32">
        <v>10</v>
      </c>
      <c r="H58" s="379">
        <v>3.7</v>
      </c>
      <c r="I58" s="379">
        <v>3.94</v>
      </c>
      <c r="J58" s="32">
        <v>120</v>
      </c>
      <c r="K58" s="32" t="s">
        <v>75</v>
      </c>
      <c r="L58" s="32"/>
      <c r="M58" s="33" t="s">
        <v>114</v>
      </c>
      <c r="N58" s="33"/>
      <c r="O58" s="32">
        <v>50</v>
      </c>
      <c r="P58" s="77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2"/>
      <c r="R58" s="392"/>
      <c r="S58" s="392"/>
      <c r="T58" s="393"/>
      <c r="U58" s="34"/>
      <c r="V58" s="34"/>
      <c r="W58" s="35" t="s">
        <v>69</v>
      </c>
      <c r="X58" s="380">
        <v>0</v>
      </c>
      <c r="Y58" s="381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0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02"/>
      <c r="P59" s="384" t="s">
        <v>70</v>
      </c>
      <c r="Q59" s="385"/>
      <c r="R59" s="385"/>
      <c r="S59" s="385"/>
      <c r="T59" s="385"/>
      <c r="U59" s="385"/>
      <c r="V59" s="386"/>
      <c r="W59" s="37" t="s">
        <v>71</v>
      </c>
      <c r="X59" s="382">
        <f>IFERROR(X53/H53,"0")+IFERROR(X54/H54,"0")+IFERROR(X55/H55,"0")+IFERROR(X56/H56,"0")+IFERROR(X57/H57,"0")+IFERROR(X58/H58,"0")</f>
        <v>4.5037037037037031</v>
      </c>
      <c r="Y59" s="382">
        <f>IFERROR(Y53/H53,"0")+IFERROR(Y54/H54,"0")+IFERROR(Y55/H55,"0")+IFERROR(Y56/H56,"0")+IFERROR(Y57/H57,"0")+IFERROR(Y58/H58,"0")</f>
        <v>5</v>
      </c>
      <c r="Z59" s="382">
        <f>IFERROR(IF(Z53="",0,Z53),"0")+IFERROR(IF(Z54="",0,Z54),"0")+IFERROR(IF(Z55="",0,Z55),"0")+IFERROR(IF(Z56="",0,Z56),"0")+IFERROR(IF(Z57="",0,Z57),"0")+IFERROR(IF(Z58="",0,Z58),"0")</f>
        <v>9.6369999999999997E-2</v>
      </c>
      <c r="AA59" s="383"/>
      <c r="AB59" s="383"/>
      <c r="AC59" s="383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02"/>
      <c r="P60" s="384" t="s">
        <v>70</v>
      </c>
      <c r="Q60" s="385"/>
      <c r="R60" s="385"/>
      <c r="S60" s="385"/>
      <c r="T60" s="385"/>
      <c r="U60" s="385"/>
      <c r="V60" s="386"/>
      <c r="W60" s="37" t="s">
        <v>69</v>
      </c>
      <c r="X60" s="382">
        <f>IFERROR(SUM(X53:X58),"0")</f>
        <v>43.2</v>
      </c>
      <c r="Y60" s="382">
        <f>IFERROR(SUM(Y53:Y58),"0")</f>
        <v>47.2</v>
      </c>
      <c r="Z60" s="37"/>
      <c r="AA60" s="383"/>
      <c r="AB60" s="383"/>
      <c r="AC60" s="383"/>
    </row>
    <row r="61" spans="1:68" ht="14.25" hidden="1" customHeight="1" x14ac:dyDescent="0.25">
      <c r="A61" s="423" t="s">
        <v>72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76"/>
      <c r="AB61" s="376"/>
      <c r="AC61" s="376"/>
    </row>
    <row r="62" spans="1:68" ht="16.5" hidden="1" customHeight="1" x14ac:dyDescent="0.25">
      <c r="A62" s="54" t="s">
        <v>125</v>
      </c>
      <c r="B62" s="54" t="s">
        <v>126</v>
      </c>
      <c r="C62" s="31">
        <v>4301051842</v>
      </c>
      <c r="D62" s="387">
        <v>4680115885233</v>
      </c>
      <c r="E62" s="388"/>
      <c r="F62" s="379">
        <v>0.2</v>
      </c>
      <c r="G62" s="32">
        <v>6</v>
      </c>
      <c r="H62" s="379">
        <v>1.2</v>
      </c>
      <c r="I62" s="379">
        <v>1.3</v>
      </c>
      <c r="J62" s="32">
        <v>234</v>
      </c>
      <c r="K62" s="32" t="s">
        <v>67</v>
      </c>
      <c r="L62" s="32"/>
      <c r="M62" s="33" t="s">
        <v>116</v>
      </c>
      <c r="N62" s="33"/>
      <c r="O62" s="32">
        <v>40</v>
      </c>
      <c r="P62" s="69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2"/>
      <c r="R62" s="392"/>
      <c r="S62" s="392"/>
      <c r="T62" s="393"/>
      <c r="U62" s="34"/>
      <c r="V62" s="34"/>
      <c r="W62" s="35" t="s">
        <v>69</v>
      </c>
      <c r="X62" s="380">
        <v>0</v>
      </c>
      <c r="Y62" s="381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127</v>
      </c>
      <c r="B63" s="54" t="s">
        <v>128</v>
      </c>
      <c r="C63" s="31">
        <v>4301051820</v>
      </c>
      <c r="D63" s="387">
        <v>4680115884915</v>
      </c>
      <c r="E63" s="388"/>
      <c r="F63" s="379">
        <v>0.3</v>
      </c>
      <c r="G63" s="32">
        <v>6</v>
      </c>
      <c r="H63" s="379">
        <v>1.8</v>
      </c>
      <c r="I63" s="379">
        <v>2</v>
      </c>
      <c r="J63" s="32">
        <v>156</v>
      </c>
      <c r="K63" s="32" t="s">
        <v>75</v>
      </c>
      <c r="L63" s="32"/>
      <c r="M63" s="33" t="s">
        <v>116</v>
      </c>
      <c r="N63" s="33"/>
      <c r="O63" s="32">
        <v>40</v>
      </c>
      <c r="P63" s="50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2"/>
      <c r="R63" s="392"/>
      <c r="S63" s="392"/>
      <c r="T63" s="393"/>
      <c r="U63" s="34"/>
      <c r="V63" s="34"/>
      <c r="W63" s="35" t="s">
        <v>69</v>
      </c>
      <c r="X63" s="380">
        <v>0</v>
      </c>
      <c r="Y63" s="381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0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02"/>
      <c r="P64" s="384" t="s">
        <v>70</v>
      </c>
      <c r="Q64" s="385"/>
      <c r="R64" s="385"/>
      <c r="S64" s="385"/>
      <c r="T64" s="385"/>
      <c r="U64" s="385"/>
      <c r="V64" s="386"/>
      <c r="W64" s="37" t="s">
        <v>71</v>
      </c>
      <c r="X64" s="382">
        <f>IFERROR(X62/H62,"0")+IFERROR(X63/H63,"0")</f>
        <v>0</v>
      </c>
      <c r="Y64" s="382">
        <f>IFERROR(Y62/H62,"0")+IFERROR(Y63/H63,"0")</f>
        <v>0</v>
      </c>
      <c r="Z64" s="382">
        <f>IFERROR(IF(Z62="",0,Z62),"0")+IFERROR(IF(Z63="",0,Z63),"0")</f>
        <v>0</v>
      </c>
      <c r="AA64" s="383"/>
      <c r="AB64" s="383"/>
      <c r="AC64" s="383"/>
    </row>
    <row r="65" spans="1:68" hidden="1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02"/>
      <c r="P65" s="384" t="s">
        <v>70</v>
      </c>
      <c r="Q65" s="385"/>
      <c r="R65" s="385"/>
      <c r="S65" s="385"/>
      <c r="T65" s="385"/>
      <c r="U65" s="385"/>
      <c r="V65" s="386"/>
      <c r="W65" s="37" t="s">
        <v>69</v>
      </c>
      <c r="X65" s="382">
        <f>IFERROR(SUM(X62:X63),"0")</f>
        <v>0</v>
      </c>
      <c r="Y65" s="382">
        <f>IFERROR(SUM(Y62:Y63),"0")</f>
        <v>0</v>
      </c>
      <c r="Z65" s="37"/>
      <c r="AA65" s="383"/>
      <c r="AB65" s="383"/>
      <c r="AC65" s="383"/>
    </row>
    <row r="66" spans="1:68" ht="16.5" hidden="1" customHeight="1" x14ac:dyDescent="0.25">
      <c r="A66" s="420" t="s">
        <v>129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75"/>
      <c r="AB66" s="375"/>
      <c r="AC66" s="375"/>
    </row>
    <row r="67" spans="1:68" ht="14.25" hidden="1" customHeight="1" x14ac:dyDescent="0.25">
      <c r="A67" s="423" t="s">
        <v>110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76"/>
      <c r="AB67" s="376"/>
      <c r="AC67" s="376"/>
    </row>
    <row r="68" spans="1:68" ht="27" customHeight="1" x14ac:dyDescent="0.25">
      <c r="A68" s="54" t="s">
        <v>130</v>
      </c>
      <c r="B68" s="54" t="s">
        <v>131</v>
      </c>
      <c r="C68" s="31">
        <v>4301011452</v>
      </c>
      <c r="D68" s="387">
        <v>4680115881426</v>
      </c>
      <c r="E68" s="388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113</v>
      </c>
      <c r="L68" s="32"/>
      <c r="M68" s="33" t="s">
        <v>114</v>
      </c>
      <c r="N68" s="33"/>
      <c r="O68" s="32">
        <v>50</v>
      </c>
      <c r="P68" s="5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2"/>
      <c r="R68" s="392"/>
      <c r="S68" s="392"/>
      <c r="T68" s="393"/>
      <c r="U68" s="34"/>
      <c r="V68" s="34"/>
      <c r="W68" s="35" t="s">
        <v>69</v>
      </c>
      <c r="X68" s="380">
        <v>40</v>
      </c>
      <c r="Y68" s="381">
        <f t="shared" ref="Y68:Y74" si="11">IFERROR(IF(X68="",0,CEILING((X68/$H68),1)*$H68),"")</f>
        <v>43.2</v>
      </c>
      <c r="Z68" s="36">
        <f>IFERROR(IF(Y68=0,"",ROUNDUP(Y68/H68,0)*0.02175),"")</f>
        <v>8.6999999999999994E-2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41.777777777777771</v>
      </c>
      <c r="BN68" s="64">
        <f t="shared" ref="BN68:BN74" si="13">IFERROR(Y68*I68/H68,"0")</f>
        <v>45.12</v>
      </c>
      <c r="BO68" s="64">
        <f t="shared" ref="BO68:BO74" si="14">IFERROR(1/J68*(X68/H68),"0")</f>
        <v>6.613756613756612E-2</v>
      </c>
      <c r="BP68" s="64">
        <f t="shared" ref="BP68:BP74" si="15">IFERROR(1/J68*(Y68/H68),"0")</f>
        <v>7.1428571428571425E-2</v>
      </c>
    </row>
    <row r="69" spans="1:68" ht="27" hidden="1" customHeight="1" x14ac:dyDescent="0.25">
      <c r="A69" s="54" t="s">
        <v>130</v>
      </c>
      <c r="B69" s="54" t="s">
        <v>132</v>
      </c>
      <c r="C69" s="31">
        <v>4301011481</v>
      </c>
      <c r="D69" s="387">
        <v>4680115881426</v>
      </c>
      <c r="E69" s="388"/>
      <c r="F69" s="379">
        <v>1.35</v>
      </c>
      <c r="G69" s="32">
        <v>8</v>
      </c>
      <c r="H69" s="379">
        <v>10.8</v>
      </c>
      <c r="I69" s="379">
        <v>11.28</v>
      </c>
      <c r="J69" s="32">
        <v>48</v>
      </c>
      <c r="K69" s="32" t="s">
        <v>113</v>
      </c>
      <c r="L69" s="32"/>
      <c r="M69" s="33" t="s">
        <v>133</v>
      </c>
      <c r="N69" s="33"/>
      <c r="O69" s="32">
        <v>55</v>
      </c>
      <c r="P69" s="57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2"/>
      <c r="R69" s="392"/>
      <c r="S69" s="392"/>
      <c r="T69" s="393"/>
      <c r="U69" s="34"/>
      <c r="V69" s="34"/>
      <c r="W69" s="35" t="s">
        <v>69</v>
      </c>
      <c r="X69" s="380">
        <v>0</v>
      </c>
      <c r="Y69" s="381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135</v>
      </c>
      <c r="C70" s="31">
        <v>4301011386</v>
      </c>
      <c r="D70" s="387">
        <v>4680115880283</v>
      </c>
      <c r="E70" s="388"/>
      <c r="F70" s="379">
        <v>0.6</v>
      </c>
      <c r="G70" s="32">
        <v>8</v>
      </c>
      <c r="H70" s="379">
        <v>4.8</v>
      </c>
      <c r="I70" s="379">
        <v>5.04</v>
      </c>
      <c r="J70" s="32">
        <v>120</v>
      </c>
      <c r="K70" s="32" t="s">
        <v>75</v>
      </c>
      <c r="L70" s="32"/>
      <c r="M70" s="33" t="s">
        <v>114</v>
      </c>
      <c r="N70" s="33"/>
      <c r="O70" s="32">
        <v>45</v>
      </c>
      <c r="P70" s="7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2"/>
      <c r="R70" s="392"/>
      <c r="S70" s="392"/>
      <c r="T70" s="393"/>
      <c r="U70" s="34"/>
      <c r="V70" s="34"/>
      <c r="W70" s="35" t="s">
        <v>69</v>
      </c>
      <c r="X70" s="380">
        <v>0</v>
      </c>
      <c r="Y70" s="381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136</v>
      </c>
      <c r="B71" s="54" t="s">
        <v>137</v>
      </c>
      <c r="C71" s="31">
        <v>4301011432</v>
      </c>
      <c r="D71" s="387">
        <v>4680115882720</v>
      </c>
      <c r="E71" s="388"/>
      <c r="F71" s="379">
        <v>0.45</v>
      </c>
      <c r="G71" s="32">
        <v>10</v>
      </c>
      <c r="H71" s="379">
        <v>4.5</v>
      </c>
      <c r="I71" s="379">
        <v>4.74</v>
      </c>
      <c r="J71" s="32">
        <v>120</v>
      </c>
      <c r="K71" s="32" t="s">
        <v>75</v>
      </c>
      <c r="L71" s="32"/>
      <c r="M71" s="33" t="s">
        <v>114</v>
      </c>
      <c r="N71" s="33"/>
      <c r="O71" s="32">
        <v>90</v>
      </c>
      <c r="P71" s="76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2"/>
      <c r="R71" s="392"/>
      <c r="S71" s="392"/>
      <c r="T71" s="393"/>
      <c r="U71" s="34"/>
      <c r="V71" s="34"/>
      <c r="W71" s="35" t="s">
        <v>69</v>
      </c>
      <c r="X71" s="380">
        <v>0</v>
      </c>
      <c r="Y71" s="381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138</v>
      </c>
      <c r="B72" s="54" t="s">
        <v>139</v>
      </c>
      <c r="C72" s="31">
        <v>4301011589</v>
      </c>
      <c r="D72" s="387">
        <v>4680115885899</v>
      </c>
      <c r="E72" s="388"/>
      <c r="F72" s="379">
        <v>0.35</v>
      </c>
      <c r="G72" s="32">
        <v>6</v>
      </c>
      <c r="H72" s="379">
        <v>2.1</v>
      </c>
      <c r="I72" s="379">
        <v>2.2999999999999998</v>
      </c>
      <c r="J72" s="32">
        <v>156</v>
      </c>
      <c r="K72" s="32" t="s">
        <v>75</v>
      </c>
      <c r="L72" s="32"/>
      <c r="M72" s="33" t="s">
        <v>140</v>
      </c>
      <c r="N72" s="33"/>
      <c r="O72" s="32">
        <v>50</v>
      </c>
      <c r="P72" s="732" t="s">
        <v>141</v>
      </c>
      <c r="Q72" s="392"/>
      <c r="R72" s="392"/>
      <c r="S72" s="392"/>
      <c r="T72" s="393"/>
      <c r="U72" s="34"/>
      <c r="V72" s="34"/>
      <c r="W72" s="35" t="s">
        <v>69</v>
      </c>
      <c r="X72" s="380">
        <v>0</v>
      </c>
      <c r="Y72" s="381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4301012008</v>
      </c>
      <c r="D73" s="387">
        <v>4680115881525</v>
      </c>
      <c r="E73" s="388"/>
      <c r="F73" s="379">
        <v>0.4</v>
      </c>
      <c r="G73" s="32">
        <v>10</v>
      </c>
      <c r="H73" s="379">
        <v>4</v>
      </c>
      <c r="I73" s="379">
        <v>4.21</v>
      </c>
      <c r="J73" s="32">
        <v>120</v>
      </c>
      <c r="K73" s="32" t="s">
        <v>75</v>
      </c>
      <c r="L73" s="32"/>
      <c r="M73" s="33" t="s">
        <v>140</v>
      </c>
      <c r="N73" s="33"/>
      <c r="O73" s="32">
        <v>50</v>
      </c>
      <c r="P73" s="41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2"/>
      <c r="R73" s="392"/>
      <c r="S73" s="392"/>
      <c r="T73" s="393"/>
      <c r="U73" s="34"/>
      <c r="V73" s="34"/>
      <c r="W73" s="35" t="s">
        <v>69</v>
      </c>
      <c r="X73" s="380">
        <v>0</v>
      </c>
      <c r="Y73" s="381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144</v>
      </c>
      <c r="B74" s="54" t="s">
        <v>145</v>
      </c>
      <c r="C74" s="31">
        <v>4301011437</v>
      </c>
      <c r="D74" s="387">
        <v>4680115881419</v>
      </c>
      <c r="E74" s="388"/>
      <c r="F74" s="379">
        <v>0.45</v>
      </c>
      <c r="G74" s="32">
        <v>10</v>
      </c>
      <c r="H74" s="379">
        <v>4.5</v>
      </c>
      <c r="I74" s="379">
        <v>4.74</v>
      </c>
      <c r="J74" s="32">
        <v>120</v>
      </c>
      <c r="K74" s="32" t="s">
        <v>75</v>
      </c>
      <c r="L74" s="32"/>
      <c r="M74" s="33" t="s">
        <v>114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2"/>
      <c r="R74" s="392"/>
      <c r="S74" s="392"/>
      <c r="T74" s="393"/>
      <c r="U74" s="34"/>
      <c r="V74" s="34"/>
      <c r="W74" s="35" t="s">
        <v>69</v>
      </c>
      <c r="X74" s="380">
        <v>0</v>
      </c>
      <c r="Y74" s="381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00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02"/>
      <c r="P75" s="384" t="s">
        <v>70</v>
      </c>
      <c r="Q75" s="385"/>
      <c r="R75" s="385"/>
      <c r="S75" s="385"/>
      <c r="T75" s="385"/>
      <c r="U75" s="385"/>
      <c r="V75" s="386"/>
      <c r="W75" s="37" t="s">
        <v>71</v>
      </c>
      <c r="X75" s="382">
        <f>IFERROR(X68/H68,"0")+IFERROR(X69/H69,"0")+IFERROR(X70/H70,"0")+IFERROR(X71/H71,"0")+IFERROR(X72/H72,"0")+IFERROR(X73/H73,"0")+IFERROR(X74/H74,"0")</f>
        <v>3.7037037037037033</v>
      </c>
      <c r="Y75" s="382">
        <f>IFERROR(Y68/H68,"0")+IFERROR(Y69/H69,"0")+IFERROR(Y70/H70,"0")+IFERROR(Y71/H71,"0")+IFERROR(Y72/H72,"0")+IFERROR(Y73/H73,"0")+IFERROR(Y74/H74,"0")</f>
        <v>4</v>
      </c>
      <c r="Z75" s="382">
        <f>IFERROR(IF(Z68="",0,Z68),"0")+IFERROR(IF(Z69="",0,Z69),"0")+IFERROR(IF(Z70="",0,Z70),"0")+IFERROR(IF(Z71="",0,Z71),"0")+IFERROR(IF(Z72="",0,Z72),"0")+IFERROR(IF(Z73="",0,Z73),"0")+IFERROR(IF(Z74="",0,Z74),"0")</f>
        <v>8.6999999999999994E-2</v>
      </c>
      <c r="AA75" s="383"/>
      <c r="AB75" s="383"/>
      <c r="AC75" s="383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02"/>
      <c r="P76" s="384" t="s">
        <v>70</v>
      </c>
      <c r="Q76" s="385"/>
      <c r="R76" s="385"/>
      <c r="S76" s="385"/>
      <c r="T76" s="385"/>
      <c r="U76" s="385"/>
      <c r="V76" s="386"/>
      <c r="W76" s="37" t="s">
        <v>69</v>
      </c>
      <c r="X76" s="382">
        <f>IFERROR(SUM(X68:X74),"0")</f>
        <v>40</v>
      </c>
      <c r="Y76" s="382">
        <f>IFERROR(SUM(Y68:Y74),"0")</f>
        <v>43.2</v>
      </c>
      <c r="Z76" s="37"/>
      <c r="AA76" s="383"/>
      <c r="AB76" s="383"/>
      <c r="AC76" s="383"/>
    </row>
    <row r="77" spans="1:68" ht="14.25" hidden="1" customHeight="1" x14ac:dyDescent="0.25">
      <c r="A77" s="423" t="s">
        <v>146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76"/>
      <c r="AB77" s="376"/>
      <c r="AC77" s="376"/>
    </row>
    <row r="78" spans="1:68" ht="27" customHeight="1" x14ac:dyDescent="0.25">
      <c r="A78" s="54" t="s">
        <v>147</v>
      </c>
      <c r="B78" s="54" t="s">
        <v>148</v>
      </c>
      <c r="C78" s="31">
        <v>4301020298</v>
      </c>
      <c r="D78" s="387">
        <v>4680115881440</v>
      </c>
      <c r="E78" s="388"/>
      <c r="F78" s="379">
        <v>1.35</v>
      </c>
      <c r="G78" s="32">
        <v>8</v>
      </c>
      <c r="H78" s="379">
        <v>10.8</v>
      </c>
      <c r="I78" s="379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2"/>
      <c r="R78" s="392"/>
      <c r="S78" s="392"/>
      <c r="T78" s="393"/>
      <c r="U78" s="34"/>
      <c r="V78" s="34"/>
      <c r="W78" s="35" t="s">
        <v>69</v>
      </c>
      <c r="X78" s="380">
        <v>180</v>
      </c>
      <c r="Y78" s="381">
        <f>IFERROR(IF(X78="",0,CEILING((X78/$H78),1)*$H78),"")</f>
        <v>183.60000000000002</v>
      </c>
      <c r="Z78" s="36">
        <f>IFERROR(IF(Y78=0,"",ROUNDUP(Y78/H78,0)*0.02175),"")</f>
        <v>0.36974999999999997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187.99999999999997</v>
      </c>
      <c r="BN78" s="64">
        <f>IFERROR(Y78*I78/H78,"0")</f>
        <v>191.76000000000002</v>
      </c>
      <c r="BO78" s="64">
        <f>IFERROR(1/J78*(X78/H78),"0")</f>
        <v>0.29761904761904756</v>
      </c>
      <c r="BP78" s="64">
        <f>IFERROR(1/J78*(Y78/H78),"0")</f>
        <v>0.30357142857142855</v>
      </c>
    </row>
    <row r="79" spans="1:68" ht="27" hidden="1" customHeight="1" x14ac:dyDescent="0.25">
      <c r="A79" s="54" t="s">
        <v>149</v>
      </c>
      <c r="B79" s="54" t="s">
        <v>150</v>
      </c>
      <c r="C79" s="31">
        <v>4301020296</v>
      </c>
      <c r="D79" s="387">
        <v>4680115881433</v>
      </c>
      <c r="E79" s="388"/>
      <c r="F79" s="379">
        <v>0.45</v>
      </c>
      <c r="G79" s="32">
        <v>6</v>
      </c>
      <c r="H79" s="379">
        <v>2.7</v>
      </c>
      <c r="I79" s="379">
        <v>2.9</v>
      </c>
      <c r="J79" s="32">
        <v>156</v>
      </c>
      <c r="K79" s="32" t="s">
        <v>75</v>
      </c>
      <c r="L79" s="32"/>
      <c r="M79" s="33" t="s">
        <v>114</v>
      </c>
      <c r="N79" s="33"/>
      <c r="O79" s="32">
        <v>50</v>
      </c>
      <c r="P79" s="41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92"/>
      <c r="R79" s="392"/>
      <c r="S79" s="392"/>
      <c r="T79" s="393"/>
      <c r="U79" s="34"/>
      <c r="V79" s="34"/>
      <c r="W79" s="35" t="s">
        <v>69</v>
      </c>
      <c r="X79" s="380">
        <v>0</v>
      </c>
      <c r="Y79" s="381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00"/>
      <c r="B80" s="401"/>
      <c r="C80" s="401"/>
      <c r="D80" s="401"/>
      <c r="E80" s="401"/>
      <c r="F80" s="401"/>
      <c r="G80" s="401"/>
      <c r="H80" s="401"/>
      <c r="I80" s="401"/>
      <c r="J80" s="401"/>
      <c r="K80" s="401"/>
      <c r="L80" s="401"/>
      <c r="M80" s="401"/>
      <c r="N80" s="401"/>
      <c r="O80" s="402"/>
      <c r="P80" s="384" t="s">
        <v>70</v>
      </c>
      <c r="Q80" s="385"/>
      <c r="R80" s="385"/>
      <c r="S80" s="385"/>
      <c r="T80" s="385"/>
      <c r="U80" s="385"/>
      <c r="V80" s="386"/>
      <c r="W80" s="37" t="s">
        <v>71</v>
      </c>
      <c r="X80" s="382">
        <f>IFERROR(X78/H78,"0")+IFERROR(X79/H79,"0")</f>
        <v>16.666666666666664</v>
      </c>
      <c r="Y80" s="382">
        <f>IFERROR(Y78/H78,"0")+IFERROR(Y79/H79,"0")</f>
        <v>17</v>
      </c>
      <c r="Z80" s="382">
        <f>IFERROR(IF(Z78="",0,Z78),"0")+IFERROR(IF(Z79="",0,Z79),"0")</f>
        <v>0.36974999999999997</v>
      </c>
      <c r="AA80" s="383"/>
      <c r="AB80" s="383"/>
      <c r="AC80" s="383"/>
    </row>
    <row r="81" spans="1:68" x14ac:dyDescent="0.2">
      <c r="A81" s="401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02"/>
      <c r="P81" s="384" t="s">
        <v>70</v>
      </c>
      <c r="Q81" s="385"/>
      <c r="R81" s="385"/>
      <c r="S81" s="385"/>
      <c r="T81" s="385"/>
      <c r="U81" s="385"/>
      <c r="V81" s="386"/>
      <c r="W81" s="37" t="s">
        <v>69</v>
      </c>
      <c r="X81" s="382">
        <f>IFERROR(SUM(X78:X79),"0")</f>
        <v>180</v>
      </c>
      <c r="Y81" s="382">
        <f>IFERROR(SUM(Y78:Y79),"0")</f>
        <v>183.60000000000002</v>
      </c>
      <c r="Z81" s="37"/>
      <c r="AA81" s="383"/>
      <c r="AB81" s="383"/>
      <c r="AC81" s="383"/>
    </row>
    <row r="82" spans="1:68" ht="14.25" hidden="1" customHeight="1" x14ac:dyDescent="0.25">
      <c r="A82" s="423" t="s">
        <v>64</v>
      </c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01"/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  <c r="AA82" s="376"/>
      <c r="AB82" s="376"/>
      <c r="AC82" s="376"/>
    </row>
    <row r="83" spans="1:68" ht="16.5" hidden="1" customHeight="1" x14ac:dyDescent="0.25">
      <c r="A83" s="54" t="s">
        <v>151</v>
      </c>
      <c r="B83" s="54" t="s">
        <v>152</v>
      </c>
      <c r="C83" s="31">
        <v>4301031242</v>
      </c>
      <c r="D83" s="387">
        <v>4680115885066</v>
      </c>
      <c r="E83" s="388"/>
      <c r="F83" s="379">
        <v>0.7</v>
      </c>
      <c r="G83" s="32">
        <v>6</v>
      </c>
      <c r="H83" s="379">
        <v>4.2</v>
      </c>
      <c r="I83" s="379">
        <v>4.41</v>
      </c>
      <c r="J83" s="32">
        <v>120</v>
      </c>
      <c r="K83" s="32" t="s">
        <v>75</v>
      </c>
      <c r="L83" s="32"/>
      <c r="M83" s="33" t="s">
        <v>68</v>
      </c>
      <c r="N83" s="33"/>
      <c r="O83" s="32">
        <v>40</v>
      </c>
      <c r="P83" s="76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92"/>
      <c r="R83" s="392"/>
      <c r="S83" s="392"/>
      <c r="T83" s="393"/>
      <c r="U83" s="34"/>
      <c r="V83" s="34"/>
      <c r="W83" s="35" t="s">
        <v>69</v>
      </c>
      <c r="X83" s="380">
        <v>0</v>
      </c>
      <c r="Y83" s="381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153</v>
      </c>
      <c r="B84" s="54" t="s">
        <v>154</v>
      </c>
      <c r="C84" s="31">
        <v>4301031240</v>
      </c>
      <c r="D84" s="387">
        <v>4680115885042</v>
      </c>
      <c r="E84" s="388"/>
      <c r="F84" s="379">
        <v>0.7</v>
      </c>
      <c r="G84" s="32">
        <v>6</v>
      </c>
      <c r="H84" s="379">
        <v>4.2</v>
      </c>
      <c r="I84" s="379">
        <v>4.41</v>
      </c>
      <c r="J84" s="32">
        <v>120</v>
      </c>
      <c r="K84" s="32" t="s">
        <v>75</v>
      </c>
      <c r="L84" s="32"/>
      <c r="M84" s="33" t="s">
        <v>68</v>
      </c>
      <c r="N84" s="33"/>
      <c r="O84" s="32">
        <v>40</v>
      </c>
      <c r="P84" s="66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2"/>
      <c r="R84" s="392"/>
      <c r="S84" s="392"/>
      <c r="T84" s="393"/>
      <c r="U84" s="34"/>
      <c r="V84" s="34"/>
      <c r="W84" s="35" t="s">
        <v>69</v>
      </c>
      <c r="X84" s="380">
        <v>0</v>
      </c>
      <c r="Y84" s="381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4301031315</v>
      </c>
      <c r="D85" s="387">
        <v>4680115885080</v>
      </c>
      <c r="E85" s="388"/>
      <c r="F85" s="379">
        <v>0.7</v>
      </c>
      <c r="G85" s="32">
        <v>6</v>
      </c>
      <c r="H85" s="379">
        <v>4.2</v>
      </c>
      <c r="I85" s="379">
        <v>4.41</v>
      </c>
      <c r="J85" s="32">
        <v>120</v>
      </c>
      <c r="K85" s="32" t="s">
        <v>75</v>
      </c>
      <c r="L85" s="32"/>
      <c r="M85" s="33" t="s">
        <v>68</v>
      </c>
      <c r="N85" s="33"/>
      <c r="O85" s="32">
        <v>40</v>
      </c>
      <c r="P85" s="77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92"/>
      <c r="R85" s="392"/>
      <c r="S85" s="392"/>
      <c r="T85" s="393"/>
      <c r="U85" s="34"/>
      <c r="V85" s="34"/>
      <c r="W85" s="35" t="s">
        <v>69</v>
      </c>
      <c r="X85" s="380">
        <v>0</v>
      </c>
      <c r="Y85" s="381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157</v>
      </c>
      <c r="B86" s="54" t="s">
        <v>158</v>
      </c>
      <c r="C86" s="31">
        <v>4301031243</v>
      </c>
      <c r="D86" s="387">
        <v>4680115885073</v>
      </c>
      <c r="E86" s="388"/>
      <c r="F86" s="379">
        <v>0.3</v>
      </c>
      <c r="G86" s="32">
        <v>6</v>
      </c>
      <c r="H86" s="379">
        <v>1.8</v>
      </c>
      <c r="I86" s="379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4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92"/>
      <c r="R86" s="392"/>
      <c r="S86" s="392"/>
      <c r="T86" s="393"/>
      <c r="U86" s="34"/>
      <c r="V86" s="34"/>
      <c r="W86" s="35" t="s">
        <v>69</v>
      </c>
      <c r="X86" s="380">
        <v>0</v>
      </c>
      <c r="Y86" s="381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159</v>
      </c>
      <c r="B87" s="54" t="s">
        <v>160</v>
      </c>
      <c r="C87" s="31">
        <v>4301031241</v>
      </c>
      <c r="D87" s="387">
        <v>4680115885059</v>
      </c>
      <c r="E87" s="388"/>
      <c r="F87" s="379">
        <v>0.3</v>
      </c>
      <c r="G87" s="32">
        <v>6</v>
      </c>
      <c r="H87" s="379">
        <v>1.8</v>
      </c>
      <c r="I87" s="379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5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92"/>
      <c r="R87" s="392"/>
      <c r="S87" s="392"/>
      <c r="T87" s="393"/>
      <c r="U87" s="34"/>
      <c r="V87" s="34"/>
      <c r="W87" s="35" t="s">
        <v>69</v>
      </c>
      <c r="X87" s="380">
        <v>0</v>
      </c>
      <c r="Y87" s="381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161</v>
      </c>
      <c r="B88" s="54" t="s">
        <v>162</v>
      </c>
      <c r="C88" s="31">
        <v>4301031316</v>
      </c>
      <c r="D88" s="387">
        <v>4680115885097</v>
      </c>
      <c r="E88" s="388"/>
      <c r="F88" s="379">
        <v>0.3</v>
      </c>
      <c r="G88" s="32">
        <v>6</v>
      </c>
      <c r="H88" s="379">
        <v>1.8</v>
      </c>
      <c r="I88" s="379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92"/>
      <c r="R88" s="392"/>
      <c r="S88" s="392"/>
      <c r="T88" s="393"/>
      <c r="U88" s="34"/>
      <c r="V88" s="34"/>
      <c r="W88" s="35" t="s">
        <v>69</v>
      </c>
      <c r="X88" s="380">
        <v>0</v>
      </c>
      <c r="Y88" s="381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400"/>
      <c r="B89" s="401"/>
      <c r="C89" s="401"/>
      <c r="D89" s="401"/>
      <c r="E89" s="401"/>
      <c r="F89" s="401"/>
      <c r="G89" s="401"/>
      <c r="H89" s="401"/>
      <c r="I89" s="401"/>
      <c r="J89" s="401"/>
      <c r="K89" s="401"/>
      <c r="L89" s="401"/>
      <c r="M89" s="401"/>
      <c r="N89" s="401"/>
      <c r="O89" s="402"/>
      <c r="P89" s="384" t="s">
        <v>70</v>
      </c>
      <c r="Q89" s="385"/>
      <c r="R89" s="385"/>
      <c r="S89" s="385"/>
      <c r="T89" s="385"/>
      <c r="U89" s="385"/>
      <c r="V89" s="386"/>
      <c r="W89" s="37" t="s">
        <v>71</v>
      </c>
      <c r="X89" s="382">
        <f>IFERROR(X83/H83,"0")+IFERROR(X84/H84,"0")+IFERROR(X85/H85,"0")+IFERROR(X86/H86,"0")+IFERROR(X87/H87,"0")+IFERROR(X88/H88,"0")</f>
        <v>0</v>
      </c>
      <c r="Y89" s="382">
        <f>IFERROR(Y83/H83,"0")+IFERROR(Y84/H84,"0")+IFERROR(Y85/H85,"0")+IFERROR(Y86/H86,"0")+IFERROR(Y87/H87,"0")+IFERROR(Y88/H88,"0")</f>
        <v>0</v>
      </c>
      <c r="Z89" s="382">
        <f>IFERROR(IF(Z83="",0,Z83),"0")+IFERROR(IF(Z84="",0,Z84),"0")+IFERROR(IF(Z85="",0,Z85),"0")+IFERROR(IF(Z86="",0,Z86),"0")+IFERROR(IF(Z87="",0,Z87),"0")+IFERROR(IF(Z88="",0,Z88),"0")</f>
        <v>0</v>
      </c>
      <c r="AA89" s="383"/>
      <c r="AB89" s="383"/>
      <c r="AC89" s="383"/>
    </row>
    <row r="90" spans="1:68" hidden="1" x14ac:dyDescent="0.2">
      <c r="A90" s="401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02"/>
      <c r="P90" s="384" t="s">
        <v>70</v>
      </c>
      <c r="Q90" s="385"/>
      <c r="R90" s="385"/>
      <c r="S90" s="385"/>
      <c r="T90" s="385"/>
      <c r="U90" s="385"/>
      <c r="V90" s="386"/>
      <c r="W90" s="37" t="s">
        <v>69</v>
      </c>
      <c r="X90" s="382">
        <f>IFERROR(SUM(X83:X88),"0")</f>
        <v>0</v>
      </c>
      <c r="Y90" s="382">
        <f>IFERROR(SUM(Y83:Y88),"0")</f>
        <v>0</v>
      </c>
      <c r="Z90" s="37"/>
      <c r="AA90" s="383"/>
      <c r="AB90" s="383"/>
      <c r="AC90" s="383"/>
    </row>
    <row r="91" spans="1:68" ht="14.25" hidden="1" customHeight="1" x14ac:dyDescent="0.25">
      <c r="A91" s="423" t="s">
        <v>72</v>
      </c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01"/>
      <c r="P91" s="401"/>
      <c r="Q91" s="401"/>
      <c r="R91" s="401"/>
      <c r="S91" s="401"/>
      <c r="T91" s="401"/>
      <c r="U91" s="401"/>
      <c r="V91" s="401"/>
      <c r="W91" s="401"/>
      <c r="X91" s="401"/>
      <c r="Y91" s="401"/>
      <c r="Z91" s="401"/>
      <c r="AA91" s="376"/>
      <c r="AB91" s="376"/>
      <c r="AC91" s="376"/>
    </row>
    <row r="92" spans="1:68" ht="16.5" hidden="1" customHeight="1" x14ac:dyDescent="0.25">
      <c r="A92" s="54" t="s">
        <v>163</v>
      </c>
      <c r="B92" s="54" t="s">
        <v>164</v>
      </c>
      <c r="C92" s="31">
        <v>4301051827</v>
      </c>
      <c r="D92" s="387">
        <v>4680115884403</v>
      </c>
      <c r="E92" s="388"/>
      <c r="F92" s="379">
        <v>0.3</v>
      </c>
      <c r="G92" s="32">
        <v>6</v>
      </c>
      <c r="H92" s="379">
        <v>1.8</v>
      </c>
      <c r="I92" s="379">
        <v>2</v>
      </c>
      <c r="J92" s="32">
        <v>156</v>
      </c>
      <c r="K92" s="32" t="s">
        <v>75</v>
      </c>
      <c r="L92" s="32"/>
      <c r="M92" s="33" t="s">
        <v>68</v>
      </c>
      <c r="N92" s="33"/>
      <c r="O92" s="32">
        <v>40</v>
      </c>
      <c r="P92" s="45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92"/>
      <c r="R92" s="392"/>
      <c r="S92" s="392"/>
      <c r="T92" s="393"/>
      <c r="U92" s="34"/>
      <c r="V92" s="34"/>
      <c r="W92" s="35" t="s">
        <v>69</v>
      </c>
      <c r="X92" s="380">
        <v>0</v>
      </c>
      <c r="Y92" s="381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165</v>
      </c>
      <c r="B93" s="54" t="s">
        <v>166</v>
      </c>
      <c r="C93" s="31">
        <v>4301051837</v>
      </c>
      <c r="D93" s="387">
        <v>4680115884311</v>
      </c>
      <c r="E93" s="388"/>
      <c r="F93" s="379">
        <v>0.3</v>
      </c>
      <c r="G93" s="32">
        <v>6</v>
      </c>
      <c r="H93" s="379">
        <v>1.8</v>
      </c>
      <c r="I93" s="379">
        <v>2.0659999999999998</v>
      </c>
      <c r="J93" s="32">
        <v>156</v>
      </c>
      <c r="K93" s="32" t="s">
        <v>75</v>
      </c>
      <c r="L93" s="32"/>
      <c r="M93" s="33" t="s">
        <v>116</v>
      </c>
      <c r="N93" s="33"/>
      <c r="O93" s="32">
        <v>40</v>
      </c>
      <c r="P93" s="65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92"/>
      <c r="R93" s="392"/>
      <c r="S93" s="392"/>
      <c r="T93" s="393"/>
      <c r="U93" s="34"/>
      <c r="V93" s="34"/>
      <c r="W93" s="35" t="s">
        <v>69</v>
      </c>
      <c r="X93" s="380">
        <v>0</v>
      </c>
      <c r="Y93" s="381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400"/>
      <c r="B94" s="401"/>
      <c r="C94" s="401"/>
      <c r="D94" s="401"/>
      <c r="E94" s="401"/>
      <c r="F94" s="401"/>
      <c r="G94" s="401"/>
      <c r="H94" s="401"/>
      <c r="I94" s="401"/>
      <c r="J94" s="401"/>
      <c r="K94" s="401"/>
      <c r="L94" s="401"/>
      <c r="M94" s="401"/>
      <c r="N94" s="401"/>
      <c r="O94" s="402"/>
      <c r="P94" s="384" t="s">
        <v>70</v>
      </c>
      <c r="Q94" s="385"/>
      <c r="R94" s="385"/>
      <c r="S94" s="385"/>
      <c r="T94" s="385"/>
      <c r="U94" s="385"/>
      <c r="V94" s="386"/>
      <c r="W94" s="37" t="s">
        <v>71</v>
      </c>
      <c r="X94" s="382">
        <f>IFERROR(X92/H92,"0")+IFERROR(X93/H93,"0")</f>
        <v>0</v>
      </c>
      <c r="Y94" s="382">
        <f>IFERROR(Y92/H92,"0")+IFERROR(Y93/H93,"0")</f>
        <v>0</v>
      </c>
      <c r="Z94" s="382">
        <f>IFERROR(IF(Z92="",0,Z92),"0")+IFERROR(IF(Z93="",0,Z93),"0")</f>
        <v>0</v>
      </c>
      <c r="AA94" s="383"/>
      <c r="AB94" s="383"/>
      <c r="AC94" s="383"/>
    </row>
    <row r="95" spans="1:68" hidden="1" x14ac:dyDescent="0.2">
      <c r="A95" s="401"/>
      <c r="B95" s="401"/>
      <c r="C95" s="401"/>
      <c r="D95" s="401"/>
      <c r="E95" s="401"/>
      <c r="F95" s="401"/>
      <c r="G95" s="401"/>
      <c r="H95" s="401"/>
      <c r="I95" s="401"/>
      <c r="J95" s="401"/>
      <c r="K95" s="401"/>
      <c r="L95" s="401"/>
      <c r="M95" s="401"/>
      <c r="N95" s="401"/>
      <c r="O95" s="402"/>
      <c r="P95" s="384" t="s">
        <v>70</v>
      </c>
      <c r="Q95" s="385"/>
      <c r="R95" s="385"/>
      <c r="S95" s="385"/>
      <c r="T95" s="385"/>
      <c r="U95" s="385"/>
      <c r="V95" s="386"/>
      <c r="W95" s="37" t="s">
        <v>69</v>
      </c>
      <c r="X95" s="382">
        <f>IFERROR(SUM(X92:X93),"0")</f>
        <v>0</v>
      </c>
      <c r="Y95" s="382">
        <f>IFERROR(SUM(Y92:Y93),"0")</f>
        <v>0</v>
      </c>
      <c r="Z95" s="37"/>
      <c r="AA95" s="383"/>
      <c r="AB95" s="383"/>
      <c r="AC95" s="383"/>
    </row>
    <row r="96" spans="1:68" ht="14.25" hidden="1" customHeight="1" x14ac:dyDescent="0.25">
      <c r="A96" s="423" t="s">
        <v>167</v>
      </c>
      <c r="B96" s="401"/>
      <c r="C96" s="401"/>
      <c r="D96" s="401"/>
      <c r="E96" s="401"/>
      <c r="F96" s="401"/>
      <c r="G96" s="401"/>
      <c r="H96" s="401"/>
      <c r="I96" s="401"/>
      <c r="J96" s="401"/>
      <c r="K96" s="401"/>
      <c r="L96" s="401"/>
      <c r="M96" s="401"/>
      <c r="N96" s="401"/>
      <c r="O96" s="401"/>
      <c r="P96" s="401"/>
      <c r="Q96" s="401"/>
      <c r="R96" s="401"/>
      <c r="S96" s="401"/>
      <c r="T96" s="401"/>
      <c r="U96" s="401"/>
      <c r="V96" s="401"/>
      <c r="W96" s="401"/>
      <c r="X96" s="401"/>
      <c r="Y96" s="401"/>
      <c r="Z96" s="401"/>
      <c r="AA96" s="376"/>
      <c r="AB96" s="376"/>
      <c r="AC96" s="376"/>
    </row>
    <row r="97" spans="1:68" ht="27" hidden="1" customHeight="1" x14ac:dyDescent="0.25">
      <c r="A97" s="54" t="s">
        <v>168</v>
      </c>
      <c r="B97" s="54" t="s">
        <v>169</v>
      </c>
      <c r="C97" s="31">
        <v>4301060366</v>
      </c>
      <c r="D97" s="387">
        <v>4680115881532</v>
      </c>
      <c r="E97" s="388"/>
      <c r="F97" s="379">
        <v>1.3</v>
      </c>
      <c r="G97" s="32">
        <v>6</v>
      </c>
      <c r="H97" s="379">
        <v>7.8</v>
      </c>
      <c r="I97" s="379">
        <v>8.2799999999999994</v>
      </c>
      <c r="J97" s="32">
        <v>56</v>
      </c>
      <c r="K97" s="32" t="s">
        <v>113</v>
      </c>
      <c r="L97" s="32"/>
      <c r="M97" s="33" t="s">
        <v>68</v>
      </c>
      <c r="N97" s="33"/>
      <c r="O97" s="32">
        <v>30</v>
      </c>
      <c r="P97" s="48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92"/>
      <c r="R97" s="392"/>
      <c r="S97" s="392"/>
      <c r="T97" s="393"/>
      <c r="U97" s="34"/>
      <c r="V97" s="34"/>
      <c r="W97" s="35" t="s">
        <v>69</v>
      </c>
      <c r="X97" s="380">
        <v>0</v>
      </c>
      <c r="Y97" s="381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168</v>
      </c>
      <c r="B98" s="54" t="s">
        <v>170</v>
      </c>
      <c r="C98" s="31">
        <v>4301060371</v>
      </c>
      <c r="D98" s="387">
        <v>4680115881532</v>
      </c>
      <c r="E98" s="388"/>
      <c r="F98" s="379">
        <v>1.4</v>
      </c>
      <c r="G98" s="32">
        <v>6</v>
      </c>
      <c r="H98" s="379">
        <v>8.4</v>
      </c>
      <c r="I98" s="379">
        <v>8.9640000000000004</v>
      </c>
      <c r="J98" s="32">
        <v>56</v>
      </c>
      <c r="K98" s="32" t="s">
        <v>113</v>
      </c>
      <c r="L98" s="32"/>
      <c r="M98" s="33" t="s">
        <v>68</v>
      </c>
      <c r="N98" s="33"/>
      <c r="O98" s="32">
        <v>30</v>
      </c>
      <c r="P98" s="69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2"/>
      <c r="R98" s="392"/>
      <c r="S98" s="392"/>
      <c r="T98" s="393"/>
      <c r="U98" s="34"/>
      <c r="V98" s="34"/>
      <c r="W98" s="35" t="s">
        <v>69</v>
      </c>
      <c r="X98" s="380">
        <v>0</v>
      </c>
      <c r="Y98" s="381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171</v>
      </c>
      <c r="B99" s="54" t="s">
        <v>172</v>
      </c>
      <c r="C99" s="31">
        <v>4301060351</v>
      </c>
      <c r="D99" s="387">
        <v>4680115881464</v>
      </c>
      <c r="E99" s="388"/>
      <c r="F99" s="379">
        <v>0.4</v>
      </c>
      <c r="G99" s="32">
        <v>6</v>
      </c>
      <c r="H99" s="379">
        <v>2.4</v>
      </c>
      <c r="I99" s="379">
        <v>2.6</v>
      </c>
      <c r="J99" s="32">
        <v>156</v>
      </c>
      <c r="K99" s="32" t="s">
        <v>75</v>
      </c>
      <c r="L99" s="32"/>
      <c r="M99" s="33" t="s">
        <v>116</v>
      </c>
      <c r="N99" s="33"/>
      <c r="O99" s="32">
        <v>30</v>
      </c>
      <c r="P99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92"/>
      <c r="R99" s="392"/>
      <c r="S99" s="392"/>
      <c r="T99" s="393"/>
      <c r="U99" s="34"/>
      <c r="V99" s="34"/>
      <c r="W99" s="35" t="s">
        <v>69</v>
      </c>
      <c r="X99" s="380">
        <v>0</v>
      </c>
      <c r="Y99" s="381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400"/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2"/>
      <c r="P100" s="384" t="s">
        <v>70</v>
      </c>
      <c r="Q100" s="385"/>
      <c r="R100" s="385"/>
      <c r="S100" s="385"/>
      <c r="T100" s="385"/>
      <c r="U100" s="385"/>
      <c r="V100" s="386"/>
      <c r="W100" s="37" t="s">
        <v>71</v>
      </c>
      <c r="X100" s="382">
        <f>IFERROR(X97/H97,"0")+IFERROR(X98/H98,"0")+IFERROR(X99/H99,"0")</f>
        <v>0</v>
      </c>
      <c r="Y100" s="382">
        <f>IFERROR(Y97/H97,"0")+IFERROR(Y98/H98,"0")+IFERROR(Y99/H99,"0")</f>
        <v>0</v>
      </c>
      <c r="Z100" s="382">
        <f>IFERROR(IF(Z97="",0,Z97),"0")+IFERROR(IF(Z98="",0,Z98),"0")+IFERROR(IF(Z99="",0,Z99),"0")</f>
        <v>0</v>
      </c>
      <c r="AA100" s="383"/>
      <c r="AB100" s="383"/>
      <c r="AC100" s="383"/>
    </row>
    <row r="101" spans="1:68" hidden="1" x14ac:dyDescent="0.2">
      <c r="A101" s="401"/>
      <c r="B101" s="401"/>
      <c r="C101" s="401"/>
      <c r="D101" s="401"/>
      <c r="E101" s="401"/>
      <c r="F101" s="401"/>
      <c r="G101" s="401"/>
      <c r="H101" s="401"/>
      <c r="I101" s="401"/>
      <c r="J101" s="401"/>
      <c r="K101" s="401"/>
      <c r="L101" s="401"/>
      <c r="M101" s="401"/>
      <c r="N101" s="401"/>
      <c r="O101" s="402"/>
      <c r="P101" s="384" t="s">
        <v>70</v>
      </c>
      <c r="Q101" s="385"/>
      <c r="R101" s="385"/>
      <c r="S101" s="385"/>
      <c r="T101" s="385"/>
      <c r="U101" s="385"/>
      <c r="V101" s="386"/>
      <c r="W101" s="37" t="s">
        <v>69</v>
      </c>
      <c r="X101" s="382">
        <f>IFERROR(SUM(X97:X99),"0")</f>
        <v>0</v>
      </c>
      <c r="Y101" s="382">
        <f>IFERROR(SUM(Y97:Y99),"0")</f>
        <v>0</v>
      </c>
      <c r="Z101" s="37"/>
      <c r="AA101" s="383"/>
      <c r="AB101" s="383"/>
      <c r="AC101" s="383"/>
    </row>
    <row r="102" spans="1:68" ht="16.5" hidden="1" customHeight="1" x14ac:dyDescent="0.25">
      <c r="A102" s="420" t="s">
        <v>173</v>
      </c>
      <c r="B102" s="401"/>
      <c r="C102" s="401"/>
      <c r="D102" s="401"/>
      <c r="E102" s="401"/>
      <c r="F102" s="401"/>
      <c r="G102" s="401"/>
      <c r="H102" s="401"/>
      <c r="I102" s="401"/>
      <c r="J102" s="401"/>
      <c r="K102" s="401"/>
      <c r="L102" s="401"/>
      <c r="M102" s="401"/>
      <c r="N102" s="401"/>
      <c r="O102" s="401"/>
      <c r="P102" s="401"/>
      <c r="Q102" s="401"/>
      <c r="R102" s="401"/>
      <c r="S102" s="401"/>
      <c r="T102" s="401"/>
      <c r="U102" s="401"/>
      <c r="V102" s="401"/>
      <c r="W102" s="401"/>
      <c r="X102" s="401"/>
      <c r="Y102" s="401"/>
      <c r="Z102" s="401"/>
      <c r="AA102" s="375"/>
      <c r="AB102" s="375"/>
      <c r="AC102" s="375"/>
    </row>
    <row r="103" spans="1:68" ht="14.25" hidden="1" customHeight="1" x14ac:dyDescent="0.25">
      <c r="A103" s="423" t="s">
        <v>110</v>
      </c>
      <c r="B103" s="401"/>
      <c r="C103" s="401"/>
      <c r="D103" s="401"/>
      <c r="E103" s="401"/>
      <c r="F103" s="401"/>
      <c r="G103" s="401"/>
      <c r="H103" s="401"/>
      <c r="I103" s="401"/>
      <c r="J103" s="401"/>
      <c r="K103" s="401"/>
      <c r="L103" s="401"/>
      <c r="M103" s="401"/>
      <c r="N103" s="401"/>
      <c r="O103" s="401"/>
      <c r="P103" s="401"/>
      <c r="Q103" s="401"/>
      <c r="R103" s="401"/>
      <c r="S103" s="401"/>
      <c r="T103" s="401"/>
      <c r="U103" s="401"/>
      <c r="V103" s="401"/>
      <c r="W103" s="401"/>
      <c r="X103" s="401"/>
      <c r="Y103" s="401"/>
      <c r="Z103" s="401"/>
      <c r="AA103" s="376"/>
      <c r="AB103" s="376"/>
      <c r="AC103" s="376"/>
    </row>
    <row r="104" spans="1:68" ht="27" hidden="1" customHeight="1" x14ac:dyDescent="0.25">
      <c r="A104" s="54" t="s">
        <v>174</v>
      </c>
      <c r="B104" s="54" t="s">
        <v>175</v>
      </c>
      <c r="C104" s="31">
        <v>4301011468</v>
      </c>
      <c r="D104" s="387">
        <v>4680115881327</v>
      </c>
      <c r="E104" s="388"/>
      <c r="F104" s="379">
        <v>1.35</v>
      </c>
      <c r="G104" s="32">
        <v>8</v>
      </c>
      <c r="H104" s="379">
        <v>10.8</v>
      </c>
      <c r="I104" s="379">
        <v>11.28</v>
      </c>
      <c r="J104" s="32">
        <v>56</v>
      </c>
      <c r="K104" s="32" t="s">
        <v>113</v>
      </c>
      <c r="L104" s="32"/>
      <c r="M104" s="33" t="s">
        <v>140</v>
      </c>
      <c r="N104" s="33"/>
      <c r="O104" s="32">
        <v>50</v>
      </c>
      <c r="P104" s="5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92"/>
      <c r="R104" s="392"/>
      <c r="S104" s="392"/>
      <c r="T104" s="393"/>
      <c r="U104" s="34"/>
      <c r="V104" s="34"/>
      <c r="W104" s="35" t="s">
        <v>69</v>
      </c>
      <c r="X104" s="380">
        <v>0</v>
      </c>
      <c r="Y104" s="381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176</v>
      </c>
      <c r="B105" s="54" t="s">
        <v>177</v>
      </c>
      <c r="C105" s="31">
        <v>4301012006</v>
      </c>
      <c r="D105" s="387">
        <v>4680115881518</v>
      </c>
      <c r="E105" s="388"/>
      <c r="F105" s="379">
        <v>0.4</v>
      </c>
      <c r="G105" s="32">
        <v>10</v>
      </c>
      <c r="H105" s="379">
        <v>4</v>
      </c>
      <c r="I105" s="379">
        <v>4.21</v>
      </c>
      <c r="J105" s="32">
        <v>120</v>
      </c>
      <c r="K105" s="32" t="s">
        <v>75</v>
      </c>
      <c r="L105" s="32"/>
      <c r="M105" s="33" t="s">
        <v>140</v>
      </c>
      <c r="N105" s="33"/>
      <c r="O105" s="32">
        <v>50</v>
      </c>
      <c r="P105" s="640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5" s="392"/>
      <c r="R105" s="392"/>
      <c r="S105" s="392"/>
      <c r="T105" s="393"/>
      <c r="U105" s="34"/>
      <c r="V105" s="34"/>
      <c r="W105" s="35" t="s">
        <v>69</v>
      </c>
      <c r="X105" s="380">
        <v>0</v>
      </c>
      <c r="Y105" s="381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178</v>
      </c>
      <c r="B106" s="54" t="s">
        <v>179</v>
      </c>
      <c r="C106" s="31">
        <v>4301012007</v>
      </c>
      <c r="D106" s="387">
        <v>4680115881303</v>
      </c>
      <c r="E106" s="388"/>
      <c r="F106" s="379">
        <v>0.45</v>
      </c>
      <c r="G106" s="32">
        <v>10</v>
      </c>
      <c r="H106" s="379">
        <v>4.5</v>
      </c>
      <c r="I106" s="379">
        <v>4.71</v>
      </c>
      <c r="J106" s="32">
        <v>120</v>
      </c>
      <c r="K106" s="32" t="s">
        <v>75</v>
      </c>
      <c r="L106" s="32"/>
      <c r="M106" s="33" t="s">
        <v>140</v>
      </c>
      <c r="N106" s="33"/>
      <c r="O106" s="32">
        <v>50</v>
      </c>
      <c r="P106" s="64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92"/>
      <c r="R106" s="392"/>
      <c r="S106" s="392"/>
      <c r="T106" s="393"/>
      <c r="U106" s="34"/>
      <c r="V106" s="34"/>
      <c r="W106" s="35" t="s">
        <v>69</v>
      </c>
      <c r="X106" s="380">
        <v>0</v>
      </c>
      <c r="Y106" s="381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idden="1" x14ac:dyDescent="0.2">
      <c r="A107" s="400"/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2"/>
      <c r="P107" s="384" t="s">
        <v>70</v>
      </c>
      <c r="Q107" s="385"/>
      <c r="R107" s="385"/>
      <c r="S107" s="385"/>
      <c r="T107" s="385"/>
      <c r="U107" s="385"/>
      <c r="V107" s="386"/>
      <c r="W107" s="37" t="s">
        <v>71</v>
      </c>
      <c r="X107" s="382">
        <f>IFERROR(X104/H104,"0")+IFERROR(X105/H105,"0")+IFERROR(X106/H106,"0")</f>
        <v>0</v>
      </c>
      <c r="Y107" s="382">
        <f>IFERROR(Y104/H104,"0")+IFERROR(Y105/H105,"0")+IFERROR(Y106/H106,"0")</f>
        <v>0</v>
      </c>
      <c r="Z107" s="382">
        <f>IFERROR(IF(Z104="",0,Z104),"0")+IFERROR(IF(Z105="",0,Z105),"0")+IFERROR(IF(Z106="",0,Z106),"0")</f>
        <v>0</v>
      </c>
      <c r="AA107" s="383"/>
      <c r="AB107" s="383"/>
      <c r="AC107" s="383"/>
    </row>
    <row r="108" spans="1:68" hidden="1" x14ac:dyDescent="0.2">
      <c r="A108" s="401"/>
      <c r="B108" s="401"/>
      <c r="C108" s="401"/>
      <c r="D108" s="401"/>
      <c r="E108" s="401"/>
      <c r="F108" s="401"/>
      <c r="G108" s="401"/>
      <c r="H108" s="401"/>
      <c r="I108" s="401"/>
      <c r="J108" s="401"/>
      <c r="K108" s="401"/>
      <c r="L108" s="401"/>
      <c r="M108" s="401"/>
      <c r="N108" s="401"/>
      <c r="O108" s="402"/>
      <c r="P108" s="384" t="s">
        <v>70</v>
      </c>
      <c r="Q108" s="385"/>
      <c r="R108" s="385"/>
      <c r="S108" s="385"/>
      <c r="T108" s="385"/>
      <c r="U108" s="385"/>
      <c r="V108" s="386"/>
      <c r="W108" s="37" t="s">
        <v>69</v>
      </c>
      <c r="X108" s="382">
        <f>IFERROR(SUM(X104:X106),"0")</f>
        <v>0</v>
      </c>
      <c r="Y108" s="382">
        <f>IFERROR(SUM(Y104:Y106),"0")</f>
        <v>0</v>
      </c>
      <c r="Z108" s="37"/>
      <c r="AA108" s="383"/>
      <c r="AB108" s="383"/>
      <c r="AC108" s="383"/>
    </row>
    <row r="109" spans="1:68" ht="14.25" hidden="1" customHeight="1" x14ac:dyDescent="0.25">
      <c r="A109" s="423" t="s">
        <v>72</v>
      </c>
      <c r="B109" s="401"/>
      <c r="C109" s="401"/>
      <c r="D109" s="401"/>
      <c r="E109" s="401"/>
      <c r="F109" s="401"/>
      <c r="G109" s="401"/>
      <c r="H109" s="401"/>
      <c r="I109" s="401"/>
      <c r="J109" s="401"/>
      <c r="K109" s="401"/>
      <c r="L109" s="401"/>
      <c r="M109" s="401"/>
      <c r="N109" s="401"/>
      <c r="O109" s="401"/>
      <c r="P109" s="401"/>
      <c r="Q109" s="401"/>
      <c r="R109" s="401"/>
      <c r="S109" s="401"/>
      <c r="T109" s="401"/>
      <c r="U109" s="401"/>
      <c r="V109" s="401"/>
      <c r="W109" s="401"/>
      <c r="X109" s="401"/>
      <c r="Y109" s="401"/>
      <c r="Z109" s="401"/>
      <c r="AA109" s="376"/>
      <c r="AB109" s="376"/>
      <c r="AC109" s="376"/>
    </row>
    <row r="110" spans="1:68" ht="27" customHeight="1" x14ac:dyDescent="0.25">
      <c r="A110" s="54" t="s">
        <v>180</v>
      </c>
      <c r="B110" s="54" t="s">
        <v>181</v>
      </c>
      <c r="C110" s="31">
        <v>4301051543</v>
      </c>
      <c r="D110" s="387">
        <v>4607091386967</v>
      </c>
      <c r="E110" s="388"/>
      <c r="F110" s="379">
        <v>1.4</v>
      </c>
      <c r="G110" s="32">
        <v>6</v>
      </c>
      <c r="H110" s="379">
        <v>8.4</v>
      </c>
      <c r="I110" s="379">
        <v>8.9640000000000004</v>
      </c>
      <c r="J110" s="32">
        <v>56</v>
      </c>
      <c r="K110" s="32" t="s">
        <v>113</v>
      </c>
      <c r="L110" s="32"/>
      <c r="M110" s="33" t="s">
        <v>68</v>
      </c>
      <c r="N110" s="33"/>
      <c r="O110" s="32">
        <v>45</v>
      </c>
      <c r="P110" s="7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92"/>
      <c r="R110" s="392"/>
      <c r="S110" s="392"/>
      <c r="T110" s="393"/>
      <c r="U110" s="34"/>
      <c r="V110" s="34"/>
      <c r="W110" s="35" t="s">
        <v>69</v>
      </c>
      <c r="X110" s="380">
        <v>50</v>
      </c>
      <c r="Y110" s="381">
        <f>IFERROR(IF(X110="",0,CEILING((X110/$H110),1)*$H110),"")</f>
        <v>50.400000000000006</v>
      </c>
      <c r="Z110" s="36">
        <f>IFERROR(IF(Y110=0,"",ROUNDUP(Y110/H110,0)*0.02175),"")</f>
        <v>0.1305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53.357142857142861</v>
      </c>
      <c r="BN110" s="64">
        <f>IFERROR(Y110*I110/H110,"0")</f>
        <v>53.784000000000006</v>
      </c>
      <c r="BO110" s="64">
        <f>IFERROR(1/J110*(X110/H110),"0")</f>
        <v>0.10629251700680271</v>
      </c>
      <c r="BP110" s="64">
        <f>IFERROR(1/J110*(Y110/H110),"0")</f>
        <v>0.10714285714285714</v>
      </c>
    </row>
    <row r="111" spans="1:68" ht="27" hidden="1" customHeight="1" x14ac:dyDescent="0.25">
      <c r="A111" s="54" t="s">
        <v>180</v>
      </c>
      <c r="B111" s="54" t="s">
        <v>182</v>
      </c>
      <c r="C111" s="31">
        <v>4301051437</v>
      </c>
      <c r="D111" s="387">
        <v>4607091386967</v>
      </c>
      <c r="E111" s="388"/>
      <c r="F111" s="379">
        <v>1.35</v>
      </c>
      <c r="G111" s="32">
        <v>6</v>
      </c>
      <c r="H111" s="379">
        <v>8.1</v>
      </c>
      <c r="I111" s="379">
        <v>8.6639999999999997</v>
      </c>
      <c r="J111" s="32">
        <v>56</v>
      </c>
      <c r="K111" s="32" t="s">
        <v>113</v>
      </c>
      <c r="L111" s="32"/>
      <c r="M111" s="33" t="s">
        <v>116</v>
      </c>
      <c r="N111" s="33"/>
      <c r="O111" s="32">
        <v>45</v>
      </c>
      <c r="P111" s="63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92"/>
      <c r="R111" s="392"/>
      <c r="S111" s="392"/>
      <c r="T111" s="393"/>
      <c r="U111" s="34"/>
      <c r="V111" s="34"/>
      <c r="W111" s="35" t="s">
        <v>69</v>
      </c>
      <c r="X111" s="380">
        <v>0</v>
      </c>
      <c r="Y111" s="381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183</v>
      </c>
      <c r="B112" s="54" t="s">
        <v>184</v>
      </c>
      <c r="C112" s="31">
        <v>4301051436</v>
      </c>
      <c r="D112" s="387">
        <v>4607091385731</v>
      </c>
      <c r="E112" s="388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75</v>
      </c>
      <c r="L112" s="32"/>
      <c r="M112" s="33" t="s">
        <v>116</v>
      </c>
      <c r="N112" s="33"/>
      <c r="O112" s="32">
        <v>45</v>
      </c>
      <c r="P112" s="69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92"/>
      <c r="R112" s="392"/>
      <c r="S112" s="392"/>
      <c r="T112" s="393"/>
      <c r="U112" s="34"/>
      <c r="V112" s="34"/>
      <c r="W112" s="35" t="s">
        <v>69</v>
      </c>
      <c r="X112" s="380">
        <v>0</v>
      </c>
      <c r="Y112" s="381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185</v>
      </c>
      <c r="B113" s="54" t="s">
        <v>186</v>
      </c>
      <c r="C113" s="31">
        <v>4301051438</v>
      </c>
      <c r="D113" s="387">
        <v>4680115880894</v>
      </c>
      <c r="E113" s="388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75</v>
      </c>
      <c r="L113" s="32"/>
      <c r="M113" s="33" t="s">
        <v>116</v>
      </c>
      <c r="N113" s="33"/>
      <c r="O113" s="32">
        <v>45</v>
      </c>
      <c r="P113" s="49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92"/>
      <c r="R113" s="392"/>
      <c r="S113" s="392"/>
      <c r="T113" s="393"/>
      <c r="U113" s="34"/>
      <c r="V113" s="34"/>
      <c r="W113" s="35" t="s">
        <v>69</v>
      </c>
      <c r="X113" s="380">
        <v>0</v>
      </c>
      <c r="Y113" s="381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187</v>
      </c>
      <c r="B114" s="54" t="s">
        <v>188</v>
      </c>
      <c r="C114" s="31">
        <v>4301051439</v>
      </c>
      <c r="D114" s="387">
        <v>4680115880214</v>
      </c>
      <c r="E114" s="388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75</v>
      </c>
      <c r="L114" s="32"/>
      <c r="M114" s="33" t="s">
        <v>116</v>
      </c>
      <c r="N114" s="33"/>
      <c r="O114" s="32">
        <v>45</v>
      </c>
      <c r="P114" s="68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92"/>
      <c r="R114" s="392"/>
      <c r="S114" s="392"/>
      <c r="T114" s="393"/>
      <c r="U114" s="34"/>
      <c r="V114" s="34"/>
      <c r="W114" s="35" t="s">
        <v>69</v>
      </c>
      <c r="X114" s="380">
        <v>0</v>
      </c>
      <c r="Y114" s="381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00"/>
      <c r="B115" s="401"/>
      <c r="C115" s="401"/>
      <c r="D115" s="401"/>
      <c r="E115" s="401"/>
      <c r="F115" s="401"/>
      <c r="G115" s="401"/>
      <c r="H115" s="401"/>
      <c r="I115" s="401"/>
      <c r="J115" s="401"/>
      <c r="K115" s="401"/>
      <c r="L115" s="401"/>
      <c r="M115" s="401"/>
      <c r="N115" s="401"/>
      <c r="O115" s="402"/>
      <c r="P115" s="384" t="s">
        <v>70</v>
      </c>
      <c r="Q115" s="385"/>
      <c r="R115" s="385"/>
      <c r="S115" s="385"/>
      <c r="T115" s="385"/>
      <c r="U115" s="385"/>
      <c r="V115" s="386"/>
      <c r="W115" s="37" t="s">
        <v>71</v>
      </c>
      <c r="X115" s="382">
        <f>IFERROR(X110/H110,"0")+IFERROR(X111/H111,"0")+IFERROR(X112/H112,"0")+IFERROR(X113/H113,"0")+IFERROR(X114/H114,"0")</f>
        <v>5.9523809523809526</v>
      </c>
      <c r="Y115" s="382">
        <f>IFERROR(Y110/H110,"0")+IFERROR(Y111/H111,"0")+IFERROR(Y112/H112,"0")+IFERROR(Y113/H113,"0")+IFERROR(Y114/H114,"0")</f>
        <v>6</v>
      </c>
      <c r="Z115" s="382">
        <f>IFERROR(IF(Z110="",0,Z110),"0")+IFERROR(IF(Z111="",0,Z111),"0")+IFERROR(IF(Z112="",0,Z112),"0")+IFERROR(IF(Z113="",0,Z113),"0")+IFERROR(IF(Z114="",0,Z114),"0")</f>
        <v>0.1305</v>
      </c>
      <c r="AA115" s="383"/>
      <c r="AB115" s="383"/>
      <c r="AC115" s="383"/>
    </row>
    <row r="116" spans="1:68" x14ac:dyDescent="0.2">
      <c r="A116" s="401"/>
      <c r="B116" s="401"/>
      <c r="C116" s="401"/>
      <c r="D116" s="401"/>
      <c r="E116" s="401"/>
      <c r="F116" s="401"/>
      <c r="G116" s="401"/>
      <c r="H116" s="401"/>
      <c r="I116" s="401"/>
      <c r="J116" s="401"/>
      <c r="K116" s="401"/>
      <c r="L116" s="401"/>
      <c r="M116" s="401"/>
      <c r="N116" s="401"/>
      <c r="O116" s="402"/>
      <c r="P116" s="384" t="s">
        <v>70</v>
      </c>
      <c r="Q116" s="385"/>
      <c r="R116" s="385"/>
      <c r="S116" s="385"/>
      <c r="T116" s="385"/>
      <c r="U116" s="385"/>
      <c r="V116" s="386"/>
      <c r="W116" s="37" t="s">
        <v>69</v>
      </c>
      <c r="X116" s="382">
        <f>IFERROR(SUM(X110:X114),"0")</f>
        <v>50</v>
      </c>
      <c r="Y116" s="382">
        <f>IFERROR(SUM(Y110:Y114),"0")</f>
        <v>50.400000000000006</v>
      </c>
      <c r="Z116" s="37"/>
      <c r="AA116" s="383"/>
      <c r="AB116" s="383"/>
      <c r="AC116" s="383"/>
    </row>
    <row r="117" spans="1:68" ht="16.5" hidden="1" customHeight="1" x14ac:dyDescent="0.25">
      <c r="A117" s="420" t="s">
        <v>189</v>
      </c>
      <c r="B117" s="401"/>
      <c r="C117" s="401"/>
      <c r="D117" s="401"/>
      <c r="E117" s="401"/>
      <c r="F117" s="401"/>
      <c r="G117" s="401"/>
      <c r="H117" s="401"/>
      <c r="I117" s="401"/>
      <c r="J117" s="401"/>
      <c r="K117" s="401"/>
      <c r="L117" s="401"/>
      <c r="M117" s="401"/>
      <c r="N117" s="401"/>
      <c r="O117" s="401"/>
      <c r="P117" s="401"/>
      <c r="Q117" s="401"/>
      <c r="R117" s="401"/>
      <c r="S117" s="401"/>
      <c r="T117" s="401"/>
      <c r="U117" s="401"/>
      <c r="V117" s="401"/>
      <c r="W117" s="401"/>
      <c r="X117" s="401"/>
      <c r="Y117" s="401"/>
      <c r="Z117" s="401"/>
      <c r="AA117" s="375"/>
      <c r="AB117" s="375"/>
      <c r="AC117" s="375"/>
    </row>
    <row r="118" spans="1:68" ht="14.25" hidden="1" customHeight="1" x14ac:dyDescent="0.25">
      <c r="A118" s="423" t="s">
        <v>110</v>
      </c>
      <c r="B118" s="401"/>
      <c r="C118" s="401"/>
      <c r="D118" s="401"/>
      <c r="E118" s="401"/>
      <c r="F118" s="401"/>
      <c r="G118" s="401"/>
      <c r="H118" s="401"/>
      <c r="I118" s="401"/>
      <c r="J118" s="401"/>
      <c r="K118" s="401"/>
      <c r="L118" s="401"/>
      <c r="M118" s="401"/>
      <c r="N118" s="401"/>
      <c r="O118" s="401"/>
      <c r="P118" s="401"/>
      <c r="Q118" s="401"/>
      <c r="R118" s="401"/>
      <c r="S118" s="401"/>
      <c r="T118" s="401"/>
      <c r="U118" s="401"/>
      <c r="V118" s="401"/>
      <c r="W118" s="401"/>
      <c r="X118" s="401"/>
      <c r="Y118" s="401"/>
      <c r="Z118" s="401"/>
      <c r="AA118" s="376"/>
      <c r="AB118" s="376"/>
      <c r="AC118" s="376"/>
    </row>
    <row r="119" spans="1:68" ht="16.5" hidden="1" customHeight="1" x14ac:dyDescent="0.25">
      <c r="A119" s="54" t="s">
        <v>190</v>
      </c>
      <c r="B119" s="54" t="s">
        <v>191</v>
      </c>
      <c r="C119" s="31">
        <v>4301011703</v>
      </c>
      <c r="D119" s="387">
        <v>4680115882133</v>
      </c>
      <c r="E119" s="388"/>
      <c r="F119" s="379">
        <v>1.4</v>
      </c>
      <c r="G119" s="32">
        <v>8</v>
      </c>
      <c r="H119" s="379">
        <v>11.2</v>
      </c>
      <c r="I119" s="379">
        <v>11.68</v>
      </c>
      <c r="J119" s="32">
        <v>56</v>
      </c>
      <c r="K119" s="32" t="s">
        <v>113</v>
      </c>
      <c r="L119" s="32"/>
      <c r="M119" s="33" t="s">
        <v>114</v>
      </c>
      <c r="N119" s="33"/>
      <c r="O119" s="32">
        <v>50</v>
      </c>
      <c r="P119" s="53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92"/>
      <c r="R119" s="392"/>
      <c r="S119" s="392"/>
      <c r="T119" s="393"/>
      <c r="U119" s="34"/>
      <c r="V119" s="34"/>
      <c r="W119" s="35" t="s">
        <v>69</v>
      </c>
      <c r="X119" s="380">
        <v>0</v>
      </c>
      <c r="Y119" s="381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190</v>
      </c>
      <c r="B120" s="54" t="s">
        <v>192</v>
      </c>
      <c r="C120" s="31">
        <v>4301011514</v>
      </c>
      <c r="D120" s="387">
        <v>4680115882133</v>
      </c>
      <c r="E120" s="388"/>
      <c r="F120" s="379">
        <v>1.35</v>
      </c>
      <c r="G120" s="32">
        <v>8</v>
      </c>
      <c r="H120" s="379">
        <v>10.8</v>
      </c>
      <c r="I120" s="379">
        <v>11.28</v>
      </c>
      <c r="J120" s="32">
        <v>56</v>
      </c>
      <c r="K120" s="32" t="s">
        <v>113</v>
      </c>
      <c r="L120" s="32"/>
      <c r="M120" s="33" t="s">
        <v>114</v>
      </c>
      <c r="N120" s="33"/>
      <c r="O120" s="32">
        <v>50</v>
      </c>
      <c r="P120" s="46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0" s="392"/>
      <c r="R120" s="392"/>
      <c r="S120" s="392"/>
      <c r="T120" s="393"/>
      <c r="U120" s="34"/>
      <c r="V120" s="34"/>
      <c r="W120" s="35" t="s">
        <v>69</v>
      </c>
      <c r="X120" s="380">
        <v>0</v>
      </c>
      <c r="Y120" s="381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193</v>
      </c>
      <c r="B121" s="54" t="s">
        <v>194</v>
      </c>
      <c r="C121" s="31">
        <v>4301011417</v>
      </c>
      <c r="D121" s="387">
        <v>4680115880269</v>
      </c>
      <c r="E121" s="388"/>
      <c r="F121" s="379">
        <v>0.375</v>
      </c>
      <c r="G121" s="32">
        <v>10</v>
      </c>
      <c r="H121" s="379">
        <v>3.75</v>
      </c>
      <c r="I121" s="379">
        <v>3.96</v>
      </c>
      <c r="J121" s="32">
        <v>120</v>
      </c>
      <c r="K121" s="32" t="s">
        <v>75</v>
      </c>
      <c r="L121" s="32"/>
      <c r="M121" s="33" t="s">
        <v>116</v>
      </c>
      <c r="N121" s="33"/>
      <c r="O121" s="32">
        <v>50</v>
      </c>
      <c r="P121" s="72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92"/>
      <c r="R121" s="392"/>
      <c r="S121" s="392"/>
      <c r="T121" s="393"/>
      <c r="U121" s="34"/>
      <c r="V121" s="34"/>
      <c r="W121" s="35" t="s">
        <v>69</v>
      </c>
      <c r="X121" s="380">
        <v>0</v>
      </c>
      <c r="Y121" s="381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195</v>
      </c>
      <c r="B122" s="54" t="s">
        <v>196</v>
      </c>
      <c r="C122" s="31">
        <v>4301011415</v>
      </c>
      <c r="D122" s="387">
        <v>4680115880429</v>
      </c>
      <c r="E122" s="388"/>
      <c r="F122" s="379">
        <v>0.45</v>
      </c>
      <c r="G122" s="32">
        <v>10</v>
      </c>
      <c r="H122" s="379">
        <v>4.5</v>
      </c>
      <c r="I122" s="379">
        <v>4.74</v>
      </c>
      <c r="J122" s="32">
        <v>120</v>
      </c>
      <c r="K122" s="32" t="s">
        <v>75</v>
      </c>
      <c r="L122" s="32"/>
      <c r="M122" s="33" t="s">
        <v>116</v>
      </c>
      <c r="N122" s="33"/>
      <c r="O122" s="32">
        <v>50</v>
      </c>
      <c r="P122" s="52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92"/>
      <c r="R122" s="392"/>
      <c r="S122" s="392"/>
      <c r="T122" s="393"/>
      <c r="U122" s="34"/>
      <c r="V122" s="34"/>
      <c r="W122" s="35" t="s">
        <v>69</v>
      </c>
      <c r="X122" s="380">
        <v>0</v>
      </c>
      <c r="Y122" s="381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197</v>
      </c>
      <c r="B123" s="54" t="s">
        <v>198</v>
      </c>
      <c r="C123" s="31">
        <v>4301011462</v>
      </c>
      <c r="D123" s="387">
        <v>4680115881457</v>
      </c>
      <c r="E123" s="388"/>
      <c r="F123" s="379">
        <v>0.75</v>
      </c>
      <c r="G123" s="32">
        <v>6</v>
      </c>
      <c r="H123" s="379">
        <v>4.5</v>
      </c>
      <c r="I123" s="379">
        <v>4.74</v>
      </c>
      <c r="J123" s="32">
        <v>120</v>
      </c>
      <c r="K123" s="32" t="s">
        <v>75</v>
      </c>
      <c r="L123" s="32"/>
      <c r="M123" s="33" t="s">
        <v>116</v>
      </c>
      <c r="N123" s="33"/>
      <c r="O123" s="32">
        <v>50</v>
      </c>
      <c r="P123" s="76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92"/>
      <c r="R123" s="392"/>
      <c r="S123" s="392"/>
      <c r="T123" s="393"/>
      <c r="U123" s="34"/>
      <c r="V123" s="34"/>
      <c r="W123" s="35" t="s">
        <v>69</v>
      </c>
      <c r="X123" s="380">
        <v>0</v>
      </c>
      <c r="Y123" s="381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400"/>
      <c r="B124" s="401"/>
      <c r="C124" s="401"/>
      <c r="D124" s="401"/>
      <c r="E124" s="401"/>
      <c r="F124" s="401"/>
      <c r="G124" s="401"/>
      <c r="H124" s="401"/>
      <c r="I124" s="401"/>
      <c r="J124" s="401"/>
      <c r="K124" s="401"/>
      <c r="L124" s="401"/>
      <c r="M124" s="401"/>
      <c r="N124" s="401"/>
      <c r="O124" s="402"/>
      <c r="P124" s="384" t="s">
        <v>70</v>
      </c>
      <c r="Q124" s="385"/>
      <c r="R124" s="385"/>
      <c r="S124" s="385"/>
      <c r="T124" s="385"/>
      <c r="U124" s="385"/>
      <c r="V124" s="386"/>
      <c r="W124" s="37" t="s">
        <v>71</v>
      </c>
      <c r="X124" s="382">
        <f>IFERROR(X119/H119,"0")+IFERROR(X120/H120,"0")+IFERROR(X121/H121,"0")+IFERROR(X122/H122,"0")+IFERROR(X123/H123,"0")</f>
        <v>0</v>
      </c>
      <c r="Y124" s="382">
        <f>IFERROR(Y119/H119,"0")+IFERROR(Y120/H120,"0")+IFERROR(Y121/H121,"0")+IFERROR(Y122/H122,"0")+IFERROR(Y123/H123,"0")</f>
        <v>0</v>
      </c>
      <c r="Z124" s="382">
        <f>IFERROR(IF(Z119="",0,Z119),"0")+IFERROR(IF(Z120="",0,Z120),"0")+IFERROR(IF(Z121="",0,Z121),"0")+IFERROR(IF(Z122="",0,Z122),"0")+IFERROR(IF(Z123="",0,Z123),"0")</f>
        <v>0</v>
      </c>
      <c r="AA124" s="383"/>
      <c r="AB124" s="383"/>
      <c r="AC124" s="383"/>
    </row>
    <row r="125" spans="1:68" hidden="1" x14ac:dyDescent="0.2">
      <c r="A125" s="401"/>
      <c r="B125" s="401"/>
      <c r="C125" s="401"/>
      <c r="D125" s="401"/>
      <c r="E125" s="401"/>
      <c r="F125" s="401"/>
      <c r="G125" s="401"/>
      <c r="H125" s="401"/>
      <c r="I125" s="401"/>
      <c r="J125" s="401"/>
      <c r="K125" s="401"/>
      <c r="L125" s="401"/>
      <c r="M125" s="401"/>
      <c r="N125" s="401"/>
      <c r="O125" s="402"/>
      <c r="P125" s="384" t="s">
        <v>70</v>
      </c>
      <c r="Q125" s="385"/>
      <c r="R125" s="385"/>
      <c r="S125" s="385"/>
      <c r="T125" s="385"/>
      <c r="U125" s="385"/>
      <c r="V125" s="386"/>
      <c r="W125" s="37" t="s">
        <v>69</v>
      </c>
      <c r="X125" s="382">
        <f>IFERROR(SUM(X119:X123),"0")</f>
        <v>0</v>
      </c>
      <c r="Y125" s="382">
        <f>IFERROR(SUM(Y119:Y123),"0")</f>
        <v>0</v>
      </c>
      <c r="Z125" s="37"/>
      <c r="AA125" s="383"/>
      <c r="AB125" s="383"/>
      <c r="AC125" s="383"/>
    </row>
    <row r="126" spans="1:68" ht="14.25" hidden="1" customHeight="1" x14ac:dyDescent="0.25">
      <c r="A126" s="423" t="s">
        <v>146</v>
      </c>
      <c r="B126" s="401"/>
      <c r="C126" s="401"/>
      <c r="D126" s="401"/>
      <c r="E126" s="401"/>
      <c r="F126" s="401"/>
      <c r="G126" s="401"/>
      <c r="H126" s="401"/>
      <c r="I126" s="401"/>
      <c r="J126" s="401"/>
      <c r="K126" s="401"/>
      <c r="L126" s="401"/>
      <c r="M126" s="401"/>
      <c r="N126" s="401"/>
      <c r="O126" s="401"/>
      <c r="P126" s="401"/>
      <c r="Q126" s="401"/>
      <c r="R126" s="401"/>
      <c r="S126" s="401"/>
      <c r="T126" s="401"/>
      <c r="U126" s="401"/>
      <c r="V126" s="401"/>
      <c r="W126" s="401"/>
      <c r="X126" s="401"/>
      <c r="Y126" s="401"/>
      <c r="Z126" s="401"/>
      <c r="AA126" s="376"/>
      <c r="AB126" s="376"/>
      <c r="AC126" s="376"/>
    </row>
    <row r="127" spans="1:68" ht="16.5" hidden="1" customHeight="1" x14ac:dyDescent="0.25">
      <c r="A127" s="54" t="s">
        <v>199</v>
      </c>
      <c r="B127" s="54" t="s">
        <v>200</v>
      </c>
      <c r="C127" s="31">
        <v>4301020345</v>
      </c>
      <c r="D127" s="387">
        <v>4680115881488</v>
      </c>
      <c r="E127" s="388"/>
      <c r="F127" s="379">
        <v>1.35</v>
      </c>
      <c r="G127" s="32">
        <v>8</v>
      </c>
      <c r="H127" s="379">
        <v>10.8</v>
      </c>
      <c r="I127" s="379">
        <v>11.28</v>
      </c>
      <c r="J127" s="32">
        <v>56</v>
      </c>
      <c r="K127" s="32" t="s">
        <v>113</v>
      </c>
      <c r="L127" s="32"/>
      <c r="M127" s="33" t="s">
        <v>114</v>
      </c>
      <c r="N127" s="33"/>
      <c r="O127" s="32">
        <v>55</v>
      </c>
      <c r="P127" s="708" t="s">
        <v>201</v>
      </c>
      <c r="Q127" s="392"/>
      <c r="R127" s="392"/>
      <c r="S127" s="392"/>
      <c r="T127" s="393"/>
      <c r="U127" s="34"/>
      <c r="V127" s="34"/>
      <c r="W127" s="35" t="s">
        <v>69</v>
      </c>
      <c r="X127" s="380">
        <v>0</v>
      </c>
      <c r="Y127" s="381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199</v>
      </c>
      <c r="B128" s="54" t="s">
        <v>202</v>
      </c>
      <c r="C128" s="31">
        <v>4301020235</v>
      </c>
      <c r="D128" s="387">
        <v>4680115881488</v>
      </c>
      <c r="E128" s="388"/>
      <c r="F128" s="379">
        <v>1.35</v>
      </c>
      <c r="G128" s="32">
        <v>8</v>
      </c>
      <c r="H128" s="379">
        <v>10.8</v>
      </c>
      <c r="I128" s="379">
        <v>11.28</v>
      </c>
      <c r="J128" s="32">
        <v>56</v>
      </c>
      <c r="K128" s="32" t="s">
        <v>113</v>
      </c>
      <c r="L128" s="32"/>
      <c r="M128" s="33" t="s">
        <v>114</v>
      </c>
      <c r="N128" s="33"/>
      <c r="O128" s="32">
        <v>50</v>
      </c>
      <c r="P128" s="71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392"/>
      <c r="R128" s="392"/>
      <c r="S128" s="392"/>
      <c r="T128" s="393"/>
      <c r="U128" s="34"/>
      <c r="V128" s="34"/>
      <c r="W128" s="35" t="s">
        <v>69</v>
      </c>
      <c r="X128" s="380">
        <v>0</v>
      </c>
      <c r="Y128" s="381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203</v>
      </c>
      <c r="B129" s="54" t="s">
        <v>204</v>
      </c>
      <c r="C129" s="31">
        <v>4301020258</v>
      </c>
      <c r="D129" s="387">
        <v>4680115882775</v>
      </c>
      <c r="E129" s="388"/>
      <c r="F129" s="379">
        <v>0.3</v>
      </c>
      <c r="G129" s="32">
        <v>8</v>
      </c>
      <c r="H129" s="379">
        <v>2.4</v>
      </c>
      <c r="I129" s="379">
        <v>2.5</v>
      </c>
      <c r="J129" s="32">
        <v>234</v>
      </c>
      <c r="K129" s="32" t="s">
        <v>67</v>
      </c>
      <c r="L129" s="32"/>
      <c r="M129" s="33" t="s">
        <v>116</v>
      </c>
      <c r="N129" s="33"/>
      <c r="O129" s="32">
        <v>50</v>
      </c>
      <c r="P129" s="50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92"/>
      <c r="R129" s="392"/>
      <c r="S129" s="392"/>
      <c r="T129" s="393"/>
      <c r="U129" s="34"/>
      <c r="V129" s="34"/>
      <c r="W129" s="35" t="s">
        <v>69</v>
      </c>
      <c r="X129" s="380">
        <v>0</v>
      </c>
      <c r="Y129" s="381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203</v>
      </c>
      <c r="B130" s="54" t="s">
        <v>205</v>
      </c>
      <c r="C130" s="31">
        <v>4301020346</v>
      </c>
      <c r="D130" s="387">
        <v>4680115882775</v>
      </c>
      <c r="E130" s="388"/>
      <c r="F130" s="379">
        <v>0.3</v>
      </c>
      <c r="G130" s="32">
        <v>8</v>
      </c>
      <c r="H130" s="379">
        <v>2.4</v>
      </c>
      <c r="I130" s="379">
        <v>2.5</v>
      </c>
      <c r="J130" s="32">
        <v>234</v>
      </c>
      <c r="K130" s="32" t="s">
        <v>67</v>
      </c>
      <c r="L130" s="32"/>
      <c r="M130" s="33" t="s">
        <v>114</v>
      </c>
      <c r="N130" s="33"/>
      <c r="O130" s="32">
        <v>55</v>
      </c>
      <c r="P130" s="686" t="s">
        <v>206</v>
      </c>
      <c r="Q130" s="392"/>
      <c r="R130" s="392"/>
      <c r="S130" s="392"/>
      <c r="T130" s="393"/>
      <c r="U130" s="34"/>
      <c r="V130" s="34"/>
      <c r="W130" s="35" t="s">
        <v>69</v>
      </c>
      <c r="X130" s="380">
        <v>0</v>
      </c>
      <c r="Y130" s="381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207</v>
      </c>
      <c r="B131" s="54" t="s">
        <v>208</v>
      </c>
      <c r="C131" s="31">
        <v>4301020339</v>
      </c>
      <c r="D131" s="387">
        <v>4680115880658</v>
      </c>
      <c r="E131" s="388"/>
      <c r="F131" s="379">
        <v>0.4</v>
      </c>
      <c r="G131" s="32">
        <v>6</v>
      </c>
      <c r="H131" s="379">
        <v>2.4</v>
      </c>
      <c r="I131" s="379">
        <v>2.6</v>
      </c>
      <c r="J131" s="32">
        <v>156</v>
      </c>
      <c r="K131" s="32" t="s">
        <v>75</v>
      </c>
      <c r="L131" s="32"/>
      <c r="M131" s="33" t="s">
        <v>114</v>
      </c>
      <c r="N131" s="33"/>
      <c r="O131" s="32">
        <v>50</v>
      </c>
      <c r="P131" s="508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392"/>
      <c r="R131" s="392"/>
      <c r="S131" s="392"/>
      <c r="T131" s="393"/>
      <c r="U131" s="34"/>
      <c r="V131" s="34"/>
      <c r="W131" s="35" t="s">
        <v>69</v>
      </c>
      <c r="X131" s="380">
        <v>0</v>
      </c>
      <c r="Y131" s="381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400"/>
      <c r="B132" s="401"/>
      <c r="C132" s="401"/>
      <c r="D132" s="401"/>
      <c r="E132" s="401"/>
      <c r="F132" s="401"/>
      <c r="G132" s="401"/>
      <c r="H132" s="401"/>
      <c r="I132" s="401"/>
      <c r="J132" s="401"/>
      <c r="K132" s="401"/>
      <c r="L132" s="401"/>
      <c r="M132" s="401"/>
      <c r="N132" s="401"/>
      <c r="O132" s="402"/>
      <c r="P132" s="384" t="s">
        <v>70</v>
      </c>
      <c r="Q132" s="385"/>
      <c r="R132" s="385"/>
      <c r="S132" s="385"/>
      <c r="T132" s="385"/>
      <c r="U132" s="385"/>
      <c r="V132" s="386"/>
      <c r="W132" s="37" t="s">
        <v>71</v>
      </c>
      <c r="X132" s="382">
        <f>IFERROR(X127/H127,"0")+IFERROR(X128/H128,"0")+IFERROR(X129/H129,"0")+IFERROR(X130/H130,"0")+IFERROR(X131/H131,"0")</f>
        <v>0</v>
      </c>
      <c r="Y132" s="382">
        <f>IFERROR(Y127/H127,"0")+IFERROR(Y128/H128,"0")+IFERROR(Y129/H129,"0")+IFERROR(Y130/H130,"0")+IFERROR(Y131/H131,"0")</f>
        <v>0</v>
      </c>
      <c r="Z132" s="382">
        <f>IFERROR(IF(Z127="",0,Z127),"0")+IFERROR(IF(Z128="",0,Z128),"0")+IFERROR(IF(Z129="",0,Z129),"0")+IFERROR(IF(Z130="",0,Z130),"0")+IFERROR(IF(Z131="",0,Z131),"0")</f>
        <v>0</v>
      </c>
      <c r="AA132" s="383"/>
      <c r="AB132" s="383"/>
      <c r="AC132" s="383"/>
    </row>
    <row r="133" spans="1:68" hidden="1" x14ac:dyDescent="0.2">
      <c r="A133" s="401"/>
      <c r="B133" s="401"/>
      <c r="C133" s="401"/>
      <c r="D133" s="401"/>
      <c r="E133" s="401"/>
      <c r="F133" s="401"/>
      <c r="G133" s="401"/>
      <c r="H133" s="401"/>
      <c r="I133" s="401"/>
      <c r="J133" s="401"/>
      <c r="K133" s="401"/>
      <c r="L133" s="401"/>
      <c r="M133" s="401"/>
      <c r="N133" s="401"/>
      <c r="O133" s="402"/>
      <c r="P133" s="384" t="s">
        <v>70</v>
      </c>
      <c r="Q133" s="385"/>
      <c r="R133" s="385"/>
      <c r="S133" s="385"/>
      <c r="T133" s="385"/>
      <c r="U133" s="385"/>
      <c r="V133" s="386"/>
      <c r="W133" s="37" t="s">
        <v>69</v>
      </c>
      <c r="X133" s="382">
        <f>IFERROR(SUM(X127:X131),"0")</f>
        <v>0</v>
      </c>
      <c r="Y133" s="382">
        <f>IFERROR(SUM(Y127:Y131),"0")</f>
        <v>0</v>
      </c>
      <c r="Z133" s="37"/>
      <c r="AA133" s="383"/>
      <c r="AB133" s="383"/>
      <c r="AC133" s="383"/>
    </row>
    <row r="134" spans="1:68" ht="14.25" hidden="1" customHeight="1" x14ac:dyDescent="0.25">
      <c r="A134" s="423" t="s">
        <v>72</v>
      </c>
      <c r="B134" s="401"/>
      <c r="C134" s="401"/>
      <c r="D134" s="401"/>
      <c r="E134" s="401"/>
      <c r="F134" s="401"/>
      <c r="G134" s="401"/>
      <c r="H134" s="401"/>
      <c r="I134" s="401"/>
      <c r="J134" s="401"/>
      <c r="K134" s="401"/>
      <c r="L134" s="401"/>
      <c r="M134" s="401"/>
      <c r="N134" s="401"/>
      <c r="O134" s="401"/>
      <c r="P134" s="401"/>
      <c r="Q134" s="401"/>
      <c r="R134" s="401"/>
      <c r="S134" s="401"/>
      <c r="T134" s="401"/>
      <c r="U134" s="401"/>
      <c r="V134" s="401"/>
      <c r="W134" s="401"/>
      <c r="X134" s="401"/>
      <c r="Y134" s="401"/>
      <c r="Z134" s="401"/>
      <c r="AA134" s="376"/>
      <c r="AB134" s="376"/>
      <c r="AC134" s="376"/>
    </row>
    <row r="135" spans="1:68" ht="16.5" hidden="1" customHeight="1" x14ac:dyDescent="0.25">
      <c r="A135" s="54" t="s">
        <v>209</v>
      </c>
      <c r="B135" s="54" t="s">
        <v>210</v>
      </c>
      <c r="C135" s="31">
        <v>4301051360</v>
      </c>
      <c r="D135" s="387">
        <v>4607091385168</v>
      </c>
      <c r="E135" s="388"/>
      <c r="F135" s="379">
        <v>1.35</v>
      </c>
      <c r="G135" s="32">
        <v>6</v>
      </c>
      <c r="H135" s="379">
        <v>8.1</v>
      </c>
      <c r="I135" s="379">
        <v>8.6579999999999995</v>
      </c>
      <c r="J135" s="32">
        <v>56</v>
      </c>
      <c r="K135" s="32" t="s">
        <v>113</v>
      </c>
      <c r="L135" s="32"/>
      <c r="M135" s="33" t="s">
        <v>116</v>
      </c>
      <c r="N135" s="33"/>
      <c r="O135" s="32">
        <v>45</v>
      </c>
      <c r="P135" s="7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92"/>
      <c r="R135" s="392"/>
      <c r="S135" s="392"/>
      <c r="T135" s="393"/>
      <c r="U135" s="34"/>
      <c r="V135" s="34"/>
      <c r="W135" s="35" t="s">
        <v>69</v>
      </c>
      <c r="X135" s="380">
        <v>0</v>
      </c>
      <c r="Y135" s="381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hidden="1" customHeight="1" x14ac:dyDescent="0.25">
      <c r="A136" s="54" t="s">
        <v>209</v>
      </c>
      <c r="B136" s="54" t="s">
        <v>211</v>
      </c>
      <c r="C136" s="31">
        <v>4301051612</v>
      </c>
      <c r="D136" s="387">
        <v>4607091385168</v>
      </c>
      <c r="E136" s="388"/>
      <c r="F136" s="379">
        <v>1.4</v>
      </c>
      <c r="G136" s="32">
        <v>6</v>
      </c>
      <c r="H136" s="379">
        <v>8.4</v>
      </c>
      <c r="I136" s="379">
        <v>8.9580000000000002</v>
      </c>
      <c r="J136" s="32">
        <v>56</v>
      </c>
      <c r="K136" s="32" t="s">
        <v>113</v>
      </c>
      <c r="L136" s="32"/>
      <c r="M136" s="33" t="s">
        <v>68</v>
      </c>
      <c r="N136" s="33"/>
      <c r="O136" s="32">
        <v>45</v>
      </c>
      <c r="P136" s="7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92"/>
      <c r="R136" s="392"/>
      <c r="S136" s="392"/>
      <c r="T136" s="393"/>
      <c r="U136" s="34"/>
      <c r="V136" s="34"/>
      <c r="W136" s="35" t="s">
        <v>69</v>
      </c>
      <c r="X136" s="380">
        <v>0</v>
      </c>
      <c r="Y136" s="381">
        <f t="shared" si="21"/>
        <v>0</v>
      </c>
      <c r="Z136" s="36" t="str">
        <f>IFERROR(IF(Y136=0,"",ROUNDUP(Y136/H136,0)*0.02175),"")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212</v>
      </c>
      <c r="B137" s="54" t="s">
        <v>213</v>
      </c>
      <c r="C137" s="31">
        <v>4301051362</v>
      </c>
      <c r="D137" s="387">
        <v>4607091383256</v>
      </c>
      <c r="E137" s="388"/>
      <c r="F137" s="379">
        <v>0.33</v>
      </c>
      <c r="G137" s="32">
        <v>6</v>
      </c>
      <c r="H137" s="379">
        <v>1.98</v>
      </c>
      <c r="I137" s="379">
        <v>2.246</v>
      </c>
      <c r="J137" s="32">
        <v>156</v>
      </c>
      <c r="K137" s="32" t="s">
        <v>75</v>
      </c>
      <c r="L137" s="32"/>
      <c r="M137" s="33" t="s">
        <v>116</v>
      </c>
      <c r="N137" s="33"/>
      <c r="O137" s="32">
        <v>45</v>
      </c>
      <c r="P137" s="56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92"/>
      <c r="R137" s="392"/>
      <c r="S137" s="392"/>
      <c r="T137" s="393"/>
      <c r="U137" s="34"/>
      <c r="V137" s="34"/>
      <c r="W137" s="35" t="s">
        <v>69</v>
      </c>
      <c r="X137" s="380">
        <v>0</v>
      </c>
      <c r="Y137" s="381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214</v>
      </c>
      <c r="B138" s="54" t="s">
        <v>215</v>
      </c>
      <c r="C138" s="31">
        <v>4301051358</v>
      </c>
      <c r="D138" s="387">
        <v>4607091385748</v>
      </c>
      <c r="E138" s="388"/>
      <c r="F138" s="379">
        <v>0.45</v>
      </c>
      <c r="G138" s="32">
        <v>6</v>
      </c>
      <c r="H138" s="379">
        <v>2.7</v>
      </c>
      <c r="I138" s="379">
        <v>2.972</v>
      </c>
      <c r="J138" s="32">
        <v>156</v>
      </c>
      <c r="K138" s="32" t="s">
        <v>75</v>
      </c>
      <c r="L138" s="32"/>
      <c r="M138" s="33" t="s">
        <v>116</v>
      </c>
      <c r="N138" s="33"/>
      <c r="O138" s="32">
        <v>45</v>
      </c>
      <c r="P138" s="58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92"/>
      <c r="R138" s="392"/>
      <c r="S138" s="392"/>
      <c r="T138" s="393"/>
      <c r="U138" s="34"/>
      <c r="V138" s="34"/>
      <c r="W138" s="35" t="s">
        <v>69</v>
      </c>
      <c r="X138" s="380">
        <v>0</v>
      </c>
      <c r="Y138" s="381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16.5" hidden="1" customHeight="1" x14ac:dyDescent="0.25">
      <c r="A139" s="54" t="s">
        <v>216</v>
      </c>
      <c r="B139" s="54" t="s">
        <v>217</v>
      </c>
      <c r="C139" s="31">
        <v>4301051738</v>
      </c>
      <c r="D139" s="387">
        <v>4680115884533</v>
      </c>
      <c r="E139" s="388"/>
      <c r="F139" s="379">
        <v>0.3</v>
      </c>
      <c r="G139" s="32">
        <v>6</v>
      </c>
      <c r="H139" s="379">
        <v>1.8</v>
      </c>
      <c r="I139" s="379">
        <v>2</v>
      </c>
      <c r="J139" s="32">
        <v>156</v>
      </c>
      <c r="K139" s="32" t="s">
        <v>75</v>
      </c>
      <c r="L139" s="32"/>
      <c r="M139" s="33" t="s">
        <v>68</v>
      </c>
      <c r="N139" s="33"/>
      <c r="O139" s="32">
        <v>45</v>
      </c>
      <c r="P139" s="68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92"/>
      <c r="R139" s="392"/>
      <c r="S139" s="392"/>
      <c r="T139" s="393"/>
      <c r="U139" s="34"/>
      <c r="V139" s="34"/>
      <c r="W139" s="35" t="s">
        <v>69</v>
      </c>
      <c r="X139" s="380">
        <v>0</v>
      </c>
      <c r="Y139" s="381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218</v>
      </c>
      <c r="B140" s="54" t="s">
        <v>219</v>
      </c>
      <c r="C140" s="31">
        <v>4301051480</v>
      </c>
      <c r="D140" s="387">
        <v>4680115882645</v>
      </c>
      <c r="E140" s="388"/>
      <c r="F140" s="379">
        <v>0.3</v>
      </c>
      <c r="G140" s="32">
        <v>6</v>
      </c>
      <c r="H140" s="379">
        <v>1.8</v>
      </c>
      <c r="I140" s="379">
        <v>2.66</v>
      </c>
      <c r="J140" s="32">
        <v>156</v>
      </c>
      <c r="K140" s="32" t="s">
        <v>75</v>
      </c>
      <c r="L140" s="32"/>
      <c r="M140" s="33" t="s">
        <v>68</v>
      </c>
      <c r="N140" s="33"/>
      <c r="O140" s="32">
        <v>40</v>
      </c>
      <c r="P140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92"/>
      <c r="R140" s="392"/>
      <c r="S140" s="392"/>
      <c r="T140" s="393"/>
      <c r="U140" s="34"/>
      <c r="V140" s="34"/>
      <c r="W140" s="35" t="s">
        <v>69</v>
      </c>
      <c r="X140" s="380">
        <v>0</v>
      </c>
      <c r="Y140" s="381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idden="1" x14ac:dyDescent="0.2">
      <c r="A141" s="400"/>
      <c r="B141" s="401"/>
      <c r="C141" s="401"/>
      <c r="D141" s="401"/>
      <c r="E141" s="401"/>
      <c r="F141" s="401"/>
      <c r="G141" s="401"/>
      <c r="H141" s="401"/>
      <c r="I141" s="401"/>
      <c r="J141" s="401"/>
      <c r="K141" s="401"/>
      <c r="L141" s="401"/>
      <c r="M141" s="401"/>
      <c r="N141" s="401"/>
      <c r="O141" s="402"/>
      <c r="P141" s="384" t="s">
        <v>70</v>
      </c>
      <c r="Q141" s="385"/>
      <c r="R141" s="385"/>
      <c r="S141" s="385"/>
      <c r="T141" s="385"/>
      <c r="U141" s="385"/>
      <c r="V141" s="386"/>
      <c r="W141" s="37" t="s">
        <v>71</v>
      </c>
      <c r="X141" s="382">
        <f>IFERROR(X135/H135,"0")+IFERROR(X136/H136,"0")+IFERROR(X137/H137,"0")+IFERROR(X138/H138,"0")+IFERROR(X139/H139,"0")+IFERROR(X140/H140,"0")</f>
        <v>0</v>
      </c>
      <c r="Y141" s="382">
        <f>IFERROR(Y135/H135,"0")+IFERROR(Y136/H136,"0")+IFERROR(Y137/H137,"0")+IFERROR(Y138/H138,"0")+IFERROR(Y139/H139,"0")+IFERROR(Y140/H140,"0")</f>
        <v>0</v>
      </c>
      <c r="Z141" s="382">
        <f>IFERROR(IF(Z135="",0,Z135),"0")+IFERROR(IF(Z136="",0,Z136),"0")+IFERROR(IF(Z137="",0,Z137),"0")+IFERROR(IF(Z138="",0,Z138),"0")+IFERROR(IF(Z139="",0,Z139),"0")+IFERROR(IF(Z140="",0,Z140),"0")</f>
        <v>0</v>
      </c>
      <c r="AA141" s="383"/>
      <c r="AB141" s="383"/>
      <c r="AC141" s="383"/>
    </row>
    <row r="142" spans="1:68" hidden="1" x14ac:dyDescent="0.2">
      <c r="A142" s="401"/>
      <c r="B142" s="401"/>
      <c r="C142" s="401"/>
      <c r="D142" s="401"/>
      <c r="E142" s="401"/>
      <c r="F142" s="401"/>
      <c r="G142" s="401"/>
      <c r="H142" s="401"/>
      <c r="I142" s="401"/>
      <c r="J142" s="401"/>
      <c r="K142" s="401"/>
      <c r="L142" s="401"/>
      <c r="M142" s="401"/>
      <c r="N142" s="401"/>
      <c r="O142" s="402"/>
      <c r="P142" s="384" t="s">
        <v>70</v>
      </c>
      <c r="Q142" s="385"/>
      <c r="R142" s="385"/>
      <c r="S142" s="385"/>
      <c r="T142" s="385"/>
      <c r="U142" s="385"/>
      <c r="V142" s="386"/>
      <c r="W142" s="37" t="s">
        <v>69</v>
      </c>
      <c r="X142" s="382">
        <f>IFERROR(SUM(X135:X140),"0")</f>
        <v>0</v>
      </c>
      <c r="Y142" s="382">
        <f>IFERROR(SUM(Y135:Y140),"0")</f>
        <v>0</v>
      </c>
      <c r="Z142" s="37"/>
      <c r="AA142" s="383"/>
      <c r="AB142" s="383"/>
      <c r="AC142" s="383"/>
    </row>
    <row r="143" spans="1:68" ht="14.25" hidden="1" customHeight="1" x14ac:dyDescent="0.25">
      <c r="A143" s="423" t="s">
        <v>167</v>
      </c>
      <c r="B143" s="401"/>
      <c r="C143" s="401"/>
      <c r="D143" s="401"/>
      <c r="E143" s="401"/>
      <c r="F143" s="401"/>
      <c r="G143" s="401"/>
      <c r="H143" s="401"/>
      <c r="I143" s="401"/>
      <c r="J143" s="401"/>
      <c r="K143" s="401"/>
      <c r="L143" s="401"/>
      <c r="M143" s="401"/>
      <c r="N143" s="401"/>
      <c r="O143" s="401"/>
      <c r="P143" s="401"/>
      <c r="Q143" s="401"/>
      <c r="R143" s="401"/>
      <c r="S143" s="401"/>
      <c r="T143" s="401"/>
      <c r="U143" s="401"/>
      <c r="V143" s="401"/>
      <c r="W143" s="401"/>
      <c r="X143" s="401"/>
      <c r="Y143" s="401"/>
      <c r="Z143" s="401"/>
      <c r="AA143" s="376"/>
      <c r="AB143" s="376"/>
      <c r="AC143" s="376"/>
    </row>
    <row r="144" spans="1:68" ht="27" hidden="1" customHeight="1" x14ac:dyDescent="0.25">
      <c r="A144" s="54" t="s">
        <v>220</v>
      </c>
      <c r="B144" s="54" t="s">
        <v>221</v>
      </c>
      <c r="C144" s="31">
        <v>4301060356</v>
      </c>
      <c r="D144" s="387">
        <v>4680115882652</v>
      </c>
      <c r="E144" s="388"/>
      <c r="F144" s="379">
        <v>0.33</v>
      </c>
      <c r="G144" s="32">
        <v>6</v>
      </c>
      <c r="H144" s="379">
        <v>1.98</v>
      </c>
      <c r="I144" s="379">
        <v>2.84</v>
      </c>
      <c r="J144" s="32">
        <v>156</v>
      </c>
      <c r="K144" s="32" t="s">
        <v>75</v>
      </c>
      <c r="L144" s="32"/>
      <c r="M144" s="33" t="s">
        <v>68</v>
      </c>
      <c r="N144" s="33"/>
      <c r="O144" s="32">
        <v>40</v>
      </c>
      <c r="P144" s="4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92"/>
      <c r="R144" s="392"/>
      <c r="S144" s="392"/>
      <c r="T144" s="393"/>
      <c r="U144" s="34"/>
      <c r="V144" s="34"/>
      <c r="W144" s="35" t="s">
        <v>69</v>
      </c>
      <c r="X144" s="380">
        <v>0</v>
      </c>
      <c r="Y144" s="381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222</v>
      </c>
      <c r="B145" s="54" t="s">
        <v>223</v>
      </c>
      <c r="C145" s="31">
        <v>4301060309</v>
      </c>
      <c r="D145" s="387">
        <v>4680115880238</v>
      </c>
      <c r="E145" s="388"/>
      <c r="F145" s="379">
        <v>0.33</v>
      </c>
      <c r="G145" s="32">
        <v>6</v>
      </c>
      <c r="H145" s="379">
        <v>1.98</v>
      </c>
      <c r="I145" s="379">
        <v>2.258</v>
      </c>
      <c r="J145" s="32">
        <v>156</v>
      </c>
      <c r="K145" s="32" t="s">
        <v>75</v>
      </c>
      <c r="L145" s="32"/>
      <c r="M145" s="33" t="s">
        <v>68</v>
      </c>
      <c r="N145" s="33"/>
      <c r="O145" s="32">
        <v>40</v>
      </c>
      <c r="P145" s="4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92"/>
      <c r="R145" s="392"/>
      <c r="S145" s="392"/>
      <c r="T145" s="393"/>
      <c r="U145" s="34"/>
      <c r="V145" s="34"/>
      <c r="W145" s="35" t="s">
        <v>69</v>
      </c>
      <c r="X145" s="380">
        <v>0</v>
      </c>
      <c r="Y145" s="381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400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02"/>
      <c r="P146" s="384" t="s">
        <v>70</v>
      </c>
      <c r="Q146" s="385"/>
      <c r="R146" s="385"/>
      <c r="S146" s="385"/>
      <c r="T146" s="385"/>
      <c r="U146" s="385"/>
      <c r="V146" s="386"/>
      <c r="W146" s="37" t="s">
        <v>71</v>
      </c>
      <c r="X146" s="382">
        <f>IFERROR(X144/H144,"0")+IFERROR(X145/H145,"0")</f>
        <v>0</v>
      </c>
      <c r="Y146" s="382">
        <f>IFERROR(Y144/H144,"0")+IFERROR(Y145/H145,"0")</f>
        <v>0</v>
      </c>
      <c r="Z146" s="382">
        <f>IFERROR(IF(Z144="",0,Z144),"0")+IFERROR(IF(Z145="",0,Z145),"0")</f>
        <v>0</v>
      </c>
      <c r="AA146" s="383"/>
      <c r="AB146" s="383"/>
      <c r="AC146" s="383"/>
    </row>
    <row r="147" spans="1:68" hidden="1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02"/>
      <c r="P147" s="384" t="s">
        <v>70</v>
      </c>
      <c r="Q147" s="385"/>
      <c r="R147" s="385"/>
      <c r="S147" s="385"/>
      <c r="T147" s="385"/>
      <c r="U147" s="385"/>
      <c r="V147" s="386"/>
      <c r="W147" s="37" t="s">
        <v>69</v>
      </c>
      <c r="X147" s="382">
        <f>IFERROR(SUM(X144:X145),"0")</f>
        <v>0</v>
      </c>
      <c r="Y147" s="382">
        <f>IFERROR(SUM(Y144:Y145),"0")</f>
        <v>0</v>
      </c>
      <c r="Z147" s="37"/>
      <c r="AA147" s="383"/>
      <c r="AB147" s="383"/>
      <c r="AC147" s="383"/>
    </row>
    <row r="148" spans="1:68" ht="16.5" hidden="1" customHeight="1" x14ac:dyDescent="0.25">
      <c r="A148" s="420" t="s">
        <v>224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75"/>
      <c r="AB148" s="375"/>
      <c r="AC148" s="375"/>
    </row>
    <row r="149" spans="1:68" ht="14.25" hidden="1" customHeight="1" x14ac:dyDescent="0.25">
      <c r="A149" s="423" t="s">
        <v>110</v>
      </c>
      <c r="B149" s="401"/>
      <c r="C149" s="401"/>
      <c r="D149" s="401"/>
      <c r="E149" s="401"/>
      <c r="F149" s="401"/>
      <c r="G149" s="401"/>
      <c r="H149" s="401"/>
      <c r="I149" s="401"/>
      <c r="J149" s="401"/>
      <c r="K149" s="401"/>
      <c r="L149" s="401"/>
      <c r="M149" s="401"/>
      <c r="N149" s="401"/>
      <c r="O149" s="401"/>
      <c r="P149" s="401"/>
      <c r="Q149" s="401"/>
      <c r="R149" s="401"/>
      <c r="S149" s="401"/>
      <c r="T149" s="401"/>
      <c r="U149" s="401"/>
      <c r="V149" s="401"/>
      <c r="W149" s="401"/>
      <c r="X149" s="401"/>
      <c r="Y149" s="401"/>
      <c r="Z149" s="401"/>
      <c r="AA149" s="376"/>
      <c r="AB149" s="376"/>
      <c r="AC149" s="376"/>
    </row>
    <row r="150" spans="1:68" ht="27" hidden="1" customHeight="1" x14ac:dyDescent="0.25">
      <c r="A150" s="54" t="s">
        <v>225</v>
      </c>
      <c r="B150" s="54" t="s">
        <v>226</v>
      </c>
      <c r="C150" s="31">
        <v>4301011562</v>
      </c>
      <c r="D150" s="387">
        <v>4680115882577</v>
      </c>
      <c r="E150" s="388"/>
      <c r="F150" s="379">
        <v>0.4</v>
      </c>
      <c r="G150" s="32">
        <v>8</v>
      </c>
      <c r="H150" s="379">
        <v>3.2</v>
      </c>
      <c r="I150" s="379">
        <v>3.4</v>
      </c>
      <c r="J150" s="32">
        <v>156</v>
      </c>
      <c r="K150" s="32" t="s">
        <v>75</v>
      </c>
      <c r="L150" s="32"/>
      <c r="M150" s="33" t="s">
        <v>99</v>
      </c>
      <c r="N150" s="33"/>
      <c r="O150" s="32">
        <v>90</v>
      </c>
      <c r="P150" s="3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92"/>
      <c r="R150" s="392"/>
      <c r="S150" s="392"/>
      <c r="T150" s="393"/>
      <c r="U150" s="34"/>
      <c r="V150" s="34"/>
      <c r="W150" s="35" t="s">
        <v>69</v>
      </c>
      <c r="X150" s="380">
        <v>0</v>
      </c>
      <c r="Y150" s="381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225</v>
      </c>
      <c r="B151" s="54" t="s">
        <v>227</v>
      </c>
      <c r="C151" s="31">
        <v>4301011564</v>
      </c>
      <c r="D151" s="387">
        <v>4680115882577</v>
      </c>
      <c r="E151" s="388"/>
      <c r="F151" s="379">
        <v>0.4</v>
      </c>
      <c r="G151" s="32">
        <v>8</v>
      </c>
      <c r="H151" s="379">
        <v>3.2</v>
      </c>
      <c r="I151" s="379">
        <v>3.4</v>
      </c>
      <c r="J151" s="32">
        <v>156</v>
      </c>
      <c r="K151" s="32" t="s">
        <v>75</v>
      </c>
      <c r="L151" s="32"/>
      <c r="M151" s="33" t="s">
        <v>99</v>
      </c>
      <c r="N151" s="33"/>
      <c r="O151" s="32">
        <v>90</v>
      </c>
      <c r="P151" s="77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92"/>
      <c r="R151" s="392"/>
      <c r="S151" s="392"/>
      <c r="T151" s="393"/>
      <c r="U151" s="34"/>
      <c r="V151" s="34"/>
      <c r="W151" s="35" t="s">
        <v>69</v>
      </c>
      <c r="X151" s="380">
        <v>0</v>
      </c>
      <c r="Y151" s="381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400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02"/>
      <c r="P152" s="384" t="s">
        <v>70</v>
      </c>
      <c r="Q152" s="385"/>
      <c r="R152" s="385"/>
      <c r="S152" s="385"/>
      <c r="T152" s="385"/>
      <c r="U152" s="385"/>
      <c r="V152" s="386"/>
      <c r="W152" s="37" t="s">
        <v>71</v>
      </c>
      <c r="X152" s="382">
        <f>IFERROR(X150/H150,"0")+IFERROR(X151/H151,"0")</f>
        <v>0</v>
      </c>
      <c r="Y152" s="382">
        <f>IFERROR(Y150/H150,"0")+IFERROR(Y151/H151,"0")</f>
        <v>0</v>
      </c>
      <c r="Z152" s="382">
        <f>IFERROR(IF(Z150="",0,Z150),"0")+IFERROR(IF(Z151="",0,Z151),"0")</f>
        <v>0</v>
      </c>
      <c r="AA152" s="383"/>
      <c r="AB152" s="383"/>
      <c r="AC152" s="383"/>
    </row>
    <row r="153" spans="1:68" hidden="1" x14ac:dyDescent="0.2">
      <c r="A153" s="401"/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2"/>
      <c r="P153" s="384" t="s">
        <v>70</v>
      </c>
      <c r="Q153" s="385"/>
      <c r="R153" s="385"/>
      <c r="S153" s="385"/>
      <c r="T153" s="385"/>
      <c r="U153" s="385"/>
      <c r="V153" s="386"/>
      <c r="W153" s="37" t="s">
        <v>69</v>
      </c>
      <c r="X153" s="382">
        <f>IFERROR(SUM(X150:X151),"0")</f>
        <v>0</v>
      </c>
      <c r="Y153" s="382">
        <f>IFERROR(SUM(Y150:Y151),"0")</f>
        <v>0</v>
      </c>
      <c r="Z153" s="37"/>
      <c r="AA153" s="383"/>
      <c r="AB153" s="383"/>
      <c r="AC153" s="383"/>
    </row>
    <row r="154" spans="1:68" ht="14.25" hidden="1" customHeight="1" x14ac:dyDescent="0.25">
      <c r="A154" s="423" t="s">
        <v>64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76"/>
      <c r="AB154" s="376"/>
      <c r="AC154" s="376"/>
    </row>
    <row r="155" spans="1:68" ht="27" hidden="1" customHeight="1" x14ac:dyDescent="0.25">
      <c r="A155" s="54" t="s">
        <v>228</v>
      </c>
      <c r="B155" s="54" t="s">
        <v>229</v>
      </c>
      <c r="C155" s="31">
        <v>4301031235</v>
      </c>
      <c r="D155" s="387">
        <v>4680115883444</v>
      </c>
      <c r="E155" s="388"/>
      <c r="F155" s="379">
        <v>0.35</v>
      </c>
      <c r="G155" s="32">
        <v>8</v>
      </c>
      <c r="H155" s="379">
        <v>2.8</v>
      </c>
      <c r="I155" s="379">
        <v>3.0880000000000001</v>
      </c>
      <c r="J155" s="32">
        <v>156</v>
      </c>
      <c r="K155" s="32" t="s">
        <v>75</v>
      </c>
      <c r="L155" s="32"/>
      <c r="M155" s="33" t="s">
        <v>99</v>
      </c>
      <c r="N155" s="33"/>
      <c r="O155" s="32">
        <v>90</v>
      </c>
      <c r="P155" s="39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392"/>
      <c r="R155" s="392"/>
      <c r="S155" s="392"/>
      <c r="T155" s="393"/>
      <c r="U155" s="34"/>
      <c r="V155" s="34"/>
      <c r="W155" s="35" t="s">
        <v>69</v>
      </c>
      <c r="X155" s="380">
        <v>0</v>
      </c>
      <c r="Y155" s="381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228</v>
      </c>
      <c r="B156" s="54" t="s">
        <v>230</v>
      </c>
      <c r="C156" s="31">
        <v>4301031234</v>
      </c>
      <c r="D156" s="387">
        <v>4680115883444</v>
      </c>
      <c r="E156" s="388"/>
      <c r="F156" s="379">
        <v>0.35</v>
      </c>
      <c r="G156" s="32">
        <v>8</v>
      </c>
      <c r="H156" s="379">
        <v>2.8</v>
      </c>
      <c r="I156" s="379">
        <v>3.0880000000000001</v>
      </c>
      <c r="J156" s="32">
        <v>156</v>
      </c>
      <c r="K156" s="32" t="s">
        <v>75</v>
      </c>
      <c r="L156" s="32"/>
      <c r="M156" s="33" t="s">
        <v>99</v>
      </c>
      <c r="N156" s="33"/>
      <c r="O156" s="32">
        <v>90</v>
      </c>
      <c r="P156" s="62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392"/>
      <c r="R156" s="392"/>
      <c r="S156" s="392"/>
      <c r="T156" s="393"/>
      <c r="U156" s="34"/>
      <c r="V156" s="34"/>
      <c r="W156" s="35" t="s">
        <v>69</v>
      </c>
      <c r="X156" s="380">
        <v>0</v>
      </c>
      <c r="Y156" s="381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0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02"/>
      <c r="P157" s="384" t="s">
        <v>70</v>
      </c>
      <c r="Q157" s="385"/>
      <c r="R157" s="385"/>
      <c r="S157" s="385"/>
      <c r="T157" s="385"/>
      <c r="U157" s="385"/>
      <c r="V157" s="386"/>
      <c r="W157" s="37" t="s">
        <v>71</v>
      </c>
      <c r="X157" s="382">
        <f>IFERROR(X155/H155,"0")+IFERROR(X156/H156,"0")</f>
        <v>0</v>
      </c>
      <c r="Y157" s="382">
        <f>IFERROR(Y155/H155,"0")+IFERROR(Y156/H156,"0")</f>
        <v>0</v>
      </c>
      <c r="Z157" s="382">
        <f>IFERROR(IF(Z155="",0,Z155),"0")+IFERROR(IF(Z156="",0,Z156),"0")</f>
        <v>0</v>
      </c>
      <c r="AA157" s="383"/>
      <c r="AB157" s="383"/>
      <c r="AC157" s="383"/>
    </row>
    <row r="158" spans="1:68" hidden="1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02"/>
      <c r="P158" s="384" t="s">
        <v>70</v>
      </c>
      <c r="Q158" s="385"/>
      <c r="R158" s="385"/>
      <c r="S158" s="385"/>
      <c r="T158" s="385"/>
      <c r="U158" s="385"/>
      <c r="V158" s="386"/>
      <c r="W158" s="37" t="s">
        <v>69</v>
      </c>
      <c r="X158" s="382">
        <f>IFERROR(SUM(X155:X156),"0")</f>
        <v>0</v>
      </c>
      <c r="Y158" s="382">
        <f>IFERROR(SUM(Y155:Y156),"0")</f>
        <v>0</v>
      </c>
      <c r="Z158" s="37"/>
      <c r="AA158" s="383"/>
      <c r="AB158" s="383"/>
      <c r="AC158" s="383"/>
    </row>
    <row r="159" spans="1:68" ht="14.25" hidden="1" customHeight="1" x14ac:dyDescent="0.25">
      <c r="A159" s="423" t="s">
        <v>72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76"/>
      <c r="AB159" s="376"/>
      <c r="AC159" s="376"/>
    </row>
    <row r="160" spans="1:68" ht="16.5" hidden="1" customHeight="1" x14ac:dyDescent="0.25">
      <c r="A160" s="54" t="s">
        <v>231</v>
      </c>
      <c r="B160" s="54" t="s">
        <v>232</v>
      </c>
      <c r="C160" s="31">
        <v>4301051477</v>
      </c>
      <c r="D160" s="387">
        <v>4680115882584</v>
      </c>
      <c r="E160" s="388"/>
      <c r="F160" s="379">
        <v>0.33</v>
      </c>
      <c r="G160" s="32">
        <v>8</v>
      </c>
      <c r="H160" s="379">
        <v>2.64</v>
      </c>
      <c r="I160" s="379">
        <v>2.9279999999999999</v>
      </c>
      <c r="J160" s="32">
        <v>156</v>
      </c>
      <c r="K160" s="32" t="s">
        <v>75</v>
      </c>
      <c r="L160" s="32"/>
      <c r="M160" s="33" t="s">
        <v>99</v>
      </c>
      <c r="N160" s="33"/>
      <c r="O160" s="32">
        <v>60</v>
      </c>
      <c r="P160" s="44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92"/>
      <c r="R160" s="392"/>
      <c r="S160" s="392"/>
      <c r="T160" s="393"/>
      <c r="U160" s="34"/>
      <c r="V160" s="34"/>
      <c r="W160" s="35" t="s">
        <v>69</v>
      </c>
      <c r="X160" s="380">
        <v>0</v>
      </c>
      <c r="Y160" s="381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231</v>
      </c>
      <c r="B161" s="54" t="s">
        <v>233</v>
      </c>
      <c r="C161" s="31">
        <v>4301051476</v>
      </c>
      <c r="D161" s="387">
        <v>4680115882584</v>
      </c>
      <c r="E161" s="388"/>
      <c r="F161" s="379">
        <v>0.33</v>
      </c>
      <c r="G161" s="32">
        <v>8</v>
      </c>
      <c r="H161" s="379">
        <v>2.64</v>
      </c>
      <c r="I161" s="379">
        <v>2.9279999999999999</v>
      </c>
      <c r="J161" s="32">
        <v>156</v>
      </c>
      <c r="K161" s="32" t="s">
        <v>75</v>
      </c>
      <c r="L161" s="32"/>
      <c r="M161" s="33" t="s">
        <v>99</v>
      </c>
      <c r="N161" s="33"/>
      <c r="O161" s="32">
        <v>60</v>
      </c>
      <c r="P161" s="61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92"/>
      <c r="R161" s="392"/>
      <c r="S161" s="392"/>
      <c r="T161" s="393"/>
      <c r="U161" s="34"/>
      <c r="V161" s="34"/>
      <c r="W161" s="35" t="s">
        <v>69</v>
      </c>
      <c r="X161" s="380">
        <v>0</v>
      </c>
      <c r="Y161" s="381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0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02"/>
      <c r="P162" s="384" t="s">
        <v>70</v>
      </c>
      <c r="Q162" s="385"/>
      <c r="R162" s="385"/>
      <c r="S162" s="385"/>
      <c r="T162" s="385"/>
      <c r="U162" s="385"/>
      <c r="V162" s="386"/>
      <c r="W162" s="37" t="s">
        <v>71</v>
      </c>
      <c r="X162" s="382">
        <f>IFERROR(X160/H160,"0")+IFERROR(X161/H161,"0")</f>
        <v>0</v>
      </c>
      <c r="Y162" s="382">
        <f>IFERROR(Y160/H160,"0")+IFERROR(Y161/H161,"0")</f>
        <v>0</v>
      </c>
      <c r="Z162" s="382">
        <f>IFERROR(IF(Z160="",0,Z160),"0")+IFERROR(IF(Z161="",0,Z161),"0")</f>
        <v>0</v>
      </c>
      <c r="AA162" s="383"/>
      <c r="AB162" s="383"/>
      <c r="AC162" s="383"/>
    </row>
    <row r="163" spans="1:68" hidden="1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02"/>
      <c r="P163" s="384" t="s">
        <v>70</v>
      </c>
      <c r="Q163" s="385"/>
      <c r="R163" s="385"/>
      <c r="S163" s="385"/>
      <c r="T163" s="385"/>
      <c r="U163" s="385"/>
      <c r="V163" s="386"/>
      <c r="W163" s="37" t="s">
        <v>69</v>
      </c>
      <c r="X163" s="382">
        <f>IFERROR(SUM(X160:X161),"0")</f>
        <v>0</v>
      </c>
      <c r="Y163" s="382">
        <f>IFERROR(SUM(Y160:Y161),"0")</f>
        <v>0</v>
      </c>
      <c r="Z163" s="37"/>
      <c r="AA163" s="383"/>
      <c r="AB163" s="383"/>
      <c r="AC163" s="383"/>
    </row>
    <row r="164" spans="1:68" ht="16.5" hidden="1" customHeight="1" x14ac:dyDescent="0.25">
      <c r="A164" s="420" t="s">
        <v>108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75"/>
      <c r="AB164" s="375"/>
      <c r="AC164" s="375"/>
    </row>
    <row r="165" spans="1:68" ht="14.25" hidden="1" customHeight="1" x14ac:dyDescent="0.25">
      <c r="A165" s="423" t="s">
        <v>110</v>
      </c>
      <c r="B165" s="401"/>
      <c r="C165" s="401"/>
      <c r="D165" s="401"/>
      <c r="E165" s="401"/>
      <c r="F165" s="401"/>
      <c r="G165" s="401"/>
      <c r="H165" s="401"/>
      <c r="I165" s="401"/>
      <c r="J165" s="401"/>
      <c r="K165" s="401"/>
      <c r="L165" s="401"/>
      <c r="M165" s="401"/>
      <c r="N165" s="401"/>
      <c r="O165" s="401"/>
      <c r="P165" s="401"/>
      <c r="Q165" s="401"/>
      <c r="R165" s="401"/>
      <c r="S165" s="401"/>
      <c r="T165" s="401"/>
      <c r="U165" s="401"/>
      <c r="V165" s="401"/>
      <c r="W165" s="401"/>
      <c r="X165" s="401"/>
      <c r="Y165" s="401"/>
      <c r="Z165" s="401"/>
      <c r="AA165" s="376"/>
      <c r="AB165" s="376"/>
      <c r="AC165" s="376"/>
    </row>
    <row r="166" spans="1:68" ht="27" hidden="1" customHeight="1" x14ac:dyDescent="0.25">
      <c r="A166" s="54" t="s">
        <v>234</v>
      </c>
      <c r="B166" s="54" t="s">
        <v>235</v>
      </c>
      <c r="C166" s="31">
        <v>4301011623</v>
      </c>
      <c r="D166" s="387">
        <v>4607091382945</v>
      </c>
      <c r="E166" s="388"/>
      <c r="F166" s="379">
        <v>1.4</v>
      </c>
      <c r="G166" s="32">
        <v>8</v>
      </c>
      <c r="H166" s="379">
        <v>11.2</v>
      </c>
      <c r="I166" s="379">
        <v>11.68</v>
      </c>
      <c r="J166" s="32">
        <v>56</v>
      </c>
      <c r="K166" s="32" t="s">
        <v>113</v>
      </c>
      <c r="L166" s="32"/>
      <c r="M166" s="33" t="s">
        <v>114</v>
      </c>
      <c r="N166" s="33"/>
      <c r="O166" s="32">
        <v>50</v>
      </c>
      <c r="P166" s="49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92"/>
      <c r="R166" s="392"/>
      <c r="S166" s="392"/>
      <c r="T166" s="393"/>
      <c r="U166" s="34"/>
      <c r="V166" s="34"/>
      <c r="W166" s="35" t="s">
        <v>69</v>
      </c>
      <c r="X166" s="380">
        <v>0</v>
      </c>
      <c r="Y166" s="381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236</v>
      </c>
      <c r="B167" s="54" t="s">
        <v>237</v>
      </c>
      <c r="C167" s="31">
        <v>4301011192</v>
      </c>
      <c r="D167" s="387">
        <v>4607091382952</v>
      </c>
      <c r="E167" s="388"/>
      <c r="F167" s="379">
        <v>0.5</v>
      </c>
      <c r="G167" s="32">
        <v>6</v>
      </c>
      <c r="H167" s="379">
        <v>3</v>
      </c>
      <c r="I167" s="379">
        <v>3.2</v>
      </c>
      <c r="J167" s="32">
        <v>156</v>
      </c>
      <c r="K167" s="32" t="s">
        <v>75</v>
      </c>
      <c r="L167" s="32"/>
      <c r="M167" s="33" t="s">
        <v>114</v>
      </c>
      <c r="N167" s="33"/>
      <c r="O167" s="32">
        <v>50</v>
      </c>
      <c r="P167" s="5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92"/>
      <c r="R167" s="392"/>
      <c r="S167" s="392"/>
      <c r="T167" s="393"/>
      <c r="U167" s="34"/>
      <c r="V167" s="34"/>
      <c r="W167" s="35" t="s">
        <v>69</v>
      </c>
      <c r="X167" s="380">
        <v>0</v>
      </c>
      <c r="Y167" s="381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238</v>
      </c>
      <c r="B168" s="54" t="s">
        <v>239</v>
      </c>
      <c r="C168" s="31">
        <v>4301011705</v>
      </c>
      <c r="D168" s="387">
        <v>4607091384604</v>
      </c>
      <c r="E168" s="388"/>
      <c r="F168" s="379">
        <v>0.4</v>
      </c>
      <c r="G168" s="32">
        <v>10</v>
      </c>
      <c r="H168" s="379">
        <v>4</v>
      </c>
      <c r="I168" s="379">
        <v>4.24</v>
      </c>
      <c r="J168" s="32">
        <v>120</v>
      </c>
      <c r="K168" s="32" t="s">
        <v>75</v>
      </c>
      <c r="L168" s="32"/>
      <c r="M168" s="33" t="s">
        <v>114</v>
      </c>
      <c r="N168" s="33"/>
      <c r="O168" s="32">
        <v>50</v>
      </c>
      <c r="P168" s="4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92"/>
      <c r="R168" s="392"/>
      <c r="S168" s="392"/>
      <c r="T168" s="393"/>
      <c r="U168" s="34"/>
      <c r="V168" s="34"/>
      <c r="W168" s="35" t="s">
        <v>69</v>
      </c>
      <c r="X168" s="380">
        <v>0</v>
      </c>
      <c r="Y168" s="381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400"/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2"/>
      <c r="P169" s="384" t="s">
        <v>70</v>
      </c>
      <c r="Q169" s="385"/>
      <c r="R169" s="385"/>
      <c r="S169" s="385"/>
      <c r="T169" s="385"/>
      <c r="U169" s="385"/>
      <c r="V169" s="386"/>
      <c r="W169" s="37" t="s">
        <v>71</v>
      </c>
      <c r="X169" s="382">
        <f>IFERROR(X166/H166,"0")+IFERROR(X167/H167,"0")+IFERROR(X168/H168,"0")</f>
        <v>0</v>
      </c>
      <c r="Y169" s="382">
        <f>IFERROR(Y166/H166,"0")+IFERROR(Y167/H167,"0")+IFERROR(Y168/H168,"0")</f>
        <v>0</v>
      </c>
      <c r="Z169" s="382">
        <f>IFERROR(IF(Z166="",0,Z166),"0")+IFERROR(IF(Z167="",0,Z167),"0")+IFERROR(IF(Z168="",0,Z168),"0")</f>
        <v>0</v>
      </c>
      <c r="AA169" s="383"/>
      <c r="AB169" s="383"/>
      <c r="AC169" s="383"/>
    </row>
    <row r="170" spans="1:68" hidden="1" x14ac:dyDescent="0.2">
      <c r="A170" s="401"/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2"/>
      <c r="P170" s="384" t="s">
        <v>70</v>
      </c>
      <c r="Q170" s="385"/>
      <c r="R170" s="385"/>
      <c r="S170" s="385"/>
      <c r="T170" s="385"/>
      <c r="U170" s="385"/>
      <c r="V170" s="386"/>
      <c r="W170" s="37" t="s">
        <v>69</v>
      </c>
      <c r="X170" s="382">
        <f>IFERROR(SUM(X166:X168),"0")</f>
        <v>0</v>
      </c>
      <c r="Y170" s="382">
        <f>IFERROR(SUM(Y166:Y168),"0")</f>
        <v>0</v>
      </c>
      <c r="Z170" s="37"/>
      <c r="AA170" s="383"/>
      <c r="AB170" s="383"/>
      <c r="AC170" s="383"/>
    </row>
    <row r="171" spans="1:68" ht="14.25" hidden="1" customHeight="1" x14ac:dyDescent="0.25">
      <c r="A171" s="423" t="s">
        <v>64</v>
      </c>
      <c r="B171" s="401"/>
      <c r="C171" s="401"/>
      <c r="D171" s="401"/>
      <c r="E171" s="401"/>
      <c r="F171" s="401"/>
      <c r="G171" s="401"/>
      <c r="H171" s="401"/>
      <c r="I171" s="401"/>
      <c r="J171" s="401"/>
      <c r="K171" s="401"/>
      <c r="L171" s="401"/>
      <c r="M171" s="401"/>
      <c r="N171" s="401"/>
      <c r="O171" s="401"/>
      <c r="P171" s="401"/>
      <c r="Q171" s="401"/>
      <c r="R171" s="401"/>
      <c r="S171" s="401"/>
      <c r="T171" s="401"/>
      <c r="U171" s="401"/>
      <c r="V171" s="401"/>
      <c r="W171" s="401"/>
      <c r="X171" s="401"/>
      <c r="Y171" s="401"/>
      <c r="Z171" s="401"/>
      <c r="AA171" s="376"/>
      <c r="AB171" s="376"/>
      <c r="AC171" s="376"/>
    </row>
    <row r="172" spans="1:68" ht="16.5" hidden="1" customHeight="1" x14ac:dyDescent="0.25">
      <c r="A172" s="54" t="s">
        <v>240</v>
      </c>
      <c r="B172" s="54" t="s">
        <v>241</v>
      </c>
      <c r="C172" s="31">
        <v>4301030895</v>
      </c>
      <c r="D172" s="387">
        <v>4607091387667</v>
      </c>
      <c r="E172" s="388"/>
      <c r="F172" s="379">
        <v>0.9</v>
      </c>
      <c r="G172" s="32">
        <v>10</v>
      </c>
      <c r="H172" s="379">
        <v>9</v>
      </c>
      <c r="I172" s="379">
        <v>9.6300000000000008</v>
      </c>
      <c r="J172" s="32">
        <v>56</v>
      </c>
      <c r="K172" s="32" t="s">
        <v>113</v>
      </c>
      <c r="L172" s="32"/>
      <c r="M172" s="33" t="s">
        <v>114</v>
      </c>
      <c r="N172" s="33"/>
      <c r="O172" s="32">
        <v>40</v>
      </c>
      <c r="P172" s="4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92"/>
      <c r="R172" s="392"/>
      <c r="S172" s="392"/>
      <c r="T172" s="393"/>
      <c r="U172" s="34"/>
      <c r="V172" s="34"/>
      <c r="W172" s="35" t="s">
        <v>69</v>
      </c>
      <c r="X172" s="380">
        <v>0</v>
      </c>
      <c r="Y172" s="381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242</v>
      </c>
      <c r="B173" s="54" t="s">
        <v>243</v>
      </c>
      <c r="C173" s="31">
        <v>4301030961</v>
      </c>
      <c r="D173" s="387">
        <v>4607091387636</v>
      </c>
      <c r="E173" s="388"/>
      <c r="F173" s="379">
        <v>0.7</v>
      </c>
      <c r="G173" s="32">
        <v>6</v>
      </c>
      <c r="H173" s="379">
        <v>4.2</v>
      </c>
      <c r="I173" s="379">
        <v>4.5</v>
      </c>
      <c r="J173" s="32">
        <v>120</v>
      </c>
      <c r="K173" s="32" t="s">
        <v>75</v>
      </c>
      <c r="L173" s="32"/>
      <c r="M173" s="33" t="s">
        <v>68</v>
      </c>
      <c r="N173" s="33"/>
      <c r="O173" s="32">
        <v>40</v>
      </c>
      <c r="P173" s="45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92"/>
      <c r="R173" s="392"/>
      <c r="S173" s="392"/>
      <c r="T173" s="393"/>
      <c r="U173" s="34"/>
      <c r="V173" s="34"/>
      <c r="W173" s="35" t="s">
        <v>69</v>
      </c>
      <c r="X173" s="380">
        <v>0</v>
      </c>
      <c r="Y173" s="381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244</v>
      </c>
      <c r="B174" s="54" t="s">
        <v>245</v>
      </c>
      <c r="C174" s="31">
        <v>4301030963</v>
      </c>
      <c r="D174" s="387">
        <v>4607091382426</v>
      </c>
      <c r="E174" s="388"/>
      <c r="F174" s="379">
        <v>0.9</v>
      </c>
      <c r="G174" s="32">
        <v>10</v>
      </c>
      <c r="H174" s="379">
        <v>9</v>
      </c>
      <c r="I174" s="379">
        <v>9.6300000000000008</v>
      </c>
      <c r="J174" s="32">
        <v>56</v>
      </c>
      <c r="K174" s="32" t="s">
        <v>113</v>
      </c>
      <c r="L174" s="32"/>
      <c r="M174" s="33" t="s">
        <v>68</v>
      </c>
      <c r="N174" s="33"/>
      <c r="O174" s="32">
        <v>40</v>
      </c>
      <c r="P174" s="7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92"/>
      <c r="R174" s="392"/>
      <c r="S174" s="392"/>
      <c r="T174" s="393"/>
      <c r="U174" s="34"/>
      <c r="V174" s="34"/>
      <c r="W174" s="35" t="s">
        <v>69</v>
      </c>
      <c r="X174" s="380">
        <v>15</v>
      </c>
      <c r="Y174" s="381">
        <f>IFERROR(IF(X174="",0,CEILING((X174/$H174),1)*$H174),"")</f>
        <v>18</v>
      </c>
      <c r="Z174" s="36">
        <f>IFERROR(IF(Y174=0,"",ROUNDUP(Y174/H174,0)*0.02175),"")</f>
        <v>4.3499999999999997E-2</v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16.05</v>
      </c>
      <c r="BN174" s="64">
        <f>IFERROR(Y174*I174/H174,"0")</f>
        <v>19.260000000000002</v>
      </c>
      <c r="BO174" s="64">
        <f>IFERROR(1/J174*(X174/H174),"0")</f>
        <v>2.976190476190476E-2</v>
      </c>
      <c r="BP174" s="64">
        <f>IFERROR(1/J174*(Y174/H174),"0")</f>
        <v>3.5714285714285712E-2</v>
      </c>
    </row>
    <row r="175" spans="1:68" ht="27" hidden="1" customHeight="1" x14ac:dyDescent="0.25">
      <c r="A175" s="54" t="s">
        <v>246</v>
      </c>
      <c r="B175" s="54" t="s">
        <v>247</v>
      </c>
      <c r="C175" s="31">
        <v>4301030962</v>
      </c>
      <c r="D175" s="387">
        <v>4607091386547</v>
      </c>
      <c r="E175" s="388"/>
      <c r="F175" s="379">
        <v>0.35</v>
      </c>
      <c r="G175" s="32">
        <v>8</v>
      </c>
      <c r="H175" s="379">
        <v>2.8</v>
      </c>
      <c r="I175" s="379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67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92"/>
      <c r="R175" s="392"/>
      <c r="S175" s="392"/>
      <c r="T175" s="393"/>
      <c r="U175" s="34"/>
      <c r="V175" s="34"/>
      <c r="W175" s="35" t="s">
        <v>69</v>
      </c>
      <c r="X175" s="380">
        <v>0</v>
      </c>
      <c r="Y175" s="381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248</v>
      </c>
      <c r="B176" s="54" t="s">
        <v>249</v>
      </c>
      <c r="C176" s="31">
        <v>4301030964</v>
      </c>
      <c r="D176" s="387">
        <v>4607091382464</v>
      </c>
      <c r="E176" s="388"/>
      <c r="F176" s="379">
        <v>0.35</v>
      </c>
      <c r="G176" s="32">
        <v>8</v>
      </c>
      <c r="H176" s="379">
        <v>2.8</v>
      </c>
      <c r="I176" s="379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6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92"/>
      <c r="R176" s="392"/>
      <c r="S176" s="392"/>
      <c r="T176" s="393"/>
      <c r="U176" s="34"/>
      <c r="V176" s="34"/>
      <c r="W176" s="35" t="s">
        <v>69</v>
      </c>
      <c r="X176" s="380">
        <v>0</v>
      </c>
      <c r="Y176" s="381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400"/>
      <c r="B177" s="401"/>
      <c r="C177" s="401"/>
      <c r="D177" s="401"/>
      <c r="E177" s="401"/>
      <c r="F177" s="401"/>
      <c r="G177" s="401"/>
      <c r="H177" s="401"/>
      <c r="I177" s="401"/>
      <c r="J177" s="401"/>
      <c r="K177" s="401"/>
      <c r="L177" s="401"/>
      <c r="M177" s="401"/>
      <c r="N177" s="401"/>
      <c r="O177" s="402"/>
      <c r="P177" s="384" t="s">
        <v>70</v>
      </c>
      <c r="Q177" s="385"/>
      <c r="R177" s="385"/>
      <c r="S177" s="385"/>
      <c r="T177" s="385"/>
      <c r="U177" s="385"/>
      <c r="V177" s="386"/>
      <c r="W177" s="37" t="s">
        <v>71</v>
      </c>
      <c r="X177" s="382">
        <f>IFERROR(X172/H172,"0")+IFERROR(X173/H173,"0")+IFERROR(X174/H174,"0")+IFERROR(X175/H175,"0")+IFERROR(X176/H176,"0")</f>
        <v>1.6666666666666667</v>
      </c>
      <c r="Y177" s="382">
        <f>IFERROR(Y172/H172,"0")+IFERROR(Y173/H173,"0")+IFERROR(Y174/H174,"0")+IFERROR(Y175/H175,"0")+IFERROR(Y176/H176,"0")</f>
        <v>2</v>
      </c>
      <c r="Z177" s="382">
        <f>IFERROR(IF(Z172="",0,Z172),"0")+IFERROR(IF(Z173="",0,Z173),"0")+IFERROR(IF(Z174="",0,Z174),"0")+IFERROR(IF(Z175="",0,Z175),"0")+IFERROR(IF(Z176="",0,Z176),"0")</f>
        <v>4.3499999999999997E-2</v>
      </c>
      <c r="AA177" s="383"/>
      <c r="AB177" s="383"/>
      <c r="AC177" s="383"/>
    </row>
    <row r="178" spans="1:68" x14ac:dyDescent="0.2">
      <c r="A178" s="401"/>
      <c r="B178" s="401"/>
      <c r="C178" s="401"/>
      <c r="D178" s="401"/>
      <c r="E178" s="401"/>
      <c r="F178" s="401"/>
      <c r="G178" s="401"/>
      <c r="H178" s="401"/>
      <c r="I178" s="401"/>
      <c r="J178" s="401"/>
      <c r="K178" s="401"/>
      <c r="L178" s="401"/>
      <c r="M178" s="401"/>
      <c r="N178" s="401"/>
      <c r="O178" s="402"/>
      <c r="P178" s="384" t="s">
        <v>70</v>
      </c>
      <c r="Q178" s="385"/>
      <c r="R178" s="385"/>
      <c r="S178" s="385"/>
      <c r="T178" s="385"/>
      <c r="U178" s="385"/>
      <c r="V178" s="386"/>
      <c r="W178" s="37" t="s">
        <v>69</v>
      </c>
      <c r="X178" s="382">
        <f>IFERROR(SUM(X172:X176),"0")</f>
        <v>15</v>
      </c>
      <c r="Y178" s="382">
        <f>IFERROR(SUM(Y172:Y176),"0")</f>
        <v>18</v>
      </c>
      <c r="Z178" s="37"/>
      <c r="AA178" s="383"/>
      <c r="AB178" s="383"/>
      <c r="AC178" s="383"/>
    </row>
    <row r="179" spans="1:68" ht="14.25" hidden="1" customHeight="1" x14ac:dyDescent="0.25">
      <c r="A179" s="423" t="s">
        <v>72</v>
      </c>
      <c r="B179" s="401"/>
      <c r="C179" s="401"/>
      <c r="D179" s="401"/>
      <c r="E179" s="401"/>
      <c r="F179" s="401"/>
      <c r="G179" s="401"/>
      <c r="H179" s="401"/>
      <c r="I179" s="401"/>
      <c r="J179" s="401"/>
      <c r="K179" s="401"/>
      <c r="L179" s="401"/>
      <c r="M179" s="401"/>
      <c r="N179" s="401"/>
      <c r="O179" s="401"/>
      <c r="P179" s="401"/>
      <c r="Q179" s="401"/>
      <c r="R179" s="401"/>
      <c r="S179" s="401"/>
      <c r="T179" s="401"/>
      <c r="U179" s="401"/>
      <c r="V179" s="401"/>
      <c r="W179" s="401"/>
      <c r="X179" s="401"/>
      <c r="Y179" s="401"/>
      <c r="Z179" s="401"/>
      <c r="AA179" s="376"/>
      <c r="AB179" s="376"/>
      <c r="AC179" s="376"/>
    </row>
    <row r="180" spans="1:68" ht="16.5" hidden="1" customHeight="1" x14ac:dyDescent="0.25">
      <c r="A180" s="54" t="s">
        <v>250</v>
      </c>
      <c r="B180" s="54" t="s">
        <v>251</v>
      </c>
      <c r="C180" s="31">
        <v>4301051611</v>
      </c>
      <c r="D180" s="387">
        <v>4607091385304</v>
      </c>
      <c r="E180" s="388"/>
      <c r="F180" s="379">
        <v>1.4</v>
      </c>
      <c r="G180" s="32">
        <v>6</v>
      </c>
      <c r="H180" s="379">
        <v>8.4</v>
      </c>
      <c r="I180" s="379">
        <v>8.9640000000000004</v>
      </c>
      <c r="J180" s="32">
        <v>56</v>
      </c>
      <c r="K180" s="32" t="s">
        <v>113</v>
      </c>
      <c r="L180" s="32"/>
      <c r="M180" s="33" t="s">
        <v>68</v>
      </c>
      <c r="N180" s="33"/>
      <c r="O180" s="32">
        <v>40</v>
      </c>
      <c r="P180" s="53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92"/>
      <c r="R180" s="392"/>
      <c r="S180" s="392"/>
      <c r="T180" s="393"/>
      <c r="U180" s="34"/>
      <c r="V180" s="34"/>
      <c r="W180" s="35" t="s">
        <v>69</v>
      </c>
      <c r="X180" s="380">
        <v>0</v>
      </c>
      <c r="Y180" s="381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hidden="1" customHeight="1" x14ac:dyDescent="0.25">
      <c r="A181" s="54" t="s">
        <v>252</v>
      </c>
      <c r="B181" s="54" t="s">
        <v>253</v>
      </c>
      <c r="C181" s="31">
        <v>4301051648</v>
      </c>
      <c r="D181" s="387">
        <v>4607091386264</v>
      </c>
      <c r="E181" s="388"/>
      <c r="F181" s="379">
        <v>0.5</v>
      </c>
      <c r="G181" s="32">
        <v>6</v>
      </c>
      <c r="H181" s="379">
        <v>3</v>
      </c>
      <c r="I181" s="379">
        <v>3.278</v>
      </c>
      <c r="J181" s="32">
        <v>156</v>
      </c>
      <c r="K181" s="32" t="s">
        <v>75</v>
      </c>
      <c r="L181" s="32"/>
      <c r="M181" s="33" t="s">
        <v>68</v>
      </c>
      <c r="N181" s="33"/>
      <c r="O181" s="32">
        <v>31</v>
      </c>
      <c r="P181" s="70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92"/>
      <c r="R181" s="392"/>
      <c r="S181" s="392"/>
      <c r="T181" s="393"/>
      <c r="U181" s="34"/>
      <c r="V181" s="34"/>
      <c r="W181" s="35" t="s">
        <v>69</v>
      </c>
      <c r="X181" s="380">
        <v>0</v>
      </c>
      <c r="Y181" s="381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254</v>
      </c>
      <c r="B182" s="54" t="s">
        <v>255</v>
      </c>
      <c r="C182" s="31">
        <v>4301051313</v>
      </c>
      <c r="D182" s="387">
        <v>4607091385427</v>
      </c>
      <c r="E182" s="388"/>
      <c r="F182" s="379">
        <v>0.5</v>
      </c>
      <c r="G182" s="32">
        <v>6</v>
      </c>
      <c r="H182" s="379">
        <v>3</v>
      </c>
      <c r="I182" s="379">
        <v>3.2719999999999998</v>
      </c>
      <c r="J182" s="32">
        <v>156</v>
      </c>
      <c r="K182" s="32" t="s">
        <v>75</v>
      </c>
      <c r="L182" s="32"/>
      <c r="M182" s="33" t="s">
        <v>68</v>
      </c>
      <c r="N182" s="33"/>
      <c r="O182" s="32">
        <v>40</v>
      </c>
      <c r="P182" s="5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92"/>
      <c r="R182" s="392"/>
      <c r="S182" s="392"/>
      <c r="T182" s="393"/>
      <c r="U182" s="34"/>
      <c r="V182" s="34"/>
      <c r="W182" s="35" t="s">
        <v>69</v>
      </c>
      <c r="X182" s="380">
        <v>0</v>
      </c>
      <c r="Y182" s="381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400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02"/>
      <c r="P183" s="384" t="s">
        <v>70</v>
      </c>
      <c r="Q183" s="385"/>
      <c r="R183" s="385"/>
      <c r="S183" s="385"/>
      <c r="T183" s="385"/>
      <c r="U183" s="385"/>
      <c r="V183" s="386"/>
      <c r="W183" s="37" t="s">
        <v>71</v>
      </c>
      <c r="X183" s="382">
        <f>IFERROR(X180/H180,"0")+IFERROR(X181/H181,"0")+IFERROR(X182/H182,"0")</f>
        <v>0</v>
      </c>
      <c r="Y183" s="382">
        <f>IFERROR(Y180/H180,"0")+IFERROR(Y181/H181,"0")+IFERROR(Y182/H182,"0")</f>
        <v>0</v>
      </c>
      <c r="Z183" s="382">
        <f>IFERROR(IF(Z180="",0,Z180),"0")+IFERROR(IF(Z181="",0,Z181),"0")+IFERROR(IF(Z182="",0,Z182),"0")</f>
        <v>0</v>
      </c>
      <c r="AA183" s="383"/>
      <c r="AB183" s="383"/>
      <c r="AC183" s="383"/>
    </row>
    <row r="184" spans="1:68" hidden="1" x14ac:dyDescent="0.2">
      <c r="A184" s="401"/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2"/>
      <c r="P184" s="384" t="s">
        <v>70</v>
      </c>
      <c r="Q184" s="385"/>
      <c r="R184" s="385"/>
      <c r="S184" s="385"/>
      <c r="T184" s="385"/>
      <c r="U184" s="385"/>
      <c r="V184" s="386"/>
      <c r="W184" s="37" t="s">
        <v>69</v>
      </c>
      <c r="X184" s="382">
        <f>IFERROR(SUM(X180:X182),"0")</f>
        <v>0</v>
      </c>
      <c r="Y184" s="382">
        <f>IFERROR(SUM(Y180:Y182),"0")</f>
        <v>0</v>
      </c>
      <c r="Z184" s="37"/>
      <c r="AA184" s="383"/>
      <c r="AB184" s="383"/>
      <c r="AC184" s="383"/>
    </row>
    <row r="185" spans="1:68" ht="27.75" hidden="1" customHeight="1" x14ac:dyDescent="0.2">
      <c r="A185" s="389" t="s">
        <v>256</v>
      </c>
      <c r="B185" s="390"/>
      <c r="C185" s="390"/>
      <c r="D185" s="390"/>
      <c r="E185" s="390"/>
      <c r="F185" s="390"/>
      <c r="G185" s="390"/>
      <c r="H185" s="390"/>
      <c r="I185" s="390"/>
      <c r="J185" s="390"/>
      <c r="K185" s="390"/>
      <c r="L185" s="390"/>
      <c r="M185" s="390"/>
      <c r="N185" s="390"/>
      <c r="O185" s="390"/>
      <c r="P185" s="390"/>
      <c r="Q185" s="390"/>
      <c r="R185" s="390"/>
      <c r="S185" s="390"/>
      <c r="T185" s="390"/>
      <c r="U185" s="390"/>
      <c r="V185" s="390"/>
      <c r="W185" s="390"/>
      <c r="X185" s="390"/>
      <c r="Y185" s="390"/>
      <c r="Z185" s="390"/>
      <c r="AA185" s="48"/>
      <c r="AB185" s="48"/>
      <c r="AC185" s="48"/>
    </row>
    <row r="186" spans="1:68" ht="16.5" hidden="1" customHeight="1" x14ac:dyDescent="0.25">
      <c r="A186" s="420" t="s">
        <v>257</v>
      </c>
      <c r="B186" s="401"/>
      <c r="C186" s="401"/>
      <c r="D186" s="401"/>
      <c r="E186" s="401"/>
      <c r="F186" s="401"/>
      <c r="G186" s="401"/>
      <c r="H186" s="401"/>
      <c r="I186" s="401"/>
      <c r="J186" s="401"/>
      <c r="K186" s="401"/>
      <c r="L186" s="401"/>
      <c r="M186" s="401"/>
      <c r="N186" s="401"/>
      <c r="O186" s="401"/>
      <c r="P186" s="401"/>
      <c r="Q186" s="401"/>
      <c r="R186" s="401"/>
      <c r="S186" s="401"/>
      <c r="T186" s="401"/>
      <c r="U186" s="401"/>
      <c r="V186" s="401"/>
      <c r="W186" s="401"/>
      <c r="X186" s="401"/>
      <c r="Y186" s="401"/>
      <c r="Z186" s="401"/>
      <c r="AA186" s="375"/>
      <c r="AB186" s="375"/>
      <c r="AC186" s="375"/>
    </row>
    <row r="187" spans="1:68" ht="14.25" hidden="1" customHeight="1" x14ac:dyDescent="0.25">
      <c r="A187" s="423" t="s">
        <v>64</v>
      </c>
      <c r="B187" s="401"/>
      <c r="C187" s="401"/>
      <c r="D187" s="401"/>
      <c r="E187" s="401"/>
      <c r="F187" s="401"/>
      <c r="G187" s="401"/>
      <c r="H187" s="401"/>
      <c r="I187" s="401"/>
      <c r="J187" s="401"/>
      <c r="K187" s="401"/>
      <c r="L187" s="401"/>
      <c r="M187" s="401"/>
      <c r="N187" s="401"/>
      <c r="O187" s="401"/>
      <c r="P187" s="401"/>
      <c r="Q187" s="401"/>
      <c r="R187" s="401"/>
      <c r="S187" s="401"/>
      <c r="T187" s="401"/>
      <c r="U187" s="401"/>
      <c r="V187" s="401"/>
      <c r="W187" s="401"/>
      <c r="X187" s="401"/>
      <c r="Y187" s="401"/>
      <c r="Z187" s="401"/>
      <c r="AA187" s="376"/>
      <c r="AB187" s="376"/>
      <c r="AC187" s="376"/>
    </row>
    <row r="188" spans="1:68" ht="27" hidden="1" customHeight="1" x14ac:dyDescent="0.25">
      <c r="A188" s="54" t="s">
        <v>258</v>
      </c>
      <c r="B188" s="54" t="s">
        <v>259</v>
      </c>
      <c r="C188" s="31">
        <v>4301031191</v>
      </c>
      <c r="D188" s="387">
        <v>4680115880993</v>
      </c>
      <c r="E188" s="388"/>
      <c r="F188" s="379">
        <v>0.7</v>
      </c>
      <c r="G188" s="32">
        <v>6</v>
      </c>
      <c r="H188" s="379">
        <v>4.2</v>
      </c>
      <c r="I188" s="379">
        <v>4.46</v>
      </c>
      <c r="J188" s="32">
        <v>156</v>
      </c>
      <c r="K188" s="32" t="s">
        <v>75</v>
      </c>
      <c r="L188" s="32"/>
      <c r="M188" s="33" t="s">
        <v>68</v>
      </c>
      <c r="N188" s="33"/>
      <c r="O188" s="32">
        <v>40</v>
      </c>
      <c r="P188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92"/>
      <c r="R188" s="392"/>
      <c r="S188" s="392"/>
      <c r="T188" s="393"/>
      <c r="U188" s="34"/>
      <c r="V188" s="34"/>
      <c r="W188" s="35" t="s">
        <v>69</v>
      </c>
      <c r="X188" s="380">
        <v>0</v>
      </c>
      <c r="Y188" s="381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hidden="1" customHeight="1" x14ac:dyDescent="0.25">
      <c r="A189" s="54" t="s">
        <v>260</v>
      </c>
      <c r="B189" s="54" t="s">
        <v>261</v>
      </c>
      <c r="C189" s="31">
        <v>4301031204</v>
      </c>
      <c r="D189" s="387">
        <v>4680115881761</v>
      </c>
      <c r="E189" s="388"/>
      <c r="F189" s="379">
        <v>0.7</v>
      </c>
      <c r="G189" s="32">
        <v>6</v>
      </c>
      <c r="H189" s="379">
        <v>4.2</v>
      </c>
      <c r="I189" s="379">
        <v>4.46</v>
      </c>
      <c r="J189" s="32">
        <v>156</v>
      </c>
      <c r="K189" s="32" t="s">
        <v>75</v>
      </c>
      <c r="L189" s="32"/>
      <c r="M189" s="33" t="s">
        <v>68</v>
      </c>
      <c r="N189" s="33"/>
      <c r="O189" s="32">
        <v>40</v>
      </c>
      <c r="P189" s="5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92"/>
      <c r="R189" s="392"/>
      <c r="S189" s="392"/>
      <c r="T189" s="393"/>
      <c r="U189" s="34"/>
      <c r="V189" s="34"/>
      <c r="W189" s="35" t="s">
        <v>69</v>
      </c>
      <c r="X189" s="380">
        <v>0</v>
      </c>
      <c r="Y189" s="381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262</v>
      </c>
      <c r="B190" s="54" t="s">
        <v>263</v>
      </c>
      <c r="C190" s="31">
        <v>4301031201</v>
      </c>
      <c r="D190" s="387">
        <v>4680115881563</v>
      </c>
      <c r="E190" s="388"/>
      <c r="F190" s="379">
        <v>0.7</v>
      </c>
      <c r="G190" s="32">
        <v>6</v>
      </c>
      <c r="H190" s="379">
        <v>4.2</v>
      </c>
      <c r="I190" s="379">
        <v>4.4000000000000004</v>
      </c>
      <c r="J190" s="32">
        <v>156</v>
      </c>
      <c r="K190" s="32" t="s">
        <v>75</v>
      </c>
      <c r="L190" s="32"/>
      <c r="M190" s="33" t="s">
        <v>68</v>
      </c>
      <c r="N190" s="33"/>
      <c r="O190" s="32">
        <v>40</v>
      </c>
      <c r="P190" s="6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92"/>
      <c r="R190" s="392"/>
      <c r="S190" s="392"/>
      <c r="T190" s="393"/>
      <c r="U190" s="34"/>
      <c r="V190" s="34"/>
      <c r="W190" s="35" t="s">
        <v>69</v>
      </c>
      <c r="X190" s="380">
        <v>0</v>
      </c>
      <c r="Y190" s="381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264</v>
      </c>
      <c r="B191" s="54" t="s">
        <v>265</v>
      </c>
      <c r="C191" s="31">
        <v>4301031199</v>
      </c>
      <c r="D191" s="387">
        <v>4680115880986</v>
      </c>
      <c r="E191" s="388"/>
      <c r="F191" s="379">
        <v>0.35</v>
      </c>
      <c r="G191" s="32">
        <v>6</v>
      </c>
      <c r="H191" s="379">
        <v>2.1</v>
      </c>
      <c r="I191" s="379">
        <v>2.23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7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92"/>
      <c r="R191" s="392"/>
      <c r="S191" s="392"/>
      <c r="T191" s="393"/>
      <c r="U191" s="34"/>
      <c r="V191" s="34"/>
      <c r="W191" s="35" t="s">
        <v>69</v>
      </c>
      <c r="X191" s="380">
        <v>0</v>
      </c>
      <c r="Y191" s="381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266</v>
      </c>
      <c r="B192" s="54" t="s">
        <v>267</v>
      </c>
      <c r="C192" s="31">
        <v>4301031205</v>
      </c>
      <c r="D192" s="387">
        <v>4680115881785</v>
      </c>
      <c r="E192" s="388"/>
      <c r="F192" s="379">
        <v>0.35</v>
      </c>
      <c r="G192" s="32">
        <v>6</v>
      </c>
      <c r="H192" s="379">
        <v>2.1</v>
      </c>
      <c r="I192" s="379">
        <v>2.23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4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92"/>
      <c r="R192" s="392"/>
      <c r="S192" s="392"/>
      <c r="T192" s="393"/>
      <c r="U192" s="34"/>
      <c r="V192" s="34"/>
      <c r="W192" s="35" t="s">
        <v>69</v>
      </c>
      <c r="X192" s="380">
        <v>0</v>
      </c>
      <c r="Y192" s="381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268</v>
      </c>
      <c r="B193" s="54" t="s">
        <v>269</v>
      </c>
      <c r="C193" s="31">
        <v>4301031202</v>
      </c>
      <c r="D193" s="387">
        <v>4680115881679</v>
      </c>
      <c r="E193" s="388"/>
      <c r="F193" s="379">
        <v>0.35</v>
      </c>
      <c r="G193" s="32">
        <v>6</v>
      </c>
      <c r="H193" s="379">
        <v>2.1</v>
      </c>
      <c r="I193" s="379">
        <v>2.2000000000000002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92"/>
      <c r="R193" s="392"/>
      <c r="S193" s="392"/>
      <c r="T193" s="393"/>
      <c r="U193" s="34"/>
      <c r="V193" s="34"/>
      <c r="W193" s="35" t="s">
        <v>69</v>
      </c>
      <c r="X193" s="380">
        <v>0</v>
      </c>
      <c r="Y193" s="381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270</v>
      </c>
      <c r="B194" s="54" t="s">
        <v>271</v>
      </c>
      <c r="C194" s="31">
        <v>4301031158</v>
      </c>
      <c r="D194" s="387">
        <v>4680115880191</v>
      </c>
      <c r="E194" s="388"/>
      <c r="F194" s="379">
        <v>0.4</v>
      </c>
      <c r="G194" s="32">
        <v>6</v>
      </c>
      <c r="H194" s="379">
        <v>2.4</v>
      </c>
      <c r="I194" s="379">
        <v>2.6</v>
      </c>
      <c r="J194" s="32">
        <v>156</v>
      </c>
      <c r="K194" s="32" t="s">
        <v>75</v>
      </c>
      <c r="L194" s="32"/>
      <c r="M194" s="33" t="s">
        <v>68</v>
      </c>
      <c r="N194" s="33"/>
      <c r="O194" s="32">
        <v>40</v>
      </c>
      <c r="P194" s="5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92"/>
      <c r="R194" s="392"/>
      <c r="S194" s="392"/>
      <c r="T194" s="393"/>
      <c r="U194" s="34"/>
      <c r="V194" s="34"/>
      <c r="W194" s="35" t="s">
        <v>69</v>
      </c>
      <c r="X194" s="380">
        <v>0</v>
      </c>
      <c r="Y194" s="381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272</v>
      </c>
      <c r="B195" s="54" t="s">
        <v>273</v>
      </c>
      <c r="C195" s="31">
        <v>4301031245</v>
      </c>
      <c r="D195" s="387">
        <v>4680115883963</v>
      </c>
      <c r="E195" s="388"/>
      <c r="F195" s="379">
        <v>0.28000000000000003</v>
      </c>
      <c r="G195" s="32">
        <v>6</v>
      </c>
      <c r="H195" s="379">
        <v>1.68</v>
      </c>
      <c r="I195" s="379">
        <v>1.78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5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92"/>
      <c r="R195" s="392"/>
      <c r="S195" s="392"/>
      <c r="T195" s="393"/>
      <c r="U195" s="34"/>
      <c r="V195" s="34"/>
      <c r="W195" s="35" t="s">
        <v>69</v>
      </c>
      <c r="X195" s="380">
        <v>0</v>
      </c>
      <c r="Y195" s="381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idden="1" x14ac:dyDescent="0.2">
      <c r="A196" s="400"/>
      <c r="B196" s="401"/>
      <c r="C196" s="401"/>
      <c r="D196" s="401"/>
      <c r="E196" s="401"/>
      <c r="F196" s="401"/>
      <c r="G196" s="401"/>
      <c r="H196" s="401"/>
      <c r="I196" s="401"/>
      <c r="J196" s="401"/>
      <c r="K196" s="401"/>
      <c r="L196" s="401"/>
      <c r="M196" s="401"/>
      <c r="N196" s="401"/>
      <c r="O196" s="402"/>
      <c r="P196" s="384" t="s">
        <v>70</v>
      </c>
      <c r="Q196" s="385"/>
      <c r="R196" s="385"/>
      <c r="S196" s="385"/>
      <c r="T196" s="385"/>
      <c r="U196" s="385"/>
      <c r="V196" s="386"/>
      <c r="W196" s="37" t="s">
        <v>71</v>
      </c>
      <c r="X196" s="382">
        <f>IFERROR(X188/H188,"0")+IFERROR(X189/H189,"0")+IFERROR(X190/H190,"0")+IFERROR(X191/H191,"0")+IFERROR(X192/H192,"0")+IFERROR(X193/H193,"0")+IFERROR(X194/H194,"0")+IFERROR(X195/H195,"0")</f>
        <v>0</v>
      </c>
      <c r="Y196" s="382">
        <f>IFERROR(Y188/H188,"0")+IFERROR(Y189/H189,"0")+IFERROR(Y190/H190,"0")+IFERROR(Y191/H191,"0")+IFERROR(Y192/H192,"0")+IFERROR(Y193/H193,"0")+IFERROR(Y194/H194,"0")+IFERROR(Y195/H195,"0")</f>
        <v>0</v>
      </c>
      <c r="Z196" s="382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</v>
      </c>
      <c r="AA196" s="383"/>
      <c r="AB196" s="383"/>
      <c r="AC196" s="383"/>
    </row>
    <row r="197" spans="1:68" hidden="1" x14ac:dyDescent="0.2">
      <c r="A197" s="401"/>
      <c r="B197" s="401"/>
      <c r="C197" s="401"/>
      <c r="D197" s="401"/>
      <c r="E197" s="401"/>
      <c r="F197" s="401"/>
      <c r="G197" s="401"/>
      <c r="H197" s="401"/>
      <c r="I197" s="401"/>
      <c r="J197" s="401"/>
      <c r="K197" s="401"/>
      <c r="L197" s="401"/>
      <c r="M197" s="401"/>
      <c r="N197" s="401"/>
      <c r="O197" s="402"/>
      <c r="P197" s="384" t="s">
        <v>70</v>
      </c>
      <c r="Q197" s="385"/>
      <c r="R197" s="385"/>
      <c r="S197" s="385"/>
      <c r="T197" s="385"/>
      <c r="U197" s="385"/>
      <c r="V197" s="386"/>
      <c r="W197" s="37" t="s">
        <v>69</v>
      </c>
      <c r="X197" s="382">
        <f>IFERROR(SUM(X188:X195),"0")</f>
        <v>0</v>
      </c>
      <c r="Y197" s="382">
        <f>IFERROR(SUM(Y188:Y195),"0")</f>
        <v>0</v>
      </c>
      <c r="Z197" s="37"/>
      <c r="AA197" s="383"/>
      <c r="AB197" s="383"/>
      <c r="AC197" s="383"/>
    </row>
    <row r="198" spans="1:68" ht="16.5" hidden="1" customHeight="1" x14ac:dyDescent="0.25">
      <c r="A198" s="420" t="s">
        <v>274</v>
      </c>
      <c r="B198" s="401"/>
      <c r="C198" s="401"/>
      <c r="D198" s="401"/>
      <c r="E198" s="401"/>
      <c r="F198" s="401"/>
      <c r="G198" s="401"/>
      <c r="H198" s="401"/>
      <c r="I198" s="401"/>
      <c r="J198" s="401"/>
      <c r="K198" s="401"/>
      <c r="L198" s="401"/>
      <c r="M198" s="401"/>
      <c r="N198" s="401"/>
      <c r="O198" s="401"/>
      <c r="P198" s="401"/>
      <c r="Q198" s="401"/>
      <c r="R198" s="401"/>
      <c r="S198" s="401"/>
      <c r="T198" s="401"/>
      <c r="U198" s="401"/>
      <c r="V198" s="401"/>
      <c r="W198" s="401"/>
      <c r="X198" s="401"/>
      <c r="Y198" s="401"/>
      <c r="Z198" s="401"/>
      <c r="AA198" s="375"/>
      <c r="AB198" s="375"/>
      <c r="AC198" s="375"/>
    </row>
    <row r="199" spans="1:68" ht="14.25" hidden="1" customHeight="1" x14ac:dyDescent="0.25">
      <c r="A199" s="423" t="s">
        <v>110</v>
      </c>
      <c r="B199" s="401"/>
      <c r="C199" s="401"/>
      <c r="D199" s="401"/>
      <c r="E199" s="401"/>
      <c r="F199" s="401"/>
      <c r="G199" s="401"/>
      <c r="H199" s="401"/>
      <c r="I199" s="401"/>
      <c r="J199" s="401"/>
      <c r="K199" s="401"/>
      <c r="L199" s="401"/>
      <c r="M199" s="401"/>
      <c r="N199" s="401"/>
      <c r="O199" s="401"/>
      <c r="P199" s="401"/>
      <c r="Q199" s="401"/>
      <c r="R199" s="401"/>
      <c r="S199" s="401"/>
      <c r="T199" s="401"/>
      <c r="U199" s="401"/>
      <c r="V199" s="401"/>
      <c r="W199" s="401"/>
      <c r="X199" s="401"/>
      <c r="Y199" s="401"/>
      <c r="Z199" s="401"/>
      <c r="AA199" s="376"/>
      <c r="AB199" s="376"/>
      <c r="AC199" s="376"/>
    </row>
    <row r="200" spans="1:68" ht="16.5" hidden="1" customHeight="1" x14ac:dyDescent="0.25">
      <c r="A200" s="54" t="s">
        <v>275</v>
      </c>
      <c r="B200" s="54" t="s">
        <v>276</v>
      </c>
      <c r="C200" s="31">
        <v>4301011450</v>
      </c>
      <c r="D200" s="387">
        <v>4680115881402</v>
      </c>
      <c r="E200" s="388"/>
      <c r="F200" s="379">
        <v>1.35</v>
      </c>
      <c r="G200" s="32">
        <v>8</v>
      </c>
      <c r="H200" s="379">
        <v>10.8</v>
      </c>
      <c r="I200" s="379">
        <v>11.28</v>
      </c>
      <c r="J200" s="32">
        <v>56</v>
      </c>
      <c r="K200" s="32" t="s">
        <v>113</v>
      </c>
      <c r="L200" s="32"/>
      <c r="M200" s="33" t="s">
        <v>114</v>
      </c>
      <c r="N200" s="33"/>
      <c r="O200" s="32">
        <v>55</v>
      </c>
      <c r="P200" s="7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92"/>
      <c r="R200" s="392"/>
      <c r="S200" s="392"/>
      <c r="T200" s="393"/>
      <c r="U200" s="34"/>
      <c r="V200" s="34"/>
      <c r="W200" s="35" t="s">
        <v>69</v>
      </c>
      <c r="X200" s="380">
        <v>0</v>
      </c>
      <c r="Y200" s="381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hidden="1" customHeight="1" x14ac:dyDescent="0.25">
      <c r="A201" s="54" t="s">
        <v>277</v>
      </c>
      <c r="B201" s="54" t="s">
        <v>278</v>
      </c>
      <c r="C201" s="31">
        <v>4301011767</v>
      </c>
      <c r="D201" s="387">
        <v>4680115881396</v>
      </c>
      <c r="E201" s="388"/>
      <c r="F201" s="379">
        <v>0.45</v>
      </c>
      <c r="G201" s="32">
        <v>6</v>
      </c>
      <c r="H201" s="379">
        <v>2.7</v>
      </c>
      <c r="I201" s="379">
        <v>2.9</v>
      </c>
      <c r="J201" s="32">
        <v>156</v>
      </c>
      <c r="K201" s="32" t="s">
        <v>75</v>
      </c>
      <c r="L201" s="32"/>
      <c r="M201" s="33" t="s">
        <v>68</v>
      </c>
      <c r="N201" s="33"/>
      <c r="O201" s="32">
        <v>55</v>
      </c>
      <c r="P201" s="6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92"/>
      <c r="R201" s="392"/>
      <c r="S201" s="392"/>
      <c r="T201" s="393"/>
      <c r="U201" s="34"/>
      <c r="V201" s="34"/>
      <c r="W201" s="35" t="s">
        <v>69</v>
      </c>
      <c r="X201" s="380">
        <v>0</v>
      </c>
      <c r="Y201" s="381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400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02"/>
      <c r="P202" s="384" t="s">
        <v>70</v>
      </c>
      <c r="Q202" s="385"/>
      <c r="R202" s="385"/>
      <c r="S202" s="385"/>
      <c r="T202" s="385"/>
      <c r="U202" s="385"/>
      <c r="V202" s="386"/>
      <c r="W202" s="37" t="s">
        <v>71</v>
      </c>
      <c r="X202" s="382">
        <f>IFERROR(X200/H200,"0")+IFERROR(X201/H201,"0")</f>
        <v>0</v>
      </c>
      <c r="Y202" s="382">
        <f>IFERROR(Y200/H200,"0")+IFERROR(Y201/H201,"0")</f>
        <v>0</v>
      </c>
      <c r="Z202" s="382">
        <f>IFERROR(IF(Z200="",0,Z200),"0")+IFERROR(IF(Z201="",0,Z201),"0")</f>
        <v>0</v>
      </c>
      <c r="AA202" s="383"/>
      <c r="AB202" s="383"/>
      <c r="AC202" s="383"/>
    </row>
    <row r="203" spans="1:68" hidden="1" x14ac:dyDescent="0.2">
      <c r="A203" s="401"/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2"/>
      <c r="P203" s="384" t="s">
        <v>70</v>
      </c>
      <c r="Q203" s="385"/>
      <c r="R203" s="385"/>
      <c r="S203" s="385"/>
      <c r="T203" s="385"/>
      <c r="U203" s="385"/>
      <c r="V203" s="386"/>
      <c r="W203" s="37" t="s">
        <v>69</v>
      </c>
      <c r="X203" s="382">
        <f>IFERROR(SUM(X200:X201),"0")</f>
        <v>0</v>
      </c>
      <c r="Y203" s="382">
        <f>IFERROR(SUM(Y200:Y201),"0")</f>
        <v>0</v>
      </c>
      <c r="Z203" s="37"/>
      <c r="AA203" s="383"/>
      <c r="AB203" s="383"/>
      <c r="AC203" s="383"/>
    </row>
    <row r="204" spans="1:68" ht="14.25" hidden="1" customHeight="1" x14ac:dyDescent="0.25">
      <c r="A204" s="423" t="s">
        <v>146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76"/>
      <c r="AB204" s="376"/>
      <c r="AC204" s="376"/>
    </row>
    <row r="205" spans="1:68" ht="16.5" hidden="1" customHeight="1" x14ac:dyDescent="0.25">
      <c r="A205" s="54" t="s">
        <v>279</v>
      </c>
      <c r="B205" s="54" t="s">
        <v>280</v>
      </c>
      <c r="C205" s="31">
        <v>4301020262</v>
      </c>
      <c r="D205" s="387">
        <v>4680115882935</v>
      </c>
      <c r="E205" s="388"/>
      <c r="F205" s="379">
        <v>1.35</v>
      </c>
      <c r="G205" s="32">
        <v>8</v>
      </c>
      <c r="H205" s="379">
        <v>10.8</v>
      </c>
      <c r="I205" s="379">
        <v>11.28</v>
      </c>
      <c r="J205" s="32">
        <v>56</v>
      </c>
      <c r="K205" s="32" t="s">
        <v>113</v>
      </c>
      <c r="L205" s="32"/>
      <c r="M205" s="33" t="s">
        <v>116</v>
      </c>
      <c r="N205" s="33"/>
      <c r="O205" s="32">
        <v>50</v>
      </c>
      <c r="P205" s="5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92"/>
      <c r="R205" s="392"/>
      <c r="S205" s="392"/>
      <c r="T205" s="393"/>
      <c r="U205" s="34"/>
      <c r="V205" s="34"/>
      <c r="W205" s="35" t="s">
        <v>69</v>
      </c>
      <c r="X205" s="380">
        <v>0</v>
      </c>
      <c r="Y205" s="381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hidden="1" customHeight="1" x14ac:dyDescent="0.25">
      <c r="A206" s="54" t="s">
        <v>281</v>
      </c>
      <c r="B206" s="54" t="s">
        <v>282</v>
      </c>
      <c r="C206" s="31">
        <v>4301020220</v>
      </c>
      <c r="D206" s="387">
        <v>4680115880764</v>
      </c>
      <c r="E206" s="388"/>
      <c r="F206" s="379">
        <v>0.35</v>
      </c>
      <c r="G206" s="32">
        <v>6</v>
      </c>
      <c r="H206" s="379">
        <v>2.1</v>
      </c>
      <c r="I206" s="379">
        <v>2.2999999999999998</v>
      </c>
      <c r="J206" s="32">
        <v>156</v>
      </c>
      <c r="K206" s="32" t="s">
        <v>75</v>
      </c>
      <c r="L206" s="32"/>
      <c r="M206" s="33" t="s">
        <v>114</v>
      </c>
      <c r="N206" s="33"/>
      <c r="O206" s="32">
        <v>50</v>
      </c>
      <c r="P206" s="6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92"/>
      <c r="R206" s="392"/>
      <c r="S206" s="392"/>
      <c r="T206" s="393"/>
      <c r="U206" s="34"/>
      <c r="V206" s="34"/>
      <c r="W206" s="35" t="s">
        <v>69</v>
      </c>
      <c r="X206" s="380">
        <v>0</v>
      </c>
      <c r="Y206" s="381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0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02"/>
      <c r="P207" s="384" t="s">
        <v>70</v>
      </c>
      <c r="Q207" s="385"/>
      <c r="R207" s="385"/>
      <c r="S207" s="385"/>
      <c r="T207" s="385"/>
      <c r="U207" s="385"/>
      <c r="V207" s="386"/>
      <c r="W207" s="37" t="s">
        <v>71</v>
      </c>
      <c r="X207" s="382">
        <f>IFERROR(X205/H205,"0")+IFERROR(X206/H206,"0")</f>
        <v>0</v>
      </c>
      <c r="Y207" s="382">
        <f>IFERROR(Y205/H205,"0")+IFERROR(Y206/H206,"0")</f>
        <v>0</v>
      </c>
      <c r="Z207" s="382">
        <f>IFERROR(IF(Z205="",0,Z205),"0")+IFERROR(IF(Z206="",0,Z206),"0")</f>
        <v>0</v>
      </c>
      <c r="AA207" s="383"/>
      <c r="AB207" s="383"/>
      <c r="AC207" s="383"/>
    </row>
    <row r="208" spans="1:68" hidden="1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02"/>
      <c r="P208" s="384" t="s">
        <v>70</v>
      </c>
      <c r="Q208" s="385"/>
      <c r="R208" s="385"/>
      <c r="S208" s="385"/>
      <c r="T208" s="385"/>
      <c r="U208" s="385"/>
      <c r="V208" s="386"/>
      <c r="W208" s="37" t="s">
        <v>69</v>
      </c>
      <c r="X208" s="382">
        <f>IFERROR(SUM(X205:X206),"0")</f>
        <v>0</v>
      </c>
      <c r="Y208" s="382">
        <f>IFERROR(SUM(Y205:Y206),"0")</f>
        <v>0</v>
      </c>
      <c r="Z208" s="37"/>
      <c r="AA208" s="383"/>
      <c r="AB208" s="383"/>
      <c r="AC208" s="383"/>
    </row>
    <row r="209" spans="1:68" ht="14.25" hidden="1" customHeight="1" x14ac:dyDescent="0.25">
      <c r="A209" s="423" t="s">
        <v>64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76"/>
      <c r="AB209" s="376"/>
      <c r="AC209" s="376"/>
    </row>
    <row r="210" spans="1:68" ht="27" hidden="1" customHeight="1" x14ac:dyDescent="0.25">
      <c r="A210" s="54" t="s">
        <v>283</v>
      </c>
      <c r="B210" s="54" t="s">
        <v>284</v>
      </c>
      <c r="C210" s="31">
        <v>4301031224</v>
      </c>
      <c r="D210" s="387">
        <v>4680115882683</v>
      </c>
      <c r="E210" s="388"/>
      <c r="F210" s="379">
        <v>0.9</v>
      </c>
      <c r="G210" s="32">
        <v>6</v>
      </c>
      <c r="H210" s="379">
        <v>5.4</v>
      </c>
      <c r="I210" s="379">
        <v>5.61</v>
      </c>
      <c r="J210" s="32">
        <v>120</v>
      </c>
      <c r="K210" s="32" t="s">
        <v>75</v>
      </c>
      <c r="L210" s="32"/>
      <c r="M210" s="33" t="s">
        <v>68</v>
      </c>
      <c r="N210" s="33"/>
      <c r="O210" s="32">
        <v>40</v>
      </c>
      <c r="P210" s="5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92"/>
      <c r="R210" s="392"/>
      <c r="S210" s="392"/>
      <c r="T210" s="393"/>
      <c r="U210" s="34"/>
      <c r="V210" s="34"/>
      <c r="W210" s="35" t="s">
        <v>69</v>
      </c>
      <c r="X210" s="380">
        <v>0</v>
      </c>
      <c r="Y210" s="381">
        <f t="shared" ref="Y210:Y217" si="31"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0</v>
      </c>
      <c r="BN210" s="64">
        <f t="shared" ref="BN210:BN217" si="33">IFERROR(Y210*I210/H210,"0")</f>
        <v>0</v>
      </c>
      <c r="BO210" s="64">
        <f t="shared" ref="BO210:BO217" si="34">IFERROR(1/J210*(X210/H210),"0")</f>
        <v>0</v>
      </c>
      <c r="BP210" s="64">
        <f t="shared" ref="BP210:BP217" si="35">IFERROR(1/J210*(Y210/H210),"0")</f>
        <v>0</v>
      </c>
    </row>
    <row r="211" spans="1:68" ht="27" hidden="1" customHeight="1" x14ac:dyDescent="0.25">
      <c r="A211" s="54" t="s">
        <v>285</v>
      </c>
      <c r="B211" s="54" t="s">
        <v>286</v>
      </c>
      <c r="C211" s="31">
        <v>4301031230</v>
      </c>
      <c r="D211" s="387">
        <v>4680115882690</v>
      </c>
      <c r="E211" s="388"/>
      <c r="F211" s="379">
        <v>0.9</v>
      </c>
      <c r="G211" s="32">
        <v>6</v>
      </c>
      <c r="H211" s="379">
        <v>5.4</v>
      </c>
      <c r="I211" s="379">
        <v>5.61</v>
      </c>
      <c r="J211" s="32">
        <v>120</v>
      </c>
      <c r="K211" s="32" t="s">
        <v>75</v>
      </c>
      <c r="L211" s="32"/>
      <c r="M211" s="33" t="s">
        <v>68</v>
      </c>
      <c r="N211" s="33"/>
      <c r="O211" s="32">
        <v>40</v>
      </c>
      <c r="P211" s="6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92"/>
      <c r="R211" s="392"/>
      <c r="S211" s="392"/>
      <c r="T211" s="393"/>
      <c r="U211" s="34"/>
      <c r="V211" s="34"/>
      <c r="W211" s="35" t="s">
        <v>69</v>
      </c>
      <c r="X211" s="380">
        <v>0</v>
      </c>
      <c r="Y211" s="381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287</v>
      </c>
      <c r="B212" s="54" t="s">
        <v>288</v>
      </c>
      <c r="C212" s="31">
        <v>4301031220</v>
      </c>
      <c r="D212" s="387">
        <v>4680115882669</v>
      </c>
      <c r="E212" s="388"/>
      <c r="F212" s="379">
        <v>0.9</v>
      </c>
      <c r="G212" s="32">
        <v>6</v>
      </c>
      <c r="H212" s="379">
        <v>5.4</v>
      </c>
      <c r="I212" s="379">
        <v>5.61</v>
      </c>
      <c r="J212" s="32">
        <v>120</v>
      </c>
      <c r="K212" s="32" t="s">
        <v>75</v>
      </c>
      <c r="L212" s="32"/>
      <c r="M212" s="33" t="s">
        <v>68</v>
      </c>
      <c r="N212" s="33"/>
      <c r="O212" s="32">
        <v>40</v>
      </c>
      <c r="P212" s="6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92"/>
      <c r="R212" s="392"/>
      <c r="S212" s="392"/>
      <c r="T212" s="393"/>
      <c r="U212" s="34"/>
      <c r="V212" s="34"/>
      <c r="W212" s="35" t="s">
        <v>69</v>
      </c>
      <c r="X212" s="380">
        <v>0</v>
      </c>
      <c r="Y212" s="381">
        <f t="shared" si="31"/>
        <v>0</v>
      </c>
      <c r="Z212" s="36" t="str">
        <f>IFERROR(IF(Y212=0,"",ROUNDUP(Y212/H212,0)*0.00937),"")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289</v>
      </c>
      <c r="B213" s="54" t="s">
        <v>290</v>
      </c>
      <c r="C213" s="31">
        <v>4301031221</v>
      </c>
      <c r="D213" s="387">
        <v>4680115882676</v>
      </c>
      <c r="E213" s="388"/>
      <c r="F213" s="379">
        <v>0.9</v>
      </c>
      <c r="G213" s="32">
        <v>6</v>
      </c>
      <c r="H213" s="379">
        <v>5.4</v>
      </c>
      <c r="I213" s="379">
        <v>5.61</v>
      </c>
      <c r="J213" s="32">
        <v>120</v>
      </c>
      <c r="K213" s="32" t="s">
        <v>75</v>
      </c>
      <c r="L213" s="32"/>
      <c r="M213" s="33" t="s">
        <v>68</v>
      </c>
      <c r="N213" s="33"/>
      <c r="O213" s="32">
        <v>40</v>
      </c>
      <c r="P213" s="4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92"/>
      <c r="R213" s="392"/>
      <c r="S213" s="392"/>
      <c r="T213" s="393"/>
      <c r="U213" s="34"/>
      <c r="V213" s="34"/>
      <c r="W213" s="35" t="s">
        <v>69</v>
      </c>
      <c r="X213" s="380">
        <v>0</v>
      </c>
      <c r="Y213" s="381">
        <f t="shared" si="31"/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291</v>
      </c>
      <c r="B214" s="54" t="s">
        <v>292</v>
      </c>
      <c r="C214" s="31">
        <v>4301031223</v>
      </c>
      <c r="D214" s="387">
        <v>4680115884014</v>
      </c>
      <c r="E214" s="388"/>
      <c r="F214" s="379">
        <v>0.3</v>
      </c>
      <c r="G214" s="32">
        <v>6</v>
      </c>
      <c r="H214" s="379">
        <v>1.8</v>
      </c>
      <c r="I214" s="379">
        <v>1.93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70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92"/>
      <c r="R214" s="392"/>
      <c r="S214" s="392"/>
      <c r="T214" s="393"/>
      <c r="U214" s="34"/>
      <c r="V214" s="34"/>
      <c r="W214" s="35" t="s">
        <v>69</v>
      </c>
      <c r="X214" s="380">
        <v>0</v>
      </c>
      <c r="Y214" s="381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293</v>
      </c>
      <c r="B215" s="54" t="s">
        <v>294</v>
      </c>
      <c r="C215" s="31">
        <v>4301031222</v>
      </c>
      <c r="D215" s="387">
        <v>4680115884007</v>
      </c>
      <c r="E215" s="388"/>
      <c r="F215" s="379">
        <v>0.3</v>
      </c>
      <c r="G215" s="32">
        <v>6</v>
      </c>
      <c r="H215" s="379">
        <v>1.8</v>
      </c>
      <c r="I215" s="379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4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92"/>
      <c r="R215" s="392"/>
      <c r="S215" s="392"/>
      <c r="T215" s="393"/>
      <c r="U215" s="34"/>
      <c r="V215" s="34"/>
      <c r="W215" s="35" t="s">
        <v>69</v>
      </c>
      <c r="X215" s="380">
        <v>0</v>
      </c>
      <c r="Y215" s="381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295</v>
      </c>
      <c r="B216" s="54" t="s">
        <v>296</v>
      </c>
      <c r="C216" s="31">
        <v>4301031229</v>
      </c>
      <c r="D216" s="387">
        <v>4680115884038</v>
      </c>
      <c r="E216" s="388"/>
      <c r="F216" s="379">
        <v>0.3</v>
      </c>
      <c r="G216" s="32">
        <v>6</v>
      </c>
      <c r="H216" s="379">
        <v>1.8</v>
      </c>
      <c r="I216" s="379">
        <v>1.9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59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92"/>
      <c r="R216" s="392"/>
      <c r="S216" s="392"/>
      <c r="T216" s="393"/>
      <c r="U216" s="34"/>
      <c r="V216" s="34"/>
      <c r="W216" s="35" t="s">
        <v>69</v>
      </c>
      <c r="X216" s="380">
        <v>0</v>
      </c>
      <c r="Y216" s="381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297</v>
      </c>
      <c r="B217" s="54" t="s">
        <v>298</v>
      </c>
      <c r="C217" s="31">
        <v>4301031225</v>
      </c>
      <c r="D217" s="387">
        <v>4680115884021</v>
      </c>
      <c r="E217" s="388"/>
      <c r="F217" s="379">
        <v>0.3</v>
      </c>
      <c r="G217" s="32">
        <v>6</v>
      </c>
      <c r="H217" s="379">
        <v>1.8</v>
      </c>
      <c r="I217" s="379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6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92"/>
      <c r="R217" s="392"/>
      <c r="S217" s="392"/>
      <c r="T217" s="393"/>
      <c r="U217" s="34"/>
      <c r="V217" s="34"/>
      <c r="W217" s="35" t="s">
        <v>69</v>
      </c>
      <c r="X217" s="380">
        <v>0</v>
      </c>
      <c r="Y217" s="381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idden="1" x14ac:dyDescent="0.2">
      <c r="A218" s="400"/>
      <c r="B218" s="401"/>
      <c r="C218" s="401"/>
      <c r="D218" s="401"/>
      <c r="E218" s="401"/>
      <c r="F218" s="401"/>
      <c r="G218" s="401"/>
      <c r="H218" s="401"/>
      <c r="I218" s="401"/>
      <c r="J218" s="401"/>
      <c r="K218" s="401"/>
      <c r="L218" s="401"/>
      <c r="M218" s="401"/>
      <c r="N218" s="401"/>
      <c r="O218" s="402"/>
      <c r="P218" s="384" t="s">
        <v>70</v>
      </c>
      <c r="Q218" s="385"/>
      <c r="R218" s="385"/>
      <c r="S218" s="385"/>
      <c r="T218" s="385"/>
      <c r="U218" s="385"/>
      <c r="V218" s="386"/>
      <c r="W218" s="37" t="s">
        <v>71</v>
      </c>
      <c r="X218" s="382">
        <f>IFERROR(X210/H210,"0")+IFERROR(X211/H211,"0")+IFERROR(X212/H212,"0")+IFERROR(X213/H213,"0")+IFERROR(X214/H214,"0")+IFERROR(X215/H215,"0")+IFERROR(X216/H216,"0")+IFERROR(X217/H217,"0")</f>
        <v>0</v>
      </c>
      <c r="Y218" s="382">
        <f>IFERROR(Y210/H210,"0")+IFERROR(Y211/H211,"0")+IFERROR(Y212/H212,"0")+IFERROR(Y213/H213,"0")+IFERROR(Y214/H214,"0")+IFERROR(Y215/H215,"0")+IFERROR(Y216/H216,"0")+IFERROR(Y217/H217,"0")</f>
        <v>0</v>
      </c>
      <c r="Z218" s="382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383"/>
      <c r="AB218" s="383"/>
      <c r="AC218" s="383"/>
    </row>
    <row r="219" spans="1:68" hidden="1" x14ac:dyDescent="0.2">
      <c r="A219" s="401"/>
      <c r="B219" s="401"/>
      <c r="C219" s="401"/>
      <c r="D219" s="401"/>
      <c r="E219" s="401"/>
      <c r="F219" s="401"/>
      <c r="G219" s="401"/>
      <c r="H219" s="401"/>
      <c r="I219" s="401"/>
      <c r="J219" s="401"/>
      <c r="K219" s="401"/>
      <c r="L219" s="401"/>
      <c r="M219" s="401"/>
      <c r="N219" s="401"/>
      <c r="O219" s="402"/>
      <c r="P219" s="384" t="s">
        <v>70</v>
      </c>
      <c r="Q219" s="385"/>
      <c r="R219" s="385"/>
      <c r="S219" s="385"/>
      <c r="T219" s="385"/>
      <c r="U219" s="385"/>
      <c r="V219" s="386"/>
      <c r="W219" s="37" t="s">
        <v>69</v>
      </c>
      <c r="X219" s="382">
        <f>IFERROR(SUM(X210:X217),"0")</f>
        <v>0</v>
      </c>
      <c r="Y219" s="382">
        <f>IFERROR(SUM(Y210:Y217),"0")</f>
        <v>0</v>
      </c>
      <c r="Z219" s="37"/>
      <c r="AA219" s="383"/>
      <c r="AB219" s="383"/>
      <c r="AC219" s="383"/>
    </row>
    <row r="220" spans="1:68" ht="14.25" hidden="1" customHeight="1" x14ac:dyDescent="0.25">
      <c r="A220" s="423" t="s">
        <v>72</v>
      </c>
      <c r="B220" s="401"/>
      <c r="C220" s="401"/>
      <c r="D220" s="401"/>
      <c r="E220" s="401"/>
      <c r="F220" s="401"/>
      <c r="G220" s="401"/>
      <c r="H220" s="401"/>
      <c r="I220" s="401"/>
      <c r="J220" s="401"/>
      <c r="K220" s="401"/>
      <c r="L220" s="401"/>
      <c r="M220" s="401"/>
      <c r="N220" s="401"/>
      <c r="O220" s="401"/>
      <c r="P220" s="401"/>
      <c r="Q220" s="401"/>
      <c r="R220" s="401"/>
      <c r="S220" s="401"/>
      <c r="T220" s="401"/>
      <c r="U220" s="401"/>
      <c r="V220" s="401"/>
      <c r="W220" s="401"/>
      <c r="X220" s="401"/>
      <c r="Y220" s="401"/>
      <c r="Z220" s="401"/>
      <c r="AA220" s="376"/>
      <c r="AB220" s="376"/>
      <c r="AC220" s="376"/>
    </row>
    <row r="221" spans="1:68" ht="27" hidden="1" customHeight="1" x14ac:dyDescent="0.25">
      <c r="A221" s="54" t="s">
        <v>299</v>
      </c>
      <c r="B221" s="54" t="s">
        <v>300</v>
      </c>
      <c r="C221" s="31">
        <v>4301051408</v>
      </c>
      <c r="D221" s="387">
        <v>4680115881594</v>
      </c>
      <c r="E221" s="388"/>
      <c r="F221" s="379">
        <v>1.35</v>
      </c>
      <c r="G221" s="32">
        <v>6</v>
      </c>
      <c r="H221" s="379">
        <v>8.1</v>
      </c>
      <c r="I221" s="379">
        <v>8.6639999999999997</v>
      </c>
      <c r="J221" s="32">
        <v>56</v>
      </c>
      <c r="K221" s="32" t="s">
        <v>113</v>
      </c>
      <c r="L221" s="32"/>
      <c r="M221" s="33" t="s">
        <v>116</v>
      </c>
      <c r="N221" s="33"/>
      <c r="O221" s="32">
        <v>40</v>
      </c>
      <c r="P221" s="41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92"/>
      <c r="R221" s="392"/>
      <c r="S221" s="392"/>
      <c r="T221" s="393"/>
      <c r="U221" s="34"/>
      <c r="V221" s="34"/>
      <c r="W221" s="35" t="s">
        <v>69</v>
      </c>
      <c r="X221" s="380">
        <v>0</v>
      </c>
      <c r="Y221" s="381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hidden="1" customHeight="1" x14ac:dyDescent="0.25">
      <c r="A222" s="54" t="s">
        <v>301</v>
      </c>
      <c r="B222" s="54" t="s">
        <v>302</v>
      </c>
      <c r="C222" s="31">
        <v>4301051754</v>
      </c>
      <c r="D222" s="387">
        <v>4680115880962</v>
      </c>
      <c r="E222" s="388"/>
      <c r="F222" s="379">
        <v>1.3</v>
      </c>
      <c r="G222" s="32">
        <v>6</v>
      </c>
      <c r="H222" s="379">
        <v>7.8</v>
      </c>
      <c r="I222" s="379">
        <v>8.3640000000000008</v>
      </c>
      <c r="J222" s="32">
        <v>56</v>
      </c>
      <c r="K222" s="32" t="s">
        <v>113</v>
      </c>
      <c r="L222" s="32"/>
      <c r="M222" s="33" t="s">
        <v>68</v>
      </c>
      <c r="N222" s="33"/>
      <c r="O222" s="32">
        <v>40</v>
      </c>
      <c r="P222" s="66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92"/>
      <c r="R222" s="392"/>
      <c r="S222" s="392"/>
      <c r="T222" s="393"/>
      <c r="U222" s="34"/>
      <c r="V222" s="34"/>
      <c r="W222" s="35" t="s">
        <v>69</v>
      </c>
      <c r="X222" s="380">
        <v>0</v>
      </c>
      <c r="Y222" s="381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303</v>
      </c>
      <c r="B223" s="54" t="s">
        <v>304</v>
      </c>
      <c r="C223" s="31">
        <v>4301051411</v>
      </c>
      <c r="D223" s="387">
        <v>4680115881617</v>
      </c>
      <c r="E223" s="388"/>
      <c r="F223" s="379">
        <v>1.35</v>
      </c>
      <c r="G223" s="32">
        <v>6</v>
      </c>
      <c r="H223" s="379">
        <v>8.1</v>
      </c>
      <c r="I223" s="379">
        <v>8.6460000000000008</v>
      </c>
      <c r="J223" s="32">
        <v>56</v>
      </c>
      <c r="K223" s="32" t="s">
        <v>113</v>
      </c>
      <c r="L223" s="32"/>
      <c r="M223" s="33" t="s">
        <v>116</v>
      </c>
      <c r="N223" s="33"/>
      <c r="O223" s="32">
        <v>40</v>
      </c>
      <c r="P223" s="4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92"/>
      <c r="R223" s="392"/>
      <c r="S223" s="392"/>
      <c r="T223" s="393"/>
      <c r="U223" s="34"/>
      <c r="V223" s="34"/>
      <c r="W223" s="35" t="s">
        <v>69</v>
      </c>
      <c r="X223" s="380">
        <v>0</v>
      </c>
      <c r="Y223" s="381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hidden="1" customHeight="1" x14ac:dyDescent="0.25">
      <c r="A224" s="54" t="s">
        <v>305</v>
      </c>
      <c r="B224" s="54" t="s">
        <v>306</v>
      </c>
      <c r="C224" s="31">
        <v>4301051632</v>
      </c>
      <c r="D224" s="387">
        <v>4680115880573</v>
      </c>
      <c r="E224" s="388"/>
      <c r="F224" s="379">
        <v>1.45</v>
      </c>
      <c r="G224" s="32">
        <v>6</v>
      </c>
      <c r="H224" s="379">
        <v>8.6999999999999993</v>
      </c>
      <c r="I224" s="379">
        <v>9.2639999999999993</v>
      </c>
      <c r="J224" s="32">
        <v>56</v>
      </c>
      <c r="K224" s="32" t="s">
        <v>113</v>
      </c>
      <c r="L224" s="32"/>
      <c r="M224" s="33" t="s">
        <v>68</v>
      </c>
      <c r="N224" s="33"/>
      <c r="O224" s="32">
        <v>45</v>
      </c>
      <c r="P224" s="60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92"/>
      <c r="R224" s="392"/>
      <c r="S224" s="392"/>
      <c r="T224" s="393"/>
      <c r="U224" s="34"/>
      <c r="V224" s="34"/>
      <c r="W224" s="35" t="s">
        <v>69</v>
      </c>
      <c r="X224" s="380">
        <v>0</v>
      </c>
      <c r="Y224" s="381">
        <f t="shared" si="36"/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307</v>
      </c>
      <c r="B225" s="54" t="s">
        <v>308</v>
      </c>
      <c r="C225" s="31">
        <v>4301051407</v>
      </c>
      <c r="D225" s="387">
        <v>4680115882195</v>
      </c>
      <c r="E225" s="388"/>
      <c r="F225" s="379">
        <v>0.4</v>
      </c>
      <c r="G225" s="32">
        <v>6</v>
      </c>
      <c r="H225" s="379">
        <v>2.4</v>
      </c>
      <c r="I225" s="379">
        <v>2.69</v>
      </c>
      <c r="J225" s="32">
        <v>156</v>
      </c>
      <c r="K225" s="32" t="s">
        <v>75</v>
      </c>
      <c r="L225" s="32"/>
      <c r="M225" s="33" t="s">
        <v>116</v>
      </c>
      <c r="N225" s="33"/>
      <c r="O225" s="32">
        <v>40</v>
      </c>
      <c r="P225" s="6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92"/>
      <c r="R225" s="392"/>
      <c r="S225" s="392"/>
      <c r="T225" s="393"/>
      <c r="U225" s="34"/>
      <c r="V225" s="34"/>
      <c r="W225" s="35" t="s">
        <v>69</v>
      </c>
      <c r="X225" s="380">
        <v>0</v>
      </c>
      <c r="Y225" s="381">
        <f t="shared" si="36"/>
        <v>0</v>
      </c>
      <c r="Z225" s="36" t="str">
        <f t="shared" ref="Z225:Z231" si="41">IFERROR(IF(Y225=0,"",ROUNDUP(Y225/H225,0)*0.00753),"")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309</v>
      </c>
      <c r="B226" s="54" t="s">
        <v>310</v>
      </c>
      <c r="C226" s="31">
        <v>4301051752</v>
      </c>
      <c r="D226" s="387">
        <v>4680115882607</v>
      </c>
      <c r="E226" s="388"/>
      <c r="F226" s="379">
        <v>0.3</v>
      </c>
      <c r="G226" s="32">
        <v>6</v>
      </c>
      <c r="H226" s="379">
        <v>1.8</v>
      </c>
      <c r="I226" s="379">
        <v>2.0720000000000001</v>
      </c>
      <c r="J226" s="32">
        <v>156</v>
      </c>
      <c r="K226" s="32" t="s">
        <v>75</v>
      </c>
      <c r="L226" s="32"/>
      <c r="M226" s="33" t="s">
        <v>140</v>
      </c>
      <c r="N226" s="33"/>
      <c r="O226" s="32">
        <v>45</v>
      </c>
      <c r="P226" s="65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92"/>
      <c r="R226" s="392"/>
      <c r="S226" s="392"/>
      <c r="T226" s="393"/>
      <c r="U226" s="34"/>
      <c r="V226" s="34"/>
      <c r="W226" s="35" t="s">
        <v>69</v>
      </c>
      <c r="X226" s="380">
        <v>0</v>
      </c>
      <c r="Y226" s="381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311</v>
      </c>
      <c r="B227" s="54" t="s">
        <v>312</v>
      </c>
      <c r="C227" s="31">
        <v>4301051630</v>
      </c>
      <c r="D227" s="387">
        <v>4680115880092</v>
      </c>
      <c r="E227" s="388"/>
      <c r="F227" s="379">
        <v>0.4</v>
      </c>
      <c r="G227" s="32">
        <v>6</v>
      </c>
      <c r="H227" s="379">
        <v>2.4</v>
      </c>
      <c r="I227" s="379">
        <v>2.6720000000000002</v>
      </c>
      <c r="J227" s="32">
        <v>156</v>
      </c>
      <c r="K227" s="32" t="s">
        <v>75</v>
      </c>
      <c r="L227" s="32"/>
      <c r="M227" s="33" t="s">
        <v>68</v>
      </c>
      <c r="N227" s="33"/>
      <c r="O227" s="32">
        <v>45</v>
      </c>
      <c r="P227" s="6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92"/>
      <c r="R227" s="392"/>
      <c r="S227" s="392"/>
      <c r="T227" s="393"/>
      <c r="U227" s="34"/>
      <c r="V227" s="34"/>
      <c r="W227" s="35" t="s">
        <v>69</v>
      </c>
      <c r="X227" s="380">
        <v>0</v>
      </c>
      <c r="Y227" s="381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313</v>
      </c>
      <c r="B228" s="54" t="s">
        <v>314</v>
      </c>
      <c r="C228" s="31">
        <v>4301051631</v>
      </c>
      <c r="D228" s="387">
        <v>4680115880221</v>
      </c>
      <c r="E228" s="388"/>
      <c r="F228" s="379">
        <v>0.4</v>
      </c>
      <c r="G228" s="32">
        <v>6</v>
      </c>
      <c r="H228" s="379">
        <v>2.4</v>
      </c>
      <c r="I228" s="379">
        <v>2.6720000000000002</v>
      </c>
      <c r="J228" s="32">
        <v>156</v>
      </c>
      <c r="K228" s="32" t="s">
        <v>75</v>
      </c>
      <c r="L228" s="32"/>
      <c r="M228" s="33" t="s">
        <v>68</v>
      </c>
      <c r="N228" s="33"/>
      <c r="O228" s="32">
        <v>45</v>
      </c>
      <c r="P228" s="7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92"/>
      <c r="R228" s="392"/>
      <c r="S228" s="392"/>
      <c r="T228" s="393"/>
      <c r="U228" s="34"/>
      <c r="V228" s="34"/>
      <c r="W228" s="35" t="s">
        <v>69</v>
      </c>
      <c r="X228" s="380">
        <v>0</v>
      </c>
      <c r="Y228" s="381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315</v>
      </c>
      <c r="B229" s="54" t="s">
        <v>316</v>
      </c>
      <c r="C229" s="31">
        <v>4301051749</v>
      </c>
      <c r="D229" s="387">
        <v>4680115882942</v>
      </c>
      <c r="E229" s="388"/>
      <c r="F229" s="379">
        <v>0.3</v>
      </c>
      <c r="G229" s="32">
        <v>6</v>
      </c>
      <c r="H229" s="379">
        <v>1.8</v>
      </c>
      <c r="I229" s="379">
        <v>2.0720000000000001</v>
      </c>
      <c r="J229" s="32">
        <v>156</v>
      </c>
      <c r="K229" s="32" t="s">
        <v>75</v>
      </c>
      <c r="L229" s="32"/>
      <c r="M229" s="33" t="s">
        <v>68</v>
      </c>
      <c r="N229" s="33"/>
      <c r="O229" s="32">
        <v>40</v>
      </c>
      <c r="P229" s="61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92"/>
      <c r="R229" s="392"/>
      <c r="S229" s="392"/>
      <c r="T229" s="393"/>
      <c r="U229" s="34"/>
      <c r="V229" s="34"/>
      <c r="W229" s="35" t="s">
        <v>69</v>
      </c>
      <c r="X229" s="380">
        <v>0</v>
      </c>
      <c r="Y229" s="381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hidden="1" customHeight="1" x14ac:dyDescent="0.25">
      <c r="A230" s="54" t="s">
        <v>317</v>
      </c>
      <c r="B230" s="54" t="s">
        <v>318</v>
      </c>
      <c r="C230" s="31">
        <v>4301051753</v>
      </c>
      <c r="D230" s="387">
        <v>4680115880504</v>
      </c>
      <c r="E230" s="388"/>
      <c r="F230" s="379">
        <v>0.4</v>
      </c>
      <c r="G230" s="32">
        <v>6</v>
      </c>
      <c r="H230" s="379">
        <v>2.4</v>
      </c>
      <c r="I230" s="379">
        <v>2.6720000000000002</v>
      </c>
      <c r="J230" s="32">
        <v>156</v>
      </c>
      <c r="K230" s="32" t="s">
        <v>75</v>
      </c>
      <c r="L230" s="32"/>
      <c r="M230" s="33" t="s">
        <v>68</v>
      </c>
      <c r="N230" s="33"/>
      <c r="O230" s="32">
        <v>40</v>
      </c>
      <c r="P230" s="48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92"/>
      <c r="R230" s="392"/>
      <c r="S230" s="392"/>
      <c r="T230" s="393"/>
      <c r="U230" s="34"/>
      <c r="V230" s="34"/>
      <c r="W230" s="35" t="s">
        <v>69</v>
      </c>
      <c r="X230" s="380">
        <v>0</v>
      </c>
      <c r="Y230" s="381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319</v>
      </c>
      <c r="B231" s="54" t="s">
        <v>320</v>
      </c>
      <c r="C231" s="31">
        <v>4301051410</v>
      </c>
      <c r="D231" s="387">
        <v>4680115882164</v>
      </c>
      <c r="E231" s="388"/>
      <c r="F231" s="379">
        <v>0.4</v>
      </c>
      <c r="G231" s="32">
        <v>6</v>
      </c>
      <c r="H231" s="379">
        <v>2.4</v>
      </c>
      <c r="I231" s="379">
        <v>2.6779999999999999</v>
      </c>
      <c r="J231" s="32">
        <v>156</v>
      </c>
      <c r="K231" s="32" t="s">
        <v>75</v>
      </c>
      <c r="L231" s="32"/>
      <c r="M231" s="33" t="s">
        <v>116</v>
      </c>
      <c r="N231" s="33"/>
      <c r="O231" s="32">
        <v>40</v>
      </c>
      <c r="P231" s="4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92"/>
      <c r="R231" s="392"/>
      <c r="S231" s="392"/>
      <c r="T231" s="393"/>
      <c r="U231" s="34"/>
      <c r="V231" s="34"/>
      <c r="W231" s="35" t="s">
        <v>69</v>
      </c>
      <c r="X231" s="380">
        <v>0</v>
      </c>
      <c r="Y231" s="381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idden="1" x14ac:dyDescent="0.2">
      <c r="A232" s="400"/>
      <c r="B232" s="401"/>
      <c r="C232" s="401"/>
      <c r="D232" s="401"/>
      <c r="E232" s="401"/>
      <c r="F232" s="401"/>
      <c r="G232" s="401"/>
      <c r="H232" s="401"/>
      <c r="I232" s="401"/>
      <c r="J232" s="401"/>
      <c r="K232" s="401"/>
      <c r="L232" s="401"/>
      <c r="M232" s="401"/>
      <c r="N232" s="401"/>
      <c r="O232" s="402"/>
      <c r="P232" s="384" t="s">
        <v>70</v>
      </c>
      <c r="Q232" s="385"/>
      <c r="R232" s="385"/>
      <c r="S232" s="385"/>
      <c r="T232" s="385"/>
      <c r="U232" s="385"/>
      <c r="V232" s="386"/>
      <c r="W232" s="37" t="s">
        <v>71</v>
      </c>
      <c r="X232" s="382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0</v>
      </c>
      <c r="Y232" s="382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0</v>
      </c>
      <c r="Z232" s="382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</v>
      </c>
      <c r="AA232" s="383"/>
      <c r="AB232" s="383"/>
      <c r="AC232" s="383"/>
    </row>
    <row r="233" spans="1:68" hidden="1" x14ac:dyDescent="0.2">
      <c r="A233" s="401"/>
      <c r="B233" s="401"/>
      <c r="C233" s="401"/>
      <c r="D233" s="401"/>
      <c r="E233" s="401"/>
      <c r="F233" s="401"/>
      <c r="G233" s="401"/>
      <c r="H233" s="401"/>
      <c r="I233" s="401"/>
      <c r="J233" s="401"/>
      <c r="K233" s="401"/>
      <c r="L233" s="401"/>
      <c r="M233" s="401"/>
      <c r="N233" s="401"/>
      <c r="O233" s="402"/>
      <c r="P233" s="384" t="s">
        <v>70</v>
      </c>
      <c r="Q233" s="385"/>
      <c r="R233" s="385"/>
      <c r="S233" s="385"/>
      <c r="T233" s="385"/>
      <c r="U233" s="385"/>
      <c r="V233" s="386"/>
      <c r="W233" s="37" t="s">
        <v>69</v>
      </c>
      <c r="X233" s="382">
        <f>IFERROR(SUM(X221:X231),"0")</f>
        <v>0</v>
      </c>
      <c r="Y233" s="382">
        <f>IFERROR(SUM(Y221:Y231),"0")</f>
        <v>0</v>
      </c>
      <c r="Z233" s="37"/>
      <c r="AA233" s="383"/>
      <c r="AB233" s="383"/>
      <c r="AC233" s="383"/>
    </row>
    <row r="234" spans="1:68" ht="14.25" hidden="1" customHeight="1" x14ac:dyDescent="0.25">
      <c r="A234" s="423" t="s">
        <v>167</v>
      </c>
      <c r="B234" s="401"/>
      <c r="C234" s="401"/>
      <c r="D234" s="401"/>
      <c r="E234" s="401"/>
      <c r="F234" s="401"/>
      <c r="G234" s="401"/>
      <c r="H234" s="401"/>
      <c r="I234" s="401"/>
      <c r="J234" s="401"/>
      <c r="K234" s="401"/>
      <c r="L234" s="401"/>
      <c r="M234" s="401"/>
      <c r="N234" s="401"/>
      <c r="O234" s="401"/>
      <c r="P234" s="401"/>
      <c r="Q234" s="401"/>
      <c r="R234" s="401"/>
      <c r="S234" s="401"/>
      <c r="T234" s="401"/>
      <c r="U234" s="401"/>
      <c r="V234" s="401"/>
      <c r="W234" s="401"/>
      <c r="X234" s="401"/>
      <c r="Y234" s="401"/>
      <c r="Z234" s="401"/>
      <c r="AA234" s="376"/>
      <c r="AB234" s="376"/>
      <c r="AC234" s="376"/>
    </row>
    <row r="235" spans="1:68" ht="16.5" hidden="1" customHeight="1" x14ac:dyDescent="0.25">
      <c r="A235" s="54" t="s">
        <v>321</v>
      </c>
      <c r="B235" s="54" t="s">
        <v>322</v>
      </c>
      <c r="C235" s="31">
        <v>4301060404</v>
      </c>
      <c r="D235" s="387">
        <v>4680115882874</v>
      </c>
      <c r="E235" s="388"/>
      <c r="F235" s="379">
        <v>0.8</v>
      </c>
      <c r="G235" s="32">
        <v>4</v>
      </c>
      <c r="H235" s="379">
        <v>3.2</v>
      </c>
      <c r="I235" s="379">
        <v>3.4660000000000002</v>
      </c>
      <c r="J235" s="32">
        <v>120</v>
      </c>
      <c r="K235" s="32" t="s">
        <v>75</v>
      </c>
      <c r="L235" s="32"/>
      <c r="M235" s="33" t="s">
        <v>68</v>
      </c>
      <c r="N235" s="33"/>
      <c r="O235" s="32">
        <v>40</v>
      </c>
      <c r="P235" s="59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92"/>
      <c r="R235" s="392"/>
      <c r="S235" s="392"/>
      <c r="T235" s="393"/>
      <c r="U235" s="34"/>
      <c r="V235" s="34"/>
      <c r="W235" s="35" t="s">
        <v>69</v>
      </c>
      <c r="X235" s="380">
        <v>0</v>
      </c>
      <c r="Y235" s="381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hidden="1" customHeight="1" x14ac:dyDescent="0.25">
      <c r="A236" s="54" t="s">
        <v>321</v>
      </c>
      <c r="B236" s="54" t="s">
        <v>323</v>
      </c>
      <c r="C236" s="31">
        <v>4301060360</v>
      </c>
      <c r="D236" s="387">
        <v>4680115882874</v>
      </c>
      <c r="E236" s="388"/>
      <c r="F236" s="379">
        <v>0.8</v>
      </c>
      <c r="G236" s="32">
        <v>4</v>
      </c>
      <c r="H236" s="379">
        <v>3.2</v>
      </c>
      <c r="I236" s="379">
        <v>3.4660000000000002</v>
      </c>
      <c r="J236" s="32">
        <v>120</v>
      </c>
      <c r="K236" s="32" t="s">
        <v>75</v>
      </c>
      <c r="L236" s="32"/>
      <c r="M236" s="33" t="s">
        <v>68</v>
      </c>
      <c r="N236" s="33"/>
      <c r="O236" s="32">
        <v>30</v>
      </c>
      <c r="P236" s="45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92"/>
      <c r="R236" s="392"/>
      <c r="S236" s="392"/>
      <c r="T236" s="393"/>
      <c r="U236" s="34"/>
      <c r="V236" s="34"/>
      <c r="W236" s="35" t="s">
        <v>69</v>
      </c>
      <c r="X236" s="380">
        <v>0</v>
      </c>
      <c r="Y236" s="381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324</v>
      </c>
      <c r="B237" s="54" t="s">
        <v>325</v>
      </c>
      <c r="C237" s="31">
        <v>4301060359</v>
      </c>
      <c r="D237" s="387">
        <v>4680115884434</v>
      </c>
      <c r="E237" s="388"/>
      <c r="F237" s="379">
        <v>0.8</v>
      </c>
      <c r="G237" s="32">
        <v>4</v>
      </c>
      <c r="H237" s="379">
        <v>3.2</v>
      </c>
      <c r="I237" s="379">
        <v>3.4660000000000002</v>
      </c>
      <c r="J237" s="32">
        <v>120</v>
      </c>
      <c r="K237" s="32" t="s">
        <v>75</v>
      </c>
      <c r="L237" s="32"/>
      <c r="M237" s="33" t="s">
        <v>68</v>
      </c>
      <c r="N237" s="33"/>
      <c r="O237" s="32">
        <v>30</v>
      </c>
      <c r="P237" s="4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92"/>
      <c r="R237" s="392"/>
      <c r="S237" s="392"/>
      <c r="T237" s="393"/>
      <c r="U237" s="34"/>
      <c r="V237" s="34"/>
      <c r="W237" s="35" t="s">
        <v>69</v>
      </c>
      <c r="X237" s="380">
        <v>0</v>
      </c>
      <c r="Y237" s="381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326</v>
      </c>
      <c r="B238" s="54" t="s">
        <v>327</v>
      </c>
      <c r="C238" s="31">
        <v>4301060375</v>
      </c>
      <c r="D238" s="387">
        <v>4680115880818</v>
      </c>
      <c r="E238" s="388"/>
      <c r="F238" s="379">
        <v>0.4</v>
      </c>
      <c r="G238" s="32">
        <v>6</v>
      </c>
      <c r="H238" s="379">
        <v>2.4</v>
      </c>
      <c r="I238" s="379">
        <v>2.6720000000000002</v>
      </c>
      <c r="J238" s="32">
        <v>156</v>
      </c>
      <c r="K238" s="32" t="s">
        <v>75</v>
      </c>
      <c r="L238" s="32"/>
      <c r="M238" s="33" t="s">
        <v>68</v>
      </c>
      <c r="N238" s="33"/>
      <c r="O238" s="32">
        <v>40</v>
      </c>
      <c r="P238" s="58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92"/>
      <c r="R238" s="392"/>
      <c r="S238" s="392"/>
      <c r="T238" s="393"/>
      <c r="U238" s="34"/>
      <c r="V238" s="34"/>
      <c r="W238" s="35" t="s">
        <v>69</v>
      </c>
      <c r="X238" s="380">
        <v>0</v>
      </c>
      <c r="Y238" s="381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328</v>
      </c>
      <c r="B239" s="54" t="s">
        <v>329</v>
      </c>
      <c r="C239" s="31">
        <v>4301060389</v>
      </c>
      <c r="D239" s="387">
        <v>4680115880801</v>
      </c>
      <c r="E239" s="388"/>
      <c r="F239" s="379">
        <v>0.4</v>
      </c>
      <c r="G239" s="32">
        <v>6</v>
      </c>
      <c r="H239" s="379">
        <v>2.4</v>
      </c>
      <c r="I239" s="379">
        <v>2.6720000000000002</v>
      </c>
      <c r="J239" s="32">
        <v>156</v>
      </c>
      <c r="K239" s="32" t="s">
        <v>75</v>
      </c>
      <c r="L239" s="32"/>
      <c r="M239" s="33" t="s">
        <v>116</v>
      </c>
      <c r="N239" s="33"/>
      <c r="O239" s="32">
        <v>40</v>
      </c>
      <c r="P239" s="53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92"/>
      <c r="R239" s="392"/>
      <c r="S239" s="392"/>
      <c r="T239" s="393"/>
      <c r="U239" s="34"/>
      <c r="V239" s="34"/>
      <c r="W239" s="35" t="s">
        <v>69</v>
      </c>
      <c r="X239" s="380">
        <v>0</v>
      </c>
      <c r="Y239" s="381">
        <f>IFERROR(IF(X239="",0,CEILING((X239/$H239),1)*$H239),"")</f>
        <v>0</v>
      </c>
      <c r="Z239" s="36" t="str">
        <f>IFERROR(IF(Y239=0,"",ROUNDUP(Y239/H239,0)*0.00753),"")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400"/>
      <c r="B240" s="401"/>
      <c r="C240" s="401"/>
      <c r="D240" s="401"/>
      <c r="E240" s="401"/>
      <c r="F240" s="401"/>
      <c r="G240" s="401"/>
      <c r="H240" s="401"/>
      <c r="I240" s="401"/>
      <c r="J240" s="401"/>
      <c r="K240" s="401"/>
      <c r="L240" s="401"/>
      <c r="M240" s="401"/>
      <c r="N240" s="401"/>
      <c r="O240" s="402"/>
      <c r="P240" s="384" t="s">
        <v>70</v>
      </c>
      <c r="Q240" s="385"/>
      <c r="R240" s="385"/>
      <c r="S240" s="385"/>
      <c r="T240" s="385"/>
      <c r="U240" s="385"/>
      <c r="V240" s="386"/>
      <c r="W240" s="37" t="s">
        <v>71</v>
      </c>
      <c r="X240" s="382">
        <f>IFERROR(X235/H235,"0")+IFERROR(X236/H236,"0")+IFERROR(X237/H237,"0")+IFERROR(X238/H238,"0")+IFERROR(X239/H239,"0")</f>
        <v>0</v>
      </c>
      <c r="Y240" s="382">
        <f>IFERROR(Y235/H235,"0")+IFERROR(Y236/H236,"0")+IFERROR(Y237/H237,"0")+IFERROR(Y238/H238,"0")+IFERROR(Y239/H239,"0")</f>
        <v>0</v>
      </c>
      <c r="Z240" s="382">
        <f>IFERROR(IF(Z235="",0,Z235),"0")+IFERROR(IF(Z236="",0,Z236),"0")+IFERROR(IF(Z237="",0,Z237),"0")+IFERROR(IF(Z238="",0,Z238),"0")+IFERROR(IF(Z239="",0,Z239),"0")</f>
        <v>0</v>
      </c>
      <c r="AA240" s="383"/>
      <c r="AB240" s="383"/>
      <c r="AC240" s="383"/>
    </row>
    <row r="241" spans="1:68" hidden="1" x14ac:dyDescent="0.2">
      <c r="A241" s="401"/>
      <c r="B241" s="401"/>
      <c r="C241" s="401"/>
      <c r="D241" s="401"/>
      <c r="E241" s="401"/>
      <c r="F241" s="401"/>
      <c r="G241" s="401"/>
      <c r="H241" s="401"/>
      <c r="I241" s="401"/>
      <c r="J241" s="401"/>
      <c r="K241" s="401"/>
      <c r="L241" s="401"/>
      <c r="M241" s="401"/>
      <c r="N241" s="401"/>
      <c r="O241" s="402"/>
      <c r="P241" s="384" t="s">
        <v>70</v>
      </c>
      <c r="Q241" s="385"/>
      <c r="R241" s="385"/>
      <c r="S241" s="385"/>
      <c r="T241" s="385"/>
      <c r="U241" s="385"/>
      <c r="V241" s="386"/>
      <c r="W241" s="37" t="s">
        <v>69</v>
      </c>
      <c r="X241" s="382">
        <f>IFERROR(SUM(X235:X239),"0")</f>
        <v>0</v>
      </c>
      <c r="Y241" s="382">
        <f>IFERROR(SUM(Y235:Y239),"0")</f>
        <v>0</v>
      </c>
      <c r="Z241" s="37"/>
      <c r="AA241" s="383"/>
      <c r="AB241" s="383"/>
      <c r="AC241" s="383"/>
    </row>
    <row r="242" spans="1:68" ht="16.5" hidden="1" customHeight="1" x14ac:dyDescent="0.25">
      <c r="A242" s="420" t="s">
        <v>330</v>
      </c>
      <c r="B242" s="401"/>
      <c r="C242" s="401"/>
      <c r="D242" s="401"/>
      <c r="E242" s="401"/>
      <c r="F242" s="401"/>
      <c r="G242" s="401"/>
      <c r="H242" s="401"/>
      <c r="I242" s="401"/>
      <c r="J242" s="401"/>
      <c r="K242" s="401"/>
      <c r="L242" s="401"/>
      <c r="M242" s="401"/>
      <c r="N242" s="401"/>
      <c r="O242" s="401"/>
      <c r="P242" s="401"/>
      <c r="Q242" s="401"/>
      <c r="R242" s="401"/>
      <c r="S242" s="401"/>
      <c r="T242" s="401"/>
      <c r="U242" s="401"/>
      <c r="V242" s="401"/>
      <c r="W242" s="401"/>
      <c r="X242" s="401"/>
      <c r="Y242" s="401"/>
      <c r="Z242" s="401"/>
      <c r="AA242" s="375"/>
      <c r="AB242" s="375"/>
      <c r="AC242" s="375"/>
    </row>
    <row r="243" spans="1:68" ht="14.25" hidden="1" customHeight="1" x14ac:dyDescent="0.25">
      <c r="A243" s="423" t="s">
        <v>110</v>
      </c>
      <c r="B243" s="401"/>
      <c r="C243" s="401"/>
      <c r="D243" s="401"/>
      <c r="E243" s="401"/>
      <c r="F243" s="401"/>
      <c r="G243" s="401"/>
      <c r="H243" s="401"/>
      <c r="I243" s="401"/>
      <c r="J243" s="401"/>
      <c r="K243" s="401"/>
      <c r="L243" s="401"/>
      <c r="M243" s="401"/>
      <c r="N243" s="401"/>
      <c r="O243" s="401"/>
      <c r="P243" s="401"/>
      <c r="Q243" s="401"/>
      <c r="R243" s="401"/>
      <c r="S243" s="401"/>
      <c r="T243" s="401"/>
      <c r="U243" s="401"/>
      <c r="V243" s="401"/>
      <c r="W243" s="401"/>
      <c r="X243" s="401"/>
      <c r="Y243" s="401"/>
      <c r="Z243" s="401"/>
      <c r="AA243" s="376"/>
      <c r="AB243" s="376"/>
      <c r="AC243" s="376"/>
    </row>
    <row r="244" spans="1:68" ht="27" hidden="1" customHeight="1" x14ac:dyDescent="0.25">
      <c r="A244" s="54" t="s">
        <v>331</v>
      </c>
      <c r="B244" s="54" t="s">
        <v>332</v>
      </c>
      <c r="C244" s="31">
        <v>4301011945</v>
      </c>
      <c r="D244" s="387">
        <v>4680115884274</v>
      </c>
      <c r="E244" s="388"/>
      <c r="F244" s="379">
        <v>1.45</v>
      </c>
      <c r="G244" s="32">
        <v>8</v>
      </c>
      <c r="H244" s="379">
        <v>11.6</v>
      </c>
      <c r="I244" s="379">
        <v>12.08</v>
      </c>
      <c r="J244" s="32">
        <v>48</v>
      </c>
      <c r="K244" s="32" t="s">
        <v>113</v>
      </c>
      <c r="L244" s="32"/>
      <c r="M244" s="33" t="s">
        <v>133</v>
      </c>
      <c r="N244" s="33"/>
      <c r="O244" s="32">
        <v>55</v>
      </c>
      <c r="P244" s="41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92"/>
      <c r="R244" s="392"/>
      <c r="S244" s="392"/>
      <c r="T244" s="393"/>
      <c r="U244" s="34"/>
      <c r="V244" s="34"/>
      <c r="W244" s="35" t="s">
        <v>69</v>
      </c>
      <c r="X244" s="380">
        <v>0</v>
      </c>
      <c r="Y244" s="381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hidden="1" customHeight="1" x14ac:dyDescent="0.25">
      <c r="A245" s="54" t="s">
        <v>331</v>
      </c>
      <c r="B245" s="54" t="s">
        <v>333</v>
      </c>
      <c r="C245" s="31">
        <v>4301011717</v>
      </c>
      <c r="D245" s="387">
        <v>4680115884274</v>
      </c>
      <c r="E245" s="388"/>
      <c r="F245" s="379">
        <v>1.45</v>
      </c>
      <c r="G245" s="32">
        <v>8</v>
      </c>
      <c r="H245" s="379">
        <v>11.6</v>
      </c>
      <c r="I245" s="379">
        <v>12.08</v>
      </c>
      <c r="J245" s="32">
        <v>56</v>
      </c>
      <c r="K245" s="32" t="s">
        <v>113</v>
      </c>
      <c r="L245" s="32"/>
      <c r="M245" s="33" t="s">
        <v>114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92"/>
      <c r="R245" s="392"/>
      <c r="S245" s="392"/>
      <c r="T245" s="393"/>
      <c r="U245" s="34"/>
      <c r="V245" s="34"/>
      <c r="W245" s="35" t="s">
        <v>69</v>
      </c>
      <c r="X245" s="380">
        <v>0</v>
      </c>
      <c r="Y245" s="381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334</v>
      </c>
      <c r="B246" s="54" t="s">
        <v>335</v>
      </c>
      <c r="C246" s="31">
        <v>4301011719</v>
      </c>
      <c r="D246" s="387">
        <v>4680115884298</v>
      </c>
      <c r="E246" s="388"/>
      <c r="F246" s="379">
        <v>1.45</v>
      </c>
      <c r="G246" s="32">
        <v>8</v>
      </c>
      <c r="H246" s="379">
        <v>11.6</v>
      </c>
      <c r="I246" s="379">
        <v>12.08</v>
      </c>
      <c r="J246" s="32">
        <v>56</v>
      </c>
      <c r="K246" s="32" t="s">
        <v>113</v>
      </c>
      <c r="L246" s="32"/>
      <c r="M246" s="33" t="s">
        <v>114</v>
      </c>
      <c r="N246" s="33"/>
      <c r="O246" s="32">
        <v>55</v>
      </c>
      <c r="P246" s="5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92"/>
      <c r="R246" s="392"/>
      <c r="S246" s="392"/>
      <c r="T246" s="393"/>
      <c r="U246" s="34"/>
      <c r="V246" s="34"/>
      <c r="W246" s="35" t="s">
        <v>69</v>
      </c>
      <c r="X246" s="380">
        <v>0</v>
      </c>
      <c r="Y246" s="381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336</v>
      </c>
      <c r="B247" s="54" t="s">
        <v>337</v>
      </c>
      <c r="C247" s="31">
        <v>4301011944</v>
      </c>
      <c r="D247" s="387">
        <v>4680115884250</v>
      </c>
      <c r="E247" s="388"/>
      <c r="F247" s="379">
        <v>1.45</v>
      </c>
      <c r="G247" s="32">
        <v>8</v>
      </c>
      <c r="H247" s="379">
        <v>11.6</v>
      </c>
      <c r="I247" s="379">
        <v>12.08</v>
      </c>
      <c r="J247" s="32">
        <v>48</v>
      </c>
      <c r="K247" s="32" t="s">
        <v>113</v>
      </c>
      <c r="L247" s="32"/>
      <c r="M247" s="33" t="s">
        <v>133</v>
      </c>
      <c r="N247" s="33"/>
      <c r="O247" s="32">
        <v>55</v>
      </c>
      <c r="P247" s="68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92"/>
      <c r="R247" s="392"/>
      <c r="S247" s="392"/>
      <c r="T247" s="393"/>
      <c r="U247" s="34"/>
      <c r="V247" s="34"/>
      <c r="W247" s="35" t="s">
        <v>69</v>
      </c>
      <c r="X247" s="380">
        <v>0</v>
      </c>
      <c r="Y247" s="381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336</v>
      </c>
      <c r="B248" s="54" t="s">
        <v>338</v>
      </c>
      <c r="C248" s="31">
        <v>4301011733</v>
      </c>
      <c r="D248" s="387">
        <v>4680115884250</v>
      </c>
      <c r="E248" s="388"/>
      <c r="F248" s="379">
        <v>1.45</v>
      </c>
      <c r="G248" s="32">
        <v>8</v>
      </c>
      <c r="H248" s="379">
        <v>11.6</v>
      </c>
      <c r="I248" s="379">
        <v>12.08</v>
      </c>
      <c r="J248" s="32">
        <v>56</v>
      </c>
      <c r="K248" s="32" t="s">
        <v>113</v>
      </c>
      <c r="L248" s="32"/>
      <c r="M248" s="33" t="s">
        <v>116</v>
      </c>
      <c r="N248" s="33"/>
      <c r="O248" s="32">
        <v>55</v>
      </c>
      <c r="P248" s="59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92"/>
      <c r="R248" s="392"/>
      <c r="S248" s="392"/>
      <c r="T248" s="393"/>
      <c r="U248" s="34"/>
      <c r="V248" s="34"/>
      <c r="W248" s="35" t="s">
        <v>69</v>
      </c>
      <c r="X248" s="380">
        <v>0</v>
      </c>
      <c r="Y248" s="381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339</v>
      </c>
      <c r="B249" s="54" t="s">
        <v>340</v>
      </c>
      <c r="C249" s="31">
        <v>4301011718</v>
      </c>
      <c r="D249" s="387">
        <v>4680115884281</v>
      </c>
      <c r="E249" s="388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75</v>
      </c>
      <c r="L249" s="32"/>
      <c r="M249" s="33" t="s">
        <v>114</v>
      </c>
      <c r="N249" s="33"/>
      <c r="O249" s="32">
        <v>55</v>
      </c>
      <c r="P249" s="43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92"/>
      <c r="R249" s="392"/>
      <c r="S249" s="392"/>
      <c r="T249" s="393"/>
      <c r="U249" s="34"/>
      <c r="V249" s="34"/>
      <c r="W249" s="35" t="s">
        <v>69</v>
      </c>
      <c r="X249" s="380">
        <v>0</v>
      </c>
      <c r="Y249" s="381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341</v>
      </c>
      <c r="B250" s="54" t="s">
        <v>342</v>
      </c>
      <c r="C250" s="31">
        <v>4301011720</v>
      </c>
      <c r="D250" s="387">
        <v>4680115884199</v>
      </c>
      <c r="E250" s="388"/>
      <c r="F250" s="379">
        <v>0.37</v>
      </c>
      <c r="G250" s="32">
        <v>10</v>
      </c>
      <c r="H250" s="379">
        <v>3.7</v>
      </c>
      <c r="I250" s="379">
        <v>3.94</v>
      </c>
      <c r="J250" s="32">
        <v>120</v>
      </c>
      <c r="K250" s="32" t="s">
        <v>75</v>
      </c>
      <c r="L250" s="32"/>
      <c r="M250" s="33" t="s">
        <v>114</v>
      </c>
      <c r="N250" s="33"/>
      <c r="O250" s="32">
        <v>55</v>
      </c>
      <c r="P250" s="5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92"/>
      <c r="R250" s="392"/>
      <c r="S250" s="392"/>
      <c r="T250" s="393"/>
      <c r="U250" s="34"/>
      <c r="V250" s="34"/>
      <c r="W250" s="35" t="s">
        <v>69</v>
      </c>
      <c r="X250" s="380">
        <v>0</v>
      </c>
      <c r="Y250" s="381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343</v>
      </c>
      <c r="B251" s="54" t="s">
        <v>344</v>
      </c>
      <c r="C251" s="31">
        <v>4301011716</v>
      </c>
      <c r="D251" s="387">
        <v>4680115884267</v>
      </c>
      <c r="E251" s="388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75</v>
      </c>
      <c r="L251" s="32"/>
      <c r="M251" s="33" t="s">
        <v>114</v>
      </c>
      <c r="N251" s="33"/>
      <c r="O251" s="32">
        <v>55</v>
      </c>
      <c r="P251" s="63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92"/>
      <c r="R251" s="392"/>
      <c r="S251" s="392"/>
      <c r="T251" s="393"/>
      <c r="U251" s="34"/>
      <c r="V251" s="34"/>
      <c r="W251" s="35" t="s">
        <v>69</v>
      </c>
      <c r="X251" s="380">
        <v>0</v>
      </c>
      <c r="Y251" s="381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idden="1" x14ac:dyDescent="0.2">
      <c r="A252" s="400"/>
      <c r="B252" s="401"/>
      <c r="C252" s="401"/>
      <c r="D252" s="401"/>
      <c r="E252" s="401"/>
      <c r="F252" s="401"/>
      <c r="G252" s="401"/>
      <c r="H252" s="401"/>
      <c r="I252" s="401"/>
      <c r="J252" s="401"/>
      <c r="K252" s="401"/>
      <c r="L252" s="401"/>
      <c r="M252" s="401"/>
      <c r="N252" s="401"/>
      <c r="O252" s="402"/>
      <c r="P252" s="384" t="s">
        <v>70</v>
      </c>
      <c r="Q252" s="385"/>
      <c r="R252" s="385"/>
      <c r="S252" s="385"/>
      <c r="T252" s="385"/>
      <c r="U252" s="385"/>
      <c r="V252" s="386"/>
      <c r="W252" s="37" t="s">
        <v>71</v>
      </c>
      <c r="X252" s="382">
        <f>IFERROR(X244/H244,"0")+IFERROR(X245/H245,"0")+IFERROR(X246/H246,"0")+IFERROR(X247/H247,"0")+IFERROR(X248/H248,"0")+IFERROR(X249/H249,"0")+IFERROR(X250/H250,"0")+IFERROR(X251/H251,"0")</f>
        <v>0</v>
      </c>
      <c r="Y252" s="382">
        <f>IFERROR(Y244/H244,"0")+IFERROR(Y245/H245,"0")+IFERROR(Y246/H246,"0")+IFERROR(Y247/H247,"0")+IFERROR(Y248/H248,"0")+IFERROR(Y249/H249,"0")+IFERROR(Y250/H250,"0")+IFERROR(Y251/H251,"0")</f>
        <v>0</v>
      </c>
      <c r="Z252" s="382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3"/>
      <c r="AB252" s="383"/>
      <c r="AC252" s="383"/>
    </row>
    <row r="253" spans="1:68" hidden="1" x14ac:dyDescent="0.2">
      <c r="A253" s="401"/>
      <c r="B253" s="401"/>
      <c r="C253" s="401"/>
      <c r="D253" s="401"/>
      <c r="E253" s="401"/>
      <c r="F253" s="401"/>
      <c r="G253" s="401"/>
      <c r="H253" s="401"/>
      <c r="I253" s="401"/>
      <c r="J253" s="401"/>
      <c r="K253" s="401"/>
      <c r="L253" s="401"/>
      <c r="M253" s="401"/>
      <c r="N253" s="401"/>
      <c r="O253" s="402"/>
      <c r="P253" s="384" t="s">
        <v>70</v>
      </c>
      <c r="Q253" s="385"/>
      <c r="R253" s="385"/>
      <c r="S253" s="385"/>
      <c r="T253" s="385"/>
      <c r="U253" s="385"/>
      <c r="V253" s="386"/>
      <c r="W253" s="37" t="s">
        <v>69</v>
      </c>
      <c r="X253" s="382">
        <f>IFERROR(SUM(X244:X251),"0")</f>
        <v>0</v>
      </c>
      <c r="Y253" s="382">
        <f>IFERROR(SUM(Y244:Y251),"0")</f>
        <v>0</v>
      </c>
      <c r="Z253" s="37"/>
      <c r="AA253" s="383"/>
      <c r="AB253" s="383"/>
      <c r="AC253" s="383"/>
    </row>
    <row r="254" spans="1:68" ht="16.5" hidden="1" customHeight="1" x14ac:dyDescent="0.25">
      <c r="A254" s="420" t="s">
        <v>345</v>
      </c>
      <c r="B254" s="401"/>
      <c r="C254" s="401"/>
      <c r="D254" s="401"/>
      <c r="E254" s="401"/>
      <c r="F254" s="401"/>
      <c r="G254" s="401"/>
      <c r="H254" s="401"/>
      <c r="I254" s="401"/>
      <c r="J254" s="401"/>
      <c r="K254" s="401"/>
      <c r="L254" s="401"/>
      <c r="M254" s="401"/>
      <c r="N254" s="401"/>
      <c r="O254" s="401"/>
      <c r="P254" s="401"/>
      <c r="Q254" s="401"/>
      <c r="R254" s="401"/>
      <c r="S254" s="401"/>
      <c r="T254" s="401"/>
      <c r="U254" s="401"/>
      <c r="V254" s="401"/>
      <c r="W254" s="401"/>
      <c r="X254" s="401"/>
      <c r="Y254" s="401"/>
      <c r="Z254" s="401"/>
      <c r="AA254" s="375"/>
      <c r="AB254" s="375"/>
      <c r="AC254" s="375"/>
    </row>
    <row r="255" spans="1:68" ht="14.25" hidden="1" customHeight="1" x14ac:dyDescent="0.25">
      <c r="A255" s="423" t="s">
        <v>110</v>
      </c>
      <c r="B255" s="401"/>
      <c r="C255" s="401"/>
      <c r="D255" s="401"/>
      <c r="E255" s="401"/>
      <c r="F255" s="401"/>
      <c r="G255" s="401"/>
      <c r="H255" s="401"/>
      <c r="I255" s="401"/>
      <c r="J255" s="401"/>
      <c r="K255" s="401"/>
      <c r="L255" s="401"/>
      <c r="M255" s="401"/>
      <c r="N255" s="401"/>
      <c r="O255" s="401"/>
      <c r="P255" s="401"/>
      <c r="Q255" s="401"/>
      <c r="R255" s="401"/>
      <c r="S255" s="401"/>
      <c r="T255" s="401"/>
      <c r="U255" s="401"/>
      <c r="V255" s="401"/>
      <c r="W255" s="401"/>
      <c r="X255" s="401"/>
      <c r="Y255" s="401"/>
      <c r="Z255" s="401"/>
      <c r="AA255" s="376"/>
      <c r="AB255" s="376"/>
      <c r="AC255" s="376"/>
    </row>
    <row r="256" spans="1:68" ht="27" hidden="1" customHeight="1" x14ac:dyDescent="0.25">
      <c r="A256" s="54" t="s">
        <v>346</v>
      </c>
      <c r="B256" s="54" t="s">
        <v>347</v>
      </c>
      <c r="C256" s="31">
        <v>4301011942</v>
      </c>
      <c r="D256" s="387">
        <v>4680115884137</v>
      </c>
      <c r="E256" s="388"/>
      <c r="F256" s="379">
        <v>1.45</v>
      </c>
      <c r="G256" s="32">
        <v>8</v>
      </c>
      <c r="H256" s="379">
        <v>11.6</v>
      </c>
      <c r="I256" s="379">
        <v>12.08</v>
      </c>
      <c r="J256" s="32">
        <v>48</v>
      </c>
      <c r="K256" s="32" t="s">
        <v>113</v>
      </c>
      <c r="L256" s="32"/>
      <c r="M256" s="33" t="s">
        <v>133</v>
      </c>
      <c r="N256" s="33"/>
      <c r="O256" s="32">
        <v>55</v>
      </c>
      <c r="P256" s="6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92"/>
      <c r="R256" s="392"/>
      <c r="S256" s="392"/>
      <c r="T256" s="393"/>
      <c r="U256" s="34"/>
      <c r="V256" s="34"/>
      <c r="W256" s="35" t="s">
        <v>69</v>
      </c>
      <c r="X256" s="380">
        <v>0</v>
      </c>
      <c r="Y256" s="381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hidden="1" customHeight="1" x14ac:dyDescent="0.25">
      <c r="A257" s="54" t="s">
        <v>346</v>
      </c>
      <c r="B257" s="54" t="s">
        <v>348</v>
      </c>
      <c r="C257" s="31">
        <v>4301011826</v>
      </c>
      <c r="D257" s="387">
        <v>4680115884137</v>
      </c>
      <c r="E257" s="388"/>
      <c r="F257" s="379">
        <v>1.45</v>
      </c>
      <c r="G257" s="32">
        <v>8</v>
      </c>
      <c r="H257" s="379">
        <v>11.6</v>
      </c>
      <c r="I257" s="379">
        <v>12.08</v>
      </c>
      <c r="J257" s="32">
        <v>56</v>
      </c>
      <c r="K257" s="32" t="s">
        <v>113</v>
      </c>
      <c r="L257" s="32"/>
      <c r="M257" s="33" t="s">
        <v>114</v>
      </c>
      <c r="N257" s="33"/>
      <c r="O257" s="32">
        <v>55</v>
      </c>
      <c r="P257" s="64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92"/>
      <c r="R257" s="392"/>
      <c r="S257" s="392"/>
      <c r="T257" s="393"/>
      <c r="U257" s="34"/>
      <c r="V257" s="34"/>
      <c r="W257" s="35" t="s">
        <v>69</v>
      </c>
      <c r="X257" s="380">
        <v>0</v>
      </c>
      <c r="Y257" s="381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349</v>
      </c>
      <c r="B258" s="54" t="s">
        <v>350</v>
      </c>
      <c r="C258" s="31">
        <v>4301011724</v>
      </c>
      <c r="D258" s="387">
        <v>4680115884236</v>
      </c>
      <c r="E258" s="388"/>
      <c r="F258" s="379">
        <v>1.45</v>
      </c>
      <c r="G258" s="32">
        <v>8</v>
      </c>
      <c r="H258" s="379">
        <v>11.6</v>
      </c>
      <c r="I258" s="379">
        <v>12.08</v>
      </c>
      <c r="J258" s="32">
        <v>56</v>
      </c>
      <c r="K258" s="32" t="s">
        <v>113</v>
      </c>
      <c r="L258" s="32"/>
      <c r="M258" s="33" t="s">
        <v>114</v>
      </c>
      <c r="N258" s="33"/>
      <c r="O258" s="32">
        <v>55</v>
      </c>
      <c r="P258" s="4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92"/>
      <c r="R258" s="392"/>
      <c r="S258" s="392"/>
      <c r="T258" s="393"/>
      <c r="U258" s="34"/>
      <c r="V258" s="34"/>
      <c r="W258" s="35" t="s">
        <v>69</v>
      </c>
      <c r="X258" s="380">
        <v>0</v>
      </c>
      <c r="Y258" s="381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351</v>
      </c>
      <c r="B259" s="54" t="s">
        <v>352</v>
      </c>
      <c r="C259" s="31">
        <v>4301011721</v>
      </c>
      <c r="D259" s="387">
        <v>4680115884175</v>
      </c>
      <c r="E259" s="388"/>
      <c r="F259" s="379">
        <v>1.45</v>
      </c>
      <c r="G259" s="32">
        <v>8</v>
      </c>
      <c r="H259" s="379">
        <v>11.6</v>
      </c>
      <c r="I259" s="379">
        <v>12.08</v>
      </c>
      <c r="J259" s="32">
        <v>56</v>
      </c>
      <c r="K259" s="32" t="s">
        <v>113</v>
      </c>
      <c r="L259" s="32"/>
      <c r="M259" s="33" t="s">
        <v>114</v>
      </c>
      <c r="N259" s="33"/>
      <c r="O259" s="32">
        <v>55</v>
      </c>
      <c r="P259" s="4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92"/>
      <c r="R259" s="392"/>
      <c r="S259" s="392"/>
      <c r="T259" s="393"/>
      <c r="U259" s="34"/>
      <c r="V259" s="34"/>
      <c r="W259" s="35" t="s">
        <v>69</v>
      </c>
      <c r="X259" s="380">
        <v>0</v>
      </c>
      <c r="Y259" s="381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353</v>
      </c>
      <c r="B260" s="54" t="s">
        <v>354</v>
      </c>
      <c r="C260" s="31">
        <v>4301011824</v>
      </c>
      <c r="D260" s="387">
        <v>4680115884144</v>
      </c>
      <c r="E260" s="388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75</v>
      </c>
      <c r="L260" s="32"/>
      <c r="M260" s="33" t="s">
        <v>114</v>
      </c>
      <c r="N260" s="33"/>
      <c r="O260" s="32">
        <v>55</v>
      </c>
      <c r="P260" s="6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92"/>
      <c r="R260" s="392"/>
      <c r="S260" s="392"/>
      <c r="T260" s="393"/>
      <c r="U260" s="34"/>
      <c r="V260" s="34"/>
      <c r="W260" s="35" t="s">
        <v>69</v>
      </c>
      <c r="X260" s="380">
        <v>0</v>
      </c>
      <c r="Y260" s="381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355</v>
      </c>
      <c r="B261" s="54" t="s">
        <v>356</v>
      </c>
      <c r="C261" s="31">
        <v>4301011963</v>
      </c>
      <c r="D261" s="387">
        <v>4680115885288</v>
      </c>
      <c r="E261" s="388"/>
      <c r="F261" s="379">
        <v>0.37</v>
      </c>
      <c r="G261" s="32">
        <v>10</v>
      </c>
      <c r="H261" s="379">
        <v>3.7</v>
      </c>
      <c r="I261" s="379">
        <v>3.94</v>
      </c>
      <c r="J261" s="32">
        <v>120</v>
      </c>
      <c r="K261" s="32" t="s">
        <v>75</v>
      </c>
      <c r="L261" s="32"/>
      <c r="M261" s="33" t="s">
        <v>114</v>
      </c>
      <c r="N261" s="33"/>
      <c r="O261" s="32">
        <v>55</v>
      </c>
      <c r="P261" s="6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92"/>
      <c r="R261" s="392"/>
      <c r="S261" s="392"/>
      <c r="T261" s="393"/>
      <c r="U261" s="34"/>
      <c r="V261" s="34"/>
      <c r="W261" s="35" t="s">
        <v>69</v>
      </c>
      <c r="X261" s="380">
        <v>0</v>
      </c>
      <c r="Y261" s="381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357</v>
      </c>
      <c r="B262" s="54" t="s">
        <v>358</v>
      </c>
      <c r="C262" s="31">
        <v>4301011726</v>
      </c>
      <c r="D262" s="387">
        <v>4680115884182</v>
      </c>
      <c r="E262" s="388"/>
      <c r="F262" s="379">
        <v>0.37</v>
      </c>
      <c r="G262" s="32">
        <v>10</v>
      </c>
      <c r="H262" s="379">
        <v>3.7</v>
      </c>
      <c r="I262" s="379">
        <v>3.94</v>
      </c>
      <c r="J262" s="32">
        <v>120</v>
      </c>
      <c r="K262" s="32" t="s">
        <v>75</v>
      </c>
      <c r="L262" s="32"/>
      <c r="M262" s="33" t="s">
        <v>114</v>
      </c>
      <c r="N262" s="33"/>
      <c r="O262" s="32">
        <v>55</v>
      </c>
      <c r="P262" s="73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92"/>
      <c r="R262" s="392"/>
      <c r="S262" s="392"/>
      <c r="T262" s="393"/>
      <c r="U262" s="34"/>
      <c r="V262" s="34"/>
      <c r="W262" s="35" t="s">
        <v>69</v>
      </c>
      <c r="X262" s="380">
        <v>0</v>
      </c>
      <c r="Y262" s="381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359</v>
      </c>
      <c r="B263" s="54" t="s">
        <v>360</v>
      </c>
      <c r="C263" s="31">
        <v>4301011722</v>
      </c>
      <c r="D263" s="387">
        <v>4680115884205</v>
      </c>
      <c r="E263" s="388"/>
      <c r="F263" s="379">
        <v>0.4</v>
      </c>
      <c r="G263" s="32">
        <v>10</v>
      </c>
      <c r="H263" s="379">
        <v>4</v>
      </c>
      <c r="I263" s="379">
        <v>4.24</v>
      </c>
      <c r="J263" s="32">
        <v>120</v>
      </c>
      <c r="K263" s="32" t="s">
        <v>75</v>
      </c>
      <c r="L263" s="32"/>
      <c r="M263" s="33" t="s">
        <v>114</v>
      </c>
      <c r="N263" s="33"/>
      <c r="O263" s="32">
        <v>55</v>
      </c>
      <c r="P263" s="74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92"/>
      <c r="R263" s="392"/>
      <c r="S263" s="392"/>
      <c r="T263" s="393"/>
      <c r="U263" s="34"/>
      <c r="V263" s="34"/>
      <c r="W263" s="35" t="s">
        <v>69</v>
      </c>
      <c r="X263" s="380">
        <v>0</v>
      </c>
      <c r="Y263" s="381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idden="1" x14ac:dyDescent="0.2">
      <c r="A264" s="400"/>
      <c r="B264" s="401"/>
      <c r="C264" s="401"/>
      <c r="D264" s="401"/>
      <c r="E264" s="401"/>
      <c r="F264" s="401"/>
      <c r="G264" s="401"/>
      <c r="H264" s="401"/>
      <c r="I264" s="401"/>
      <c r="J264" s="401"/>
      <c r="K264" s="401"/>
      <c r="L264" s="401"/>
      <c r="M264" s="401"/>
      <c r="N264" s="401"/>
      <c r="O264" s="402"/>
      <c r="P264" s="384" t="s">
        <v>70</v>
      </c>
      <c r="Q264" s="385"/>
      <c r="R264" s="385"/>
      <c r="S264" s="385"/>
      <c r="T264" s="385"/>
      <c r="U264" s="385"/>
      <c r="V264" s="386"/>
      <c r="W264" s="37" t="s">
        <v>71</v>
      </c>
      <c r="X264" s="382">
        <f>IFERROR(X256/H256,"0")+IFERROR(X257/H257,"0")+IFERROR(X258/H258,"0")+IFERROR(X259/H259,"0")+IFERROR(X260/H260,"0")+IFERROR(X261/H261,"0")+IFERROR(X262/H262,"0")+IFERROR(X263/H263,"0")</f>
        <v>0</v>
      </c>
      <c r="Y264" s="382">
        <f>IFERROR(Y256/H256,"0")+IFERROR(Y257/H257,"0")+IFERROR(Y258/H258,"0")+IFERROR(Y259/H259,"0")+IFERROR(Y260/H260,"0")+IFERROR(Y261/H261,"0")+IFERROR(Y262/H262,"0")+IFERROR(Y263/H263,"0")</f>
        <v>0</v>
      </c>
      <c r="Z264" s="382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383"/>
      <c r="AB264" s="383"/>
      <c r="AC264" s="383"/>
    </row>
    <row r="265" spans="1:68" hidden="1" x14ac:dyDescent="0.2">
      <c r="A265" s="401"/>
      <c r="B265" s="401"/>
      <c r="C265" s="401"/>
      <c r="D265" s="401"/>
      <c r="E265" s="401"/>
      <c r="F265" s="401"/>
      <c r="G265" s="401"/>
      <c r="H265" s="401"/>
      <c r="I265" s="401"/>
      <c r="J265" s="401"/>
      <c r="K265" s="401"/>
      <c r="L265" s="401"/>
      <c r="M265" s="401"/>
      <c r="N265" s="401"/>
      <c r="O265" s="402"/>
      <c r="P265" s="384" t="s">
        <v>70</v>
      </c>
      <c r="Q265" s="385"/>
      <c r="R265" s="385"/>
      <c r="S265" s="385"/>
      <c r="T265" s="385"/>
      <c r="U265" s="385"/>
      <c r="V265" s="386"/>
      <c r="W265" s="37" t="s">
        <v>69</v>
      </c>
      <c r="X265" s="382">
        <f>IFERROR(SUM(X256:X263),"0")</f>
        <v>0</v>
      </c>
      <c r="Y265" s="382">
        <f>IFERROR(SUM(Y256:Y263),"0")</f>
        <v>0</v>
      </c>
      <c r="Z265" s="37"/>
      <c r="AA265" s="383"/>
      <c r="AB265" s="383"/>
      <c r="AC265" s="383"/>
    </row>
    <row r="266" spans="1:68" ht="16.5" hidden="1" customHeight="1" x14ac:dyDescent="0.25">
      <c r="A266" s="420" t="s">
        <v>361</v>
      </c>
      <c r="B266" s="401"/>
      <c r="C266" s="401"/>
      <c r="D266" s="401"/>
      <c r="E266" s="401"/>
      <c r="F266" s="401"/>
      <c r="G266" s="401"/>
      <c r="H266" s="401"/>
      <c r="I266" s="401"/>
      <c r="J266" s="401"/>
      <c r="K266" s="401"/>
      <c r="L266" s="401"/>
      <c r="M266" s="401"/>
      <c r="N266" s="401"/>
      <c r="O266" s="401"/>
      <c r="P266" s="401"/>
      <c r="Q266" s="401"/>
      <c r="R266" s="401"/>
      <c r="S266" s="401"/>
      <c r="T266" s="401"/>
      <c r="U266" s="401"/>
      <c r="V266" s="401"/>
      <c r="W266" s="401"/>
      <c r="X266" s="401"/>
      <c r="Y266" s="401"/>
      <c r="Z266" s="401"/>
      <c r="AA266" s="375"/>
      <c r="AB266" s="375"/>
      <c r="AC266" s="375"/>
    </row>
    <row r="267" spans="1:68" ht="14.25" hidden="1" customHeight="1" x14ac:dyDescent="0.25">
      <c r="A267" s="423" t="s">
        <v>110</v>
      </c>
      <c r="B267" s="401"/>
      <c r="C267" s="401"/>
      <c r="D267" s="401"/>
      <c r="E267" s="401"/>
      <c r="F267" s="401"/>
      <c r="G267" s="401"/>
      <c r="H267" s="401"/>
      <c r="I267" s="401"/>
      <c r="J267" s="401"/>
      <c r="K267" s="401"/>
      <c r="L267" s="401"/>
      <c r="M267" s="401"/>
      <c r="N267" s="401"/>
      <c r="O267" s="401"/>
      <c r="P267" s="401"/>
      <c r="Q267" s="401"/>
      <c r="R267" s="401"/>
      <c r="S267" s="401"/>
      <c r="T267" s="401"/>
      <c r="U267" s="401"/>
      <c r="V267" s="401"/>
      <c r="W267" s="401"/>
      <c r="X267" s="401"/>
      <c r="Y267" s="401"/>
      <c r="Z267" s="401"/>
      <c r="AA267" s="376"/>
      <c r="AB267" s="376"/>
      <c r="AC267" s="376"/>
    </row>
    <row r="268" spans="1:68" ht="27" hidden="1" customHeight="1" x14ac:dyDescent="0.25">
      <c r="A268" s="54" t="s">
        <v>362</v>
      </c>
      <c r="B268" s="54" t="s">
        <v>363</v>
      </c>
      <c r="C268" s="31">
        <v>4301011855</v>
      </c>
      <c r="D268" s="387">
        <v>4680115885837</v>
      </c>
      <c r="E268" s="388"/>
      <c r="F268" s="379">
        <v>1.35</v>
      </c>
      <c r="G268" s="32">
        <v>8</v>
      </c>
      <c r="H268" s="379">
        <v>10.8</v>
      </c>
      <c r="I268" s="379">
        <v>11.28</v>
      </c>
      <c r="J268" s="32">
        <v>56</v>
      </c>
      <c r="K268" s="32" t="s">
        <v>113</v>
      </c>
      <c r="L268" s="32"/>
      <c r="M268" s="33" t="s">
        <v>114</v>
      </c>
      <c r="N268" s="33"/>
      <c r="O268" s="32">
        <v>55</v>
      </c>
      <c r="P268" s="4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92"/>
      <c r="R268" s="392"/>
      <c r="S268" s="392"/>
      <c r="T268" s="393"/>
      <c r="U268" s="34"/>
      <c r="V268" s="34"/>
      <c r="W268" s="35" t="s">
        <v>69</v>
      </c>
      <c r="X268" s="380">
        <v>0</v>
      </c>
      <c r="Y268" s="381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hidden="1" customHeight="1" x14ac:dyDescent="0.25">
      <c r="A269" s="54" t="s">
        <v>364</v>
      </c>
      <c r="B269" s="54" t="s">
        <v>365</v>
      </c>
      <c r="C269" s="31">
        <v>4301011910</v>
      </c>
      <c r="D269" s="387">
        <v>4680115885806</v>
      </c>
      <c r="E269" s="388"/>
      <c r="F269" s="379">
        <v>1.35</v>
      </c>
      <c r="G269" s="32">
        <v>8</v>
      </c>
      <c r="H269" s="379">
        <v>10.8</v>
      </c>
      <c r="I269" s="379">
        <v>11.28</v>
      </c>
      <c r="J269" s="32">
        <v>48</v>
      </c>
      <c r="K269" s="32" t="s">
        <v>113</v>
      </c>
      <c r="L269" s="32"/>
      <c r="M269" s="33" t="s">
        <v>133</v>
      </c>
      <c r="N269" s="33"/>
      <c r="O269" s="32">
        <v>55</v>
      </c>
      <c r="P269" s="654" t="s">
        <v>366</v>
      </c>
      <c r="Q269" s="392"/>
      <c r="R269" s="392"/>
      <c r="S269" s="392"/>
      <c r="T269" s="393"/>
      <c r="U269" s="34"/>
      <c r="V269" s="34"/>
      <c r="W269" s="35" t="s">
        <v>69</v>
      </c>
      <c r="X269" s="380">
        <v>0</v>
      </c>
      <c r="Y269" s="381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364</v>
      </c>
      <c r="B270" s="54" t="s">
        <v>367</v>
      </c>
      <c r="C270" s="31">
        <v>4301011850</v>
      </c>
      <c r="D270" s="387">
        <v>4680115885806</v>
      </c>
      <c r="E270" s="388"/>
      <c r="F270" s="379">
        <v>1.35</v>
      </c>
      <c r="G270" s="32">
        <v>8</v>
      </c>
      <c r="H270" s="379">
        <v>10.8</v>
      </c>
      <c r="I270" s="379">
        <v>11.28</v>
      </c>
      <c r="J270" s="32">
        <v>56</v>
      </c>
      <c r="K270" s="32" t="s">
        <v>113</v>
      </c>
      <c r="L270" s="32"/>
      <c r="M270" s="33" t="s">
        <v>114</v>
      </c>
      <c r="N270" s="33"/>
      <c r="O270" s="32">
        <v>55</v>
      </c>
      <c r="P270" s="70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92"/>
      <c r="R270" s="392"/>
      <c r="S270" s="392"/>
      <c r="T270" s="393"/>
      <c r="U270" s="34"/>
      <c r="V270" s="34"/>
      <c r="W270" s="35" t="s">
        <v>69</v>
      </c>
      <c r="X270" s="380">
        <v>0</v>
      </c>
      <c r="Y270" s="381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hidden="1" customHeight="1" x14ac:dyDescent="0.25">
      <c r="A271" s="54" t="s">
        <v>368</v>
      </c>
      <c r="B271" s="54" t="s">
        <v>369</v>
      </c>
      <c r="C271" s="31">
        <v>4301011853</v>
      </c>
      <c r="D271" s="387">
        <v>4680115885851</v>
      </c>
      <c r="E271" s="388"/>
      <c r="F271" s="379">
        <v>1.35</v>
      </c>
      <c r="G271" s="32">
        <v>8</v>
      </c>
      <c r="H271" s="379">
        <v>10.8</v>
      </c>
      <c r="I271" s="379">
        <v>11.28</v>
      </c>
      <c r="J271" s="32">
        <v>56</v>
      </c>
      <c r="K271" s="32" t="s">
        <v>113</v>
      </c>
      <c r="L271" s="32"/>
      <c r="M271" s="33" t="s">
        <v>114</v>
      </c>
      <c r="N271" s="33"/>
      <c r="O271" s="32">
        <v>55</v>
      </c>
      <c r="P271" s="4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92"/>
      <c r="R271" s="392"/>
      <c r="S271" s="392"/>
      <c r="T271" s="393"/>
      <c r="U271" s="34"/>
      <c r="V271" s="34"/>
      <c r="W271" s="35" t="s">
        <v>69</v>
      </c>
      <c r="X271" s="380">
        <v>0</v>
      </c>
      <c r="Y271" s="381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hidden="1" customHeight="1" x14ac:dyDescent="0.25">
      <c r="A272" s="54" t="s">
        <v>370</v>
      </c>
      <c r="B272" s="54" t="s">
        <v>371</v>
      </c>
      <c r="C272" s="31">
        <v>4301011852</v>
      </c>
      <c r="D272" s="387">
        <v>4680115885844</v>
      </c>
      <c r="E272" s="388"/>
      <c r="F272" s="379">
        <v>0.4</v>
      </c>
      <c r="G272" s="32">
        <v>10</v>
      </c>
      <c r="H272" s="379">
        <v>4</v>
      </c>
      <c r="I272" s="379">
        <v>4.24</v>
      </c>
      <c r="J272" s="32">
        <v>120</v>
      </c>
      <c r="K272" s="32" t="s">
        <v>75</v>
      </c>
      <c r="L272" s="32"/>
      <c r="M272" s="33" t="s">
        <v>114</v>
      </c>
      <c r="N272" s="33"/>
      <c r="O272" s="32">
        <v>55</v>
      </c>
      <c r="P272" s="5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92"/>
      <c r="R272" s="392"/>
      <c r="S272" s="392"/>
      <c r="T272" s="393"/>
      <c r="U272" s="34"/>
      <c r="V272" s="34"/>
      <c r="W272" s="35" t="s">
        <v>69</v>
      </c>
      <c r="X272" s="380">
        <v>0</v>
      </c>
      <c r="Y272" s="381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372</v>
      </c>
      <c r="B273" s="54" t="s">
        <v>373</v>
      </c>
      <c r="C273" s="31">
        <v>4301011851</v>
      </c>
      <c r="D273" s="387">
        <v>4680115885820</v>
      </c>
      <c r="E273" s="388"/>
      <c r="F273" s="379">
        <v>0.4</v>
      </c>
      <c r="G273" s="32">
        <v>10</v>
      </c>
      <c r="H273" s="379">
        <v>4</v>
      </c>
      <c r="I273" s="379">
        <v>4.24</v>
      </c>
      <c r="J273" s="32">
        <v>120</v>
      </c>
      <c r="K273" s="32" t="s">
        <v>75</v>
      </c>
      <c r="L273" s="32"/>
      <c r="M273" s="33" t="s">
        <v>114</v>
      </c>
      <c r="N273" s="33"/>
      <c r="O273" s="32">
        <v>55</v>
      </c>
      <c r="P273" s="4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92"/>
      <c r="R273" s="392"/>
      <c r="S273" s="392"/>
      <c r="T273" s="393"/>
      <c r="U273" s="34"/>
      <c r="V273" s="34"/>
      <c r="W273" s="35" t="s">
        <v>69</v>
      </c>
      <c r="X273" s="380">
        <v>0</v>
      </c>
      <c r="Y273" s="381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idden="1" x14ac:dyDescent="0.2">
      <c r="A274" s="400"/>
      <c r="B274" s="401"/>
      <c r="C274" s="401"/>
      <c r="D274" s="401"/>
      <c r="E274" s="401"/>
      <c r="F274" s="401"/>
      <c r="G274" s="401"/>
      <c r="H274" s="401"/>
      <c r="I274" s="401"/>
      <c r="J274" s="401"/>
      <c r="K274" s="401"/>
      <c r="L274" s="401"/>
      <c r="M274" s="401"/>
      <c r="N274" s="401"/>
      <c r="O274" s="402"/>
      <c r="P274" s="384" t="s">
        <v>70</v>
      </c>
      <c r="Q274" s="385"/>
      <c r="R274" s="385"/>
      <c r="S274" s="385"/>
      <c r="T274" s="385"/>
      <c r="U274" s="385"/>
      <c r="V274" s="386"/>
      <c r="W274" s="37" t="s">
        <v>71</v>
      </c>
      <c r="X274" s="382">
        <f>IFERROR(X268/H268,"0")+IFERROR(X269/H269,"0")+IFERROR(X270/H270,"0")+IFERROR(X271/H271,"0")+IFERROR(X272/H272,"0")+IFERROR(X273/H273,"0")</f>
        <v>0</v>
      </c>
      <c r="Y274" s="382">
        <f>IFERROR(Y268/H268,"0")+IFERROR(Y269/H269,"0")+IFERROR(Y270/H270,"0")+IFERROR(Y271/H271,"0")+IFERROR(Y272/H272,"0")+IFERROR(Y273/H273,"0")</f>
        <v>0</v>
      </c>
      <c r="Z274" s="382">
        <f>IFERROR(IF(Z268="",0,Z268),"0")+IFERROR(IF(Z269="",0,Z269),"0")+IFERROR(IF(Z270="",0,Z270),"0")+IFERROR(IF(Z271="",0,Z271),"0")+IFERROR(IF(Z272="",0,Z272),"0")+IFERROR(IF(Z273="",0,Z273),"0")</f>
        <v>0</v>
      </c>
      <c r="AA274" s="383"/>
      <c r="AB274" s="383"/>
      <c r="AC274" s="383"/>
    </row>
    <row r="275" spans="1:68" hidden="1" x14ac:dyDescent="0.2">
      <c r="A275" s="401"/>
      <c r="B275" s="401"/>
      <c r="C275" s="401"/>
      <c r="D275" s="401"/>
      <c r="E275" s="401"/>
      <c r="F275" s="401"/>
      <c r="G275" s="401"/>
      <c r="H275" s="401"/>
      <c r="I275" s="401"/>
      <c r="J275" s="401"/>
      <c r="K275" s="401"/>
      <c r="L275" s="401"/>
      <c r="M275" s="401"/>
      <c r="N275" s="401"/>
      <c r="O275" s="402"/>
      <c r="P275" s="384" t="s">
        <v>70</v>
      </c>
      <c r="Q275" s="385"/>
      <c r="R275" s="385"/>
      <c r="S275" s="385"/>
      <c r="T275" s="385"/>
      <c r="U275" s="385"/>
      <c r="V275" s="386"/>
      <c r="W275" s="37" t="s">
        <v>69</v>
      </c>
      <c r="X275" s="382">
        <f>IFERROR(SUM(X268:X273),"0")</f>
        <v>0</v>
      </c>
      <c r="Y275" s="382">
        <f>IFERROR(SUM(Y268:Y273),"0")</f>
        <v>0</v>
      </c>
      <c r="Z275" s="37"/>
      <c r="AA275" s="383"/>
      <c r="AB275" s="383"/>
      <c r="AC275" s="383"/>
    </row>
    <row r="276" spans="1:68" ht="16.5" hidden="1" customHeight="1" x14ac:dyDescent="0.25">
      <c r="A276" s="420" t="s">
        <v>374</v>
      </c>
      <c r="B276" s="401"/>
      <c r="C276" s="401"/>
      <c r="D276" s="401"/>
      <c r="E276" s="401"/>
      <c r="F276" s="401"/>
      <c r="G276" s="401"/>
      <c r="H276" s="401"/>
      <c r="I276" s="401"/>
      <c r="J276" s="401"/>
      <c r="K276" s="401"/>
      <c r="L276" s="401"/>
      <c r="M276" s="401"/>
      <c r="N276" s="401"/>
      <c r="O276" s="401"/>
      <c r="P276" s="401"/>
      <c r="Q276" s="401"/>
      <c r="R276" s="401"/>
      <c r="S276" s="401"/>
      <c r="T276" s="401"/>
      <c r="U276" s="401"/>
      <c r="V276" s="401"/>
      <c r="W276" s="401"/>
      <c r="X276" s="401"/>
      <c r="Y276" s="401"/>
      <c r="Z276" s="401"/>
      <c r="AA276" s="375"/>
      <c r="AB276" s="375"/>
      <c r="AC276" s="375"/>
    </row>
    <row r="277" spans="1:68" ht="14.25" hidden="1" customHeight="1" x14ac:dyDescent="0.25">
      <c r="A277" s="423" t="s">
        <v>110</v>
      </c>
      <c r="B277" s="401"/>
      <c r="C277" s="401"/>
      <c r="D277" s="401"/>
      <c r="E277" s="401"/>
      <c r="F277" s="401"/>
      <c r="G277" s="401"/>
      <c r="H277" s="401"/>
      <c r="I277" s="401"/>
      <c r="J277" s="401"/>
      <c r="K277" s="401"/>
      <c r="L277" s="401"/>
      <c r="M277" s="401"/>
      <c r="N277" s="401"/>
      <c r="O277" s="401"/>
      <c r="P277" s="401"/>
      <c r="Q277" s="401"/>
      <c r="R277" s="401"/>
      <c r="S277" s="401"/>
      <c r="T277" s="401"/>
      <c r="U277" s="401"/>
      <c r="V277" s="401"/>
      <c r="W277" s="401"/>
      <c r="X277" s="401"/>
      <c r="Y277" s="401"/>
      <c r="Z277" s="401"/>
      <c r="AA277" s="376"/>
      <c r="AB277" s="376"/>
      <c r="AC277" s="376"/>
    </row>
    <row r="278" spans="1:68" ht="27" hidden="1" customHeight="1" x14ac:dyDescent="0.25">
      <c r="A278" s="54" t="s">
        <v>375</v>
      </c>
      <c r="B278" s="54" t="s">
        <v>376</v>
      </c>
      <c r="C278" s="31">
        <v>4301011876</v>
      </c>
      <c r="D278" s="387">
        <v>4680115885707</v>
      </c>
      <c r="E278" s="388"/>
      <c r="F278" s="379">
        <v>0.9</v>
      </c>
      <c r="G278" s="32">
        <v>10</v>
      </c>
      <c r="H278" s="379">
        <v>9</v>
      </c>
      <c r="I278" s="379">
        <v>9.48</v>
      </c>
      <c r="J278" s="32">
        <v>56</v>
      </c>
      <c r="K278" s="32" t="s">
        <v>113</v>
      </c>
      <c r="L278" s="32"/>
      <c r="M278" s="33" t="s">
        <v>114</v>
      </c>
      <c r="N278" s="33"/>
      <c r="O278" s="32">
        <v>31</v>
      </c>
      <c r="P278" s="76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92"/>
      <c r="R278" s="392"/>
      <c r="S278" s="392"/>
      <c r="T278" s="393"/>
      <c r="U278" s="34"/>
      <c r="V278" s="34"/>
      <c r="W278" s="35" t="s">
        <v>69</v>
      </c>
      <c r="X278" s="380">
        <v>0</v>
      </c>
      <c r="Y278" s="381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400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02"/>
      <c r="P279" s="384" t="s">
        <v>70</v>
      </c>
      <c r="Q279" s="385"/>
      <c r="R279" s="385"/>
      <c r="S279" s="385"/>
      <c r="T279" s="385"/>
      <c r="U279" s="385"/>
      <c r="V279" s="386"/>
      <c r="W279" s="37" t="s">
        <v>71</v>
      </c>
      <c r="X279" s="382">
        <f>IFERROR(X278/H278,"0")</f>
        <v>0</v>
      </c>
      <c r="Y279" s="382">
        <f>IFERROR(Y278/H278,"0")</f>
        <v>0</v>
      </c>
      <c r="Z279" s="382">
        <f>IFERROR(IF(Z278="",0,Z278),"0")</f>
        <v>0</v>
      </c>
      <c r="AA279" s="383"/>
      <c r="AB279" s="383"/>
      <c r="AC279" s="383"/>
    </row>
    <row r="280" spans="1:68" hidden="1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02"/>
      <c r="P280" s="384" t="s">
        <v>70</v>
      </c>
      <c r="Q280" s="385"/>
      <c r="R280" s="385"/>
      <c r="S280" s="385"/>
      <c r="T280" s="385"/>
      <c r="U280" s="385"/>
      <c r="V280" s="386"/>
      <c r="W280" s="37" t="s">
        <v>69</v>
      </c>
      <c r="X280" s="382">
        <f>IFERROR(SUM(X278:X278),"0")</f>
        <v>0</v>
      </c>
      <c r="Y280" s="382">
        <f>IFERROR(SUM(Y278:Y278),"0")</f>
        <v>0</v>
      </c>
      <c r="Z280" s="37"/>
      <c r="AA280" s="383"/>
      <c r="AB280" s="383"/>
      <c r="AC280" s="383"/>
    </row>
    <row r="281" spans="1:68" ht="16.5" hidden="1" customHeight="1" x14ac:dyDescent="0.25">
      <c r="A281" s="420" t="s">
        <v>377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75"/>
      <c r="AB281" s="375"/>
      <c r="AC281" s="375"/>
    </row>
    <row r="282" spans="1:68" ht="14.25" hidden="1" customHeight="1" x14ac:dyDescent="0.25">
      <c r="A282" s="423" t="s">
        <v>110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76"/>
      <c r="AB282" s="376"/>
      <c r="AC282" s="376"/>
    </row>
    <row r="283" spans="1:68" ht="27" hidden="1" customHeight="1" x14ac:dyDescent="0.25">
      <c r="A283" s="54" t="s">
        <v>378</v>
      </c>
      <c r="B283" s="54" t="s">
        <v>379</v>
      </c>
      <c r="C283" s="31">
        <v>4301011223</v>
      </c>
      <c r="D283" s="387">
        <v>4607091383423</v>
      </c>
      <c r="E283" s="388"/>
      <c r="F283" s="379">
        <v>1.35</v>
      </c>
      <c r="G283" s="32">
        <v>8</v>
      </c>
      <c r="H283" s="379">
        <v>10.8</v>
      </c>
      <c r="I283" s="379">
        <v>11.375999999999999</v>
      </c>
      <c r="J283" s="32">
        <v>56</v>
      </c>
      <c r="K283" s="32" t="s">
        <v>113</v>
      </c>
      <c r="L283" s="32"/>
      <c r="M283" s="33" t="s">
        <v>116</v>
      </c>
      <c r="N283" s="33"/>
      <c r="O283" s="32">
        <v>35</v>
      </c>
      <c r="P283" s="51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92"/>
      <c r="R283" s="392"/>
      <c r="S283" s="392"/>
      <c r="T283" s="393"/>
      <c r="U283" s="34"/>
      <c r="V283" s="34"/>
      <c r="W283" s="35" t="s">
        <v>69</v>
      </c>
      <c r="X283" s="380">
        <v>0</v>
      </c>
      <c r="Y283" s="381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hidden="1" customHeight="1" x14ac:dyDescent="0.25">
      <c r="A284" s="54" t="s">
        <v>380</v>
      </c>
      <c r="B284" s="54" t="s">
        <v>381</v>
      </c>
      <c r="C284" s="31">
        <v>4301011879</v>
      </c>
      <c r="D284" s="387">
        <v>4680115885691</v>
      </c>
      <c r="E284" s="388"/>
      <c r="F284" s="379">
        <v>1.35</v>
      </c>
      <c r="G284" s="32">
        <v>8</v>
      </c>
      <c r="H284" s="379">
        <v>10.8</v>
      </c>
      <c r="I284" s="379">
        <v>11.28</v>
      </c>
      <c r="J284" s="32">
        <v>56</v>
      </c>
      <c r="K284" s="32" t="s">
        <v>113</v>
      </c>
      <c r="L284" s="32"/>
      <c r="M284" s="33" t="s">
        <v>68</v>
      </c>
      <c r="N284" s="33"/>
      <c r="O284" s="32">
        <v>30</v>
      </c>
      <c r="P284" s="49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92"/>
      <c r="R284" s="392"/>
      <c r="S284" s="392"/>
      <c r="T284" s="393"/>
      <c r="U284" s="34"/>
      <c r="V284" s="34"/>
      <c r="W284" s="35" t="s">
        <v>69</v>
      </c>
      <c r="X284" s="380">
        <v>0</v>
      </c>
      <c r="Y284" s="381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382</v>
      </c>
      <c r="B285" s="54" t="s">
        <v>383</v>
      </c>
      <c r="C285" s="31">
        <v>4301011878</v>
      </c>
      <c r="D285" s="387">
        <v>4680115885660</v>
      </c>
      <c r="E285" s="388"/>
      <c r="F285" s="379">
        <v>1.35</v>
      </c>
      <c r="G285" s="32">
        <v>8</v>
      </c>
      <c r="H285" s="379">
        <v>10.8</v>
      </c>
      <c r="I285" s="379">
        <v>11.28</v>
      </c>
      <c r="J285" s="32">
        <v>56</v>
      </c>
      <c r="K285" s="32" t="s">
        <v>113</v>
      </c>
      <c r="L285" s="32"/>
      <c r="M285" s="33" t="s">
        <v>68</v>
      </c>
      <c r="N285" s="33"/>
      <c r="O285" s="32">
        <v>35</v>
      </c>
      <c r="P285" s="51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92"/>
      <c r="R285" s="392"/>
      <c r="S285" s="392"/>
      <c r="T285" s="393"/>
      <c r="U285" s="34"/>
      <c r="V285" s="34"/>
      <c r="W285" s="35" t="s">
        <v>69</v>
      </c>
      <c r="X285" s="380">
        <v>0</v>
      </c>
      <c r="Y285" s="381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400"/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2"/>
      <c r="P286" s="384" t="s">
        <v>70</v>
      </c>
      <c r="Q286" s="385"/>
      <c r="R286" s="385"/>
      <c r="S286" s="385"/>
      <c r="T286" s="385"/>
      <c r="U286" s="385"/>
      <c r="V286" s="386"/>
      <c r="W286" s="37" t="s">
        <v>71</v>
      </c>
      <c r="X286" s="382">
        <f>IFERROR(X283/H283,"0")+IFERROR(X284/H284,"0")+IFERROR(X285/H285,"0")</f>
        <v>0</v>
      </c>
      <c r="Y286" s="382">
        <f>IFERROR(Y283/H283,"0")+IFERROR(Y284/H284,"0")+IFERROR(Y285/H285,"0")</f>
        <v>0</v>
      </c>
      <c r="Z286" s="382">
        <f>IFERROR(IF(Z283="",0,Z283),"0")+IFERROR(IF(Z284="",0,Z284),"0")+IFERROR(IF(Z285="",0,Z285),"0")</f>
        <v>0</v>
      </c>
      <c r="AA286" s="383"/>
      <c r="AB286" s="383"/>
      <c r="AC286" s="383"/>
    </row>
    <row r="287" spans="1:68" hidden="1" x14ac:dyDescent="0.2">
      <c r="A287" s="401"/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2"/>
      <c r="P287" s="384" t="s">
        <v>70</v>
      </c>
      <c r="Q287" s="385"/>
      <c r="R287" s="385"/>
      <c r="S287" s="385"/>
      <c r="T287" s="385"/>
      <c r="U287" s="385"/>
      <c r="V287" s="386"/>
      <c r="W287" s="37" t="s">
        <v>69</v>
      </c>
      <c r="X287" s="382">
        <f>IFERROR(SUM(X283:X285),"0")</f>
        <v>0</v>
      </c>
      <c r="Y287" s="382">
        <f>IFERROR(SUM(Y283:Y285),"0")</f>
        <v>0</v>
      </c>
      <c r="Z287" s="37"/>
      <c r="AA287" s="383"/>
      <c r="AB287" s="383"/>
      <c r="AC287" s="383"/>
    </row>
    <row r="288" spans="1:68" ht="16.5" hidden="1" customHeight="1" x14ac:dyDescent="0.25">
      <c r="A288" s="420" t="s">
        <v>384</v>
      </c>
      <c r="B288" s="401"/>
      <c r="C288" s="401"/>
      <c r="D288" s="401"/>
      <c r="E288" s="401"/>
      <c r="F288" s="401"/>
      <c r="G288" s="401"/>
      <c r="H288" s="401"/>
      <c r="I288" s="401"/>
      <c r="J288" s="401"/>
      <c r="K288" s="401"/>
      <c r="L288" s="401"/>
      <c r="M288" s="401"/>
      <c r="N288" s="401"/>
      <c r="O288" s="401"/>
      <c r="P288" s="401"/>
      <c r="Q288" s="401"/>
      <c r="R288" s="401"/>
      <c r="S288" s="401"/>
      <c r="T288" s="401"/>
      <c r="U288" s="401"/>
      <c r="V288" s="401"/>
      <c r="W288" s="401"/>
      <c r="X288" s="401"/>
      <c r="Y288" s="401"/>
      <c r="Z288" s="401"/>
      <c r="AA288" s="375"/>
      <c r="AB288" s="375"/>
      <c r="AC288" s="375"/>
    </row>
    <row r="289" spans="1:68" ht="14.25" hidden="1" customHeight="1" x14ac:dyDescent="0.25">
      <c r="A289" s="423" t="s">
        <v>72</v>
      </c>
      <c r="B289" s="401"/>
      <c r="C289" s="401"/>
      <c r="D289" s="401"/>
      <c r="E289" s="401"/>
      <c r="F289" s="401"/>
      <c r="G289" s="401"/>
      <c r="H289" s="401"/>
      <c r="I289" s="401"/>
      <c r="J289" s="401"/>
      <c r="K289" s="401"/>
      <c r="L289" s="401"/>
      <c r="M289" s="401"/>
      <c r="N289" s="401"/>
      <c r="O289" s="401"/>
      <c r="P289" s="401"/>
      <c r="Q289" s="401"/>
      <c r="R289" s="401"/>
      <c r="S289" s="401"/>
      <c r="T289" s="401"/>
      <c r="U289" s="401"/>
      <c r="V289" s="401"/>
      <c r="W289" s="401"/>
      <c r="X289" s="401"/>
      <c r="Y289" s="401"/>
      <c r="Z289" s="401"/>
      <c r="AA289" s="376"/>
      <c r="AB289" s="376"/>
      <c r="AC289" s="376"/>
    </row>
    <row r="290" spans="1:68" ht="27" hidden="1" customHeight="1" x14ac:dyDescent="0.25">
      <c r="A290" s="54" t="s">
        <v>385</v>
      </c>
      <c r="B290" s="54" t="s">
        <v>386</v>
      </c>
      <c r="C290" s="31">
        <v>4301051409</v>
      </c>
      <c r="D290" s="387">
        <v>4680115881556</v>
      </c>
      <c r="E290" s="388"/>
      <c r="F290" s="379">
        <v>1</v>
      </c>
      <c r="G290" s="32">
        <v>4</v>
      </c>
      <c r="H290" s="379">
        <v>4</v>
      </c>
      <c r="I290" s="379">
        <v>4.4080000000000004</v>
      </c>
      <c r="J290" s="32">
        <v>104</v>
      </c>
      <c r="K290" s="32" t="s">
        <v>113</v>
      </c>
      <c r="L290" s="32"/>
      <c r="M290" s="33" t="s">
        <v>116</v>
      </c>
      <c r="N290" s="33"/>
      <c r="O290" s="32">
        <v>45</v>
      </c>
      <c r="P290" s="5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92"/>
      <c r="R290" s="392"/>
      <c r="S290" s="392"/>
      <c r="T290" s="393"/>
      <c r="U290" s="34"/>
      <c r="V290" s="34"/>
      <c r="W290" s="35" t="s">
        <v>69</v>
      </c>
      <c r="X290" s="380">
        <v>0</v>
      </c>
      <c r="Y290" s="381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387</v>
      </c>
      <c r="B291" s="54" t="s">
        <v>388</v>
      </c>
      <c r="C291" s="31">
        <v>4301051506</v>
      </c>
      <c r="D291" s="387">
        <v>4680115881037</v>
      </c>
      <c r="E291" s="388"/>
      <c r="F291" s="379">
        <v>0.84</v>
      </c>
      <c r="G291" s="32">
        <v>4</v>
      </c>
      <c r="H291" s="379">
        <v>3.36</v>
      </c>
      <c r="I291" s="379">
        <v>3.6179999999999999</v>
      </c>
      <c r="J291" s="32">
        <v>120</v>
      </c>
      <c r="K291" s="32" t="s">
        <v>75</v>
      </c>
      <c r="L291" s="32"/>
      <c r="M291" s="33" t="s">
        <v>68</v>
      </c>
      <c r="N291" s="33"/>
      <c r="O291" s="32">
        <v>40</v>
      </c>
      <c r="P291" s="74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92"/>
      <c r="R291" s="392"/>
      <c r="S291" s="392"/>
      <c r="T291" s="393"/>
      <c r="U291" s="34"/>
      <c r="V291" s="34"/>
      <c r="W291" s="35" t="s">
        <v>69</v>
      </c>
      <c r="X291" s="380">
        <v>0</v>
      </c>
      <c r="Y291" s="381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hidden="1" customHeight="1" x14ac:dyDescent="0.25">
      <c r="A292" s="54" t="s">
        <v>389</v>
      </c>
      <c r="B292" s="54" t="s">
        <v>390</v>
      </c>
      <c r="C292" s="31">
        <v>4301051487</v>
      </c>
      <c r="D292" s="387">
        <v>4680115881228</v>
      </c>
      <c r="E292" s="388"/>
      <c r="F292" s="379">
        <v>0.4</v>
      </c>
      <c r="G292" s="32">
        <v>6</v>
      </c>
      <c r="H292" s="379">
        <v>2.4</v>
      </c>
      <c r="I292" s="379">
        <v>2.6720000000000002</v>
      </c>
      <c r="J292" s="32">
        <v>156</v>
      </c>
      <c r="K292" s="32" t="s">
        <v>75</v>
      </c>
      <c r="L292" s="32"/>
      <c r="M292" s="33" t="s">
        <v>68</v>
      </c>
      <c r="N292" s="33"/>
      <c r="O292" s="32">
        <v>40</v>
      </c>
      <c r="P292" s="73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92"/>
      <c r="R292" s="392"/>
      <c r="S292" s="392"/>
      <c r="T292" s="393"/>
      <c r="U292" s="34"/>
      <c r="V292" s="34"/>
      <c r="W292" s="35" t="s">
        <v>69</v>
      </c>
      <c r="X292" s="380">
        <v>0</v>
      </c>
      <c r="Y292" s="381">
        <f>IFERROR(IF(X292="",0,CEILING((X292/$H292),1)*$H292),"")</f>
        <v>0</v>
      </c>
      <c r="Z292" s="36" t="str">
        <f>IFERROR(IF(Y292=0,"",ROUNDUP(Y292/H292,0)*0.00753),"")</f>
        <v/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391</v>
      </c>
      <c r="B293" s="54" t="s">
        <v>392</v>
      </c>
      <c r="C293" s="31">
        <v>4301051384</v>
      </c>
      <c r="D293" s="387">
        <v>4680115881211</v>
      </c>
      <c r="E293" s="388"/>
      <c r="F293" s="379">
        <v>0.4</v>
      </c>
      <c r="G293" s="32">
        <v>6</v>
      </c>
      <c r="H293" s="379">
        <v>2.4</v>
      </c>
      <c r="I293" s="379">
        <v>2.6</v>
      </c>
      <c r="J293" s="32">
        <v>156</v>
      </c>
      <c r="K293" s="32" t="s">
        <v>75</v>
      </c>
      <c r="L293" s="32"/>
      <c r="M293" s="33" t="s">
        <v>68</v>
      </c>
      <c r="N293" s="33"/>
      <c r="O293" s="32">
        <v>45</v>
      </c>
      <c r="P293" s="75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92"/>
      <c r="R293" s="392"/>
      <c r="S293" s="392"/>
      <c r="T293" s="393"/>
      <c r="U293" s="34"/>
      <c r="V293" s="34"/>
      <c r="W293" s="35" t="s">
        <v>69</v>
      </c>
      <c r="X293" s="380">
        <v>0</v>
      </c>
      <c r="Y293" s="381">
        <f>IFERROR(IF(X293="",0,CEILING((X293/$H293),1)*$H293),"")</f>
        <v>0</v>
      </c>
      <c r="Z293" s="36" t="str">
        <f>IFERROR(IF(Y293=0,"",ROUNDUP(Y293/H293,0)*0.00753),"")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hidden="1" customHeight="1" x14ac:dyDescent="0.25">
      <c r="A294" s="54" t="s">
        <v>393</v>
      </c>
      <c r="B294" s="54" t="s">
        <v>394</v>
      </c>
      <c r="C294" s="31">
        <v>4301051378</v>
      </c>
      <c r="D294" s="387">
        <v>4680115881020</v>
      </c>
      <c r="E294" s="388"/>
      <c r="F294" s="379">
        <v>0.84</v>
      </c>
      <c r="G294" s="32">
        <v>4</v>
      </c>
      <c r="H294" s="379">
        <v>3.36</v>
      </c>
      <c r="I294" s="379">
        <v>3.57</v>
      </c>
      <c r="J294" s="32">
        <v>120</v>
      </c>
      <c r="K294" s="32" t="s">
        <v>75</v>
      </c>
      <c r="L294" s="32"/>
      <c r="M294" s="33" t="s">
        <v>68</v>
      </c>
      <c r="N294" s="33"/>
      <c r="O294" s="32">
        <v>45</v>
      </c>
      <c r="P294" s="6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92"/>
      <c r="R294" s="392"/>
      <c r="S294" s="392"/>
      <c r="T294" s="393"/>
      <c r="U294" s="34"/>
      <c r="V294" s="34"/>
      <c r="W294" s="35" t="s">
        <v>69</v>
      </c>
      <c r="X294" s="380">
        <v>0</v>
      </c>
      <c r="Y294" s="381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400"/>
      <c r="B295" s="401"/>
      <c r="C295" s="401"/>
      <c r="D295" s="401"/>
      <c r="E295" s="401"/>
      <c r="F295" s="401"/>
      <c r="G295" s="401"/>
      <c r="H295" s="401"/>
      <c r="I295" s="401"/>
      <c r="J295" s="401"/>
      <c r="K295" s="401"/>
      <c r="L295" s="401"/>
      <c r="M295" s="401"/>
      <c r="N295" s="401"/>
      <c r="O295" s="402"/>
      <c r="P295" s="384" t="s">
        <v>70</v>
      </c>
      <c r="Q295" s="385"/>
      <c r="R295" s="385"/>
      <c r="S295" s="385"/>
      <c r="T295" s="385"/>
      <c r="U295" s="385"/>
      <c r="V295" s="386"/>
      <c r="W295" s="37" t="s">
        <v>71</v>
      </c>
      <c r="X295" s="382">
        <f>IFERROR(X290/H290,"0")+IFERROR(X291/H291,"0")+IFERROR(X292/H292,"0")+IFERROR(X293/H293,"0")+IFERROR(X294/H294,"0")</f>
        <v>0</v>
      </c>
      <c r="Y295" s="382">
        <f>IFERROR(Y290/H290,"0")+IFERROR(Y291/H291,"0")+IFERROR(Y292/H292,"0")+IFERROR(Y293/H293,"0")+IFERROR(Y294/H294,"0")</f>
        <v>0</v>
      </c>
      <c r="Z295" s="382">
        <f>IFERROR(IF(Z290="",0,Z290),"0")+IFERROR(IF(Z291="",0,Z291),"0")+IFERROR(IF(Z292="",0,Z292),"0")+IFERROR(IF(Z293="",0,Z293),"0")+IFERROR(IF(Z294="",0,Z294),"0")</f>
        <v>0</v>
      </c>
      <c r="AA295" s="383"/>
      <c r="AB295" s="383"/>
      <c r="AC295" s="383"/>
    </row>
    <row r="296" spans="1:68" hidden="1" x14ac:dyDescent="0.2">
      <c r="A296" s="401"/>
      <c r="B296" s="401"/>
      <c r="C296" s="401"/>
      <c r="D296" s="401"/>
      <c r="E296" s="401"/>
      <c r="F296" s="401"/>
      <c r="G296" s="401"/>
      <c r="H296" s="401"/>
      <c r="I296" s="401"/>
      <c r="J296" s="401"/>
      <c r="K296" s="401"/>
      <c r="L296" s="401"/>
      <c r="M296" s="401"/>
      <c r="N296" s="401"/>
      <c r="O296" s="402"/>
      <c r="P296" s="384" t="s">
        <v>70</v>
      </c>
      <c r="Q296" s="385"/>
      <c r="R296" s="385"/>
      <c r="S296" s="385"/>
      <c r="T296" s="385"/>
      <c r="U296" s="385"/>
      <c r="V296" s="386"/>
      <c r="W296" s="37" t="s">
        <v>69</v>
      </c>
      <c r="X296" s="382">
        <f>IFERROR(SUM(X290:X294),"0")</f>
        <v>0</v>
      </c>
      <c r="Y296" s="382">
        <f>IFERROR(SUM(Y290:Y294),"0")</f>
        <v>0</v>
      </c>
      <c r="Z296" s="37"/>
      <c r="AA296" s="383"/>
      <c r="AB296" s="383"/>
      <c r="AC296" s="383"/>
    </row>
    <row r="297" spans="1:68" ht="16.5" hidden="1" customHeight="1" x14ac:dyDescent="0.25">
      <c r="A297" s="420" t="s">
        <v>395</v>
      </c>
      <c r="B297" s="401"/>
      <c r="C297" s="401"/>
      <c r="D297" s="401"/>
      <c r="E297" s="401"/>
      <c r="F297" s="401"/>
      <c r="G297" s="401"/>
      <c r="H297" s="401"/>
      <c r="I297" s="401"/>
      <c r="J297" s="401"/>
      <c r="K297" s="401"/>
      <c r="L297" s="401"/>
      <c r="M297" s="401"/>
      <c r="N297" s="401"/>
      <c r="O297" s="401"/>
      <c r="P297" s="401"/>
      <c r="Q297" s="401"/>
      <c r="R297" s="401"/>
      <c r="S297" s="401"/>
      <c r="T297" s="401"/>
      <c r="U297" s="401"/>
      <c r="V297" s="401"/>
      <c r="W297" s="401"/>
      <c r="X297" s="401"/>
      <c r="Y297" s="401"/>
      <c r="Z297" s="401"/>
      <c r="AA297" s="375"/>
      <c r="AB297" s="375"/>
      <c r="AC297" s="375"/>
    </row>
    <row r="298" spans="1:68" ht="14.25" hidden="1" customHeight="1" x14ac:dyDescent="0.25">
      <c r="A298" s="423" t="s">
        <v>72</v>
      </c>
      <c r="B298" s="401"/>
      <c r="C298" s="401"/>
      <c r="D298" s="401"/>
      <c r="E298" s="401"/>
      <c r="F298" s="401"/>
      <c r="G298" s="401"/>
      <c r="H298" s="401"/>
      <c r="I298" s="401"/>
      <c r="J298" s="401"/>
      <c r="K298" s="401"/>
      <c r="L298" s="401"/>
      <c r="M298" s="401"/>
      <c r="N298" s="401"/>
      <c r="O298" s="401"/>
      <c r="P298" s="401"/>
      <c r="Q298" s="401"/>
      <c r="R298" s="401"/>
      <c r="S298" s="401"/>
      <c r="T298" s="401"/>
      <c r="U298" s="401"/>
      <c r="V298" s="401"/>
      <c r="W298" s="401"/>
      <c r="X298" s="401"/>
      <c r="Y298" s="401"/>
      <c r="Z298" s="401"/>
      <c r="AA298" s="376"/>
      <c r="AB298" s="376"/>
      <c r="AC298" s="376"/>
    </row>
    <row r="299" spans="1:68" ht="27" hidden="1" customHeight="1" x14ac:dyDescent="0.25">
      <c r="A299" s="54" t="s">
        <v>396</v>
      </c>
      <c r="B299" s="54" t="s">
        <v>397</v>
      </c>
      <c r="C299" s="31">
        <v>4301051731</v>
      </c>
      <c r="D299" s="387">
        <v>4680115884618</v>
      </c>
      <c r="E299" s="388"/>
      <c r="F299" s="379">
        <v>0.6</v>
      </c>
      <c r="G299" s="32">
        <v>6</v>
      </c>
      <c r="H299" s="379">
        <v>3.6</v>
      </c>
      <c r="I299" s="379">
        <v>3.81</v>
      </c>
      <c r="J299" s="32">
        <v>120</v>
      </c>
      <c r="K299" s="32" t="s">
        <v>75</v>
      </c>
      <c r="L299" s="32"/>
      <c r="M299" s="33" t="s">
        <v>68</v>
      </c>
      <c r="N299" s="33"/>
      <c r="O299" s="32">
        <v>45</v>
      </c>
      <c r="P299" s="6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92"/>
      <c r="R299" s="392"/>
      <c r="S299" s="392"/>
      <c r="T299" s="393"/>
      <c r="U299" s="34"/>
      <c r="V299" s="34"/>
      <c r="W299" s="35" t="s">
        <v>69</v>
      </c>
      <c r="X299" s="380">
        <v>0</v>
      </c>
      <c r="Y299" s="381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00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02"/>
      <c r="P300" s="384" t="s">
        <v>70</v>
      </c>
      <c r="Q300" s="385"/>
      <c r="R300" s="385"/>
      <c r="S300" s="385"/>
      <c r="T300" s="385"/>
      <c r="U300" s="385"/>
      <c r="V300" s="386"/>
      <c r="W300" s="37" t="s">
        <v>71</v>
      </c>
      <c r="X300" s="382">
        <f>IFERROR(X299/H299,"0")</f>
        <v>0</v>
      </c>
      <c r="Y300" s="382">
        <f>IFERROR(Y299/H299,"0")</f>
        <v>0</v>
      </c>
      <c r="Z300" s="382">
        <f>IFERROR(IF(Z299="",0,Z299),"0")</f>
        <v>0</v>
      </c>
      <c r="AA300" s="383"/>
      <c r="AB300" s="383"/>
      <c r="AC300" s="383"/>
    </row>
    <row r="301" spans="1:68" hidden="1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02"/>
      <c r="P301" s="384" t="s">
        <v>70</v>
      </c>
      <c r="Q301" s="385"/>
      <c r="R301" s="385"/>
      <c r="S301" s="385"/>
      <c r="T301" s="385"/>
      <c r="U301" s="385"/>
      <c r="V301" s="386"/>
      <c r="W301" s="37" t="s">
        <v>69</v>
      </c>
      <c r="X301" s="382">
        <f>IFERROR(SUM(X299:X299),"0")</f>
        <v>0</v>
      </c>
      <c r="Y301" s="382">
        <f>IFERROR(SUM(Y299:Y299),"0")</f>
        <v>0</v>
      </c>
      <c r="Z301" s="37"/>
      <c r="AA301" s="383"/>
      <c r="AB301" s="383"/>
      <c r="AC301" s="383"/>
    </row>
    <row r="302" spans="1:68" ht="16.5" hidden="1" customHeight="1" x14ac:dyDescent="0.25">
      <c r="A302" s="420" t="s">
        <v>398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75"/>
      <c r="AB302" s="375"/>
      <c r="AC302" s="375"/>
    </row>
    <row r="303" spans="1:68" ht="14.25" hidden="1" customHeight="1" x14ac:dyDescent="0.25">
      <c r="A303" s="423" t="s">
        <v>110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76"/>
      <c r="AB303" s="376"/>
      <c r="AC303" s="376"/>
    </row>
    <row r="304" spans="1:68" ht="27" hidden="1" customHeight="1" x14ac:dyDescent="0.25">
      <c r="A304" s="54" t="s">
        <v>399</v>
      </c>
      <c r="B304" s="54" t="s">
        <v>400</v>
      </c>
      <c r="C304" s="31">
        <v>4301011593</v>
      </c>
      <c r="D304" s="387">
        <v>4680115882973</v>
      </c>
      <c r="E304" s="388"/>
      <c r="F304" s="379">
        <v>0.7</v>
      </c>
      <c r="G304" s="32">
        <v>6</v>
      </c>
      <c r="H304" s="379">
        <v>4.2</v>
      </c>
      <c r="I304" s="379">
        <v>4.5599999999999996</v>
      </c>
      <c r="J304" s="32">
        <v>104</v>
      </c>
      <c r="K304" s="32" t="s">
        <v>113</v>
      </c>
      <c r="L304" s="32"/>
      <c r="M304" s="33" t="s">
        <v>114</v>
      </c>
      <c r="N304" s="33"/>
      <c r="O304" s="32">
        <v>55</v>
      </c>
      <c r="P304" s="77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92"/>
      <c r="R304" s="392"/>
      <c r="S304" s="392"/>
      <c r="T304" s="393"/>
      <c r="U304" s="34"/>
      <c r="V304" s="34"/>
      <c r="W304" s="35" t="s">
        <v>69</v>
      </c>
      <c r="X304" s="380">
        <v>0</v>
      </c>
      <c r="Y304" s="381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0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02"/>
      <c r="P305" s="384" t="s">
        <v>70</v>
      </c>
      <c r="Q305" s="385"/>
      <c r="R305" s="385"/>
      <c r="S305" s="385"/>
      <c r="T305" s="385"/>
      <c r="U305" s="385"/>
      <c r="V305" s="386"/>
      <c r="W305" s="37" t="s">
        <v>71</v>
      </c>
      <c r="X305" s="382">
        <f>IFERROR(X304/H304,"0")</f>
        <v>0</v>
      </c>
      <c r="Y305" s="382">
        <f>IFERROR(Y304/H304,"0")</f>
        <v>0</v>
      </c>
      <c r="Z305" s="382">
        <f>IFERROR(IF(Z304="",0,Z304),"0")</f>
        <v>0</v>
      </c>
      <c r="AA305" s="383"/>
      <c r="AB305" s="383"/>
      <c r="AC305" s="383"/>
    </row>
    <row r="306" spans="1:68" hidden="1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02"/>
      <c r="P306" s="384" t="s">
        <v>70</v>
      </c>
      <c r="Q306" s="385"/>
      <c r="R306" s="385"/>
      <c r="S306" s="385"/>
      <c r="T306" s="385"/>
      <c r="U306" s="385"/>
      <c r="V306" s="386"/>
      <c r="W306" s="37" t="s">
        <v>69</v>
      </c>
      <c r="X306" s="382">
        <f>IFERROR(SUM(X304:X304),"0")</f>
        <v>0</v>
      </c>
      <c r="Y306" s="382">
        <f>IFERROR(SUM(Y304:Y304),"0")</f>
        <v>0</v>
      </c>
      <c r="Z306" s="37"/>
      <c r="AA306" s="383"/>
      <c r="AB306" s="383"/>
      <c r="AC306" s="383"/>
    </row>
    <row r="307" spans="1:68" ht="14.25" hidden="1" customHeight="1" x14ac:dyDescent="0.25">
      <c r="A307" s="423" t="s">
        <v>64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76"/>
      <c r="AB307" s="376"/>
      <c r="AC307" s="376"/>
    </row>
    <row r="308" spans="1:68" ht="27" hidden="1" customHeight="1" x14ac:dyDescent="0.25">
      <c r="A308" s="54" t="s">
        <v>401</v>
      </c>
      <c r="B308" s="54" t="s">
        <v>402</v>
      </c>
      <c r="C308" s="31">
        <v>4301031305</v>
      </c>
      <c r="D308" s="387">
        <v>4607091389845</v>
      </c>
      <c r="E308" s="388"/>
      <c r="F308" s="379">
        <v>0.35</v>
      </c>
      <c r="G308" s="32">
        <v>6</v>
      </c>
      <c r="H308" s="379">
        <v>2.1</v>
      </c>
      <c r="I308" s="379">
        <v>2.2000000000000002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5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92"/>
      <c r="R308" s="392"/>
      <c r="S308" s="392"/>
      <c r="T308" s="393"/>
      <c r="U308" s="34"/>
      <c r="V308" s="34"/>
      <c r="W308" s="35" t="s">
        <v>69</v>
      </c>
      <c r="X308" s="380">
        <v>0</v>
      </c>
      <c r="Y308" s="381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403</v>
      </c>
      <c r="B309" s="54" t="s">
        <v>404</v>
      </c>
      <c r="C309" s="31">
        <v>4301031306</v>
      </c>
      <c r="D309" s="387">
        <v>4680115882881</v>
      </c>
      <c r="E309" s="388"/>
      <c r="F309" s="379">
        <v>0.28000000000000003</v>
      </c>
      <c r="G309" s="32">
        <v>6</v>
      </c>
      <c r="H309" s="379">
        <v>1.68</v>
      </c>
      <c r="I309" s="379">
        <v>1.81</v>
      </c>
      <c r="J309" s="32">
        <v>234</v>
      </c>
      <c r="K309" s="32" t="s">
        <v>67</v>
      </c>
      <c r="L309" s="32"/>
      <c r="M309" s="33" t="s">
        <v>68</v>
      </c>
      <c r="N309" s="33"/>
      <c r="O309" s="32">
        <v>40</v>
      </c>
      <c r="P309" s="60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92"/>
      <c r="R309" s="392"/>
      <c r="S309" s="392"/>
      <c r="T309" s="393"/>
      <c r="U309" s="34"/>
      <c r="V309" s="34"/>
      <c r="W309" s="35" t="s">
        <v>69</v>
      </c>
      <c r="X309" s="380">
        <v>0</v>
      </c>
      <c r="Y309" s="381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0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02"/>
      <c r="P310" s="384" t="s">
        <v>70</v>
      </c>
      <c r="Q310" s="385"/>
      <c r="R310" s="385"/>
      <c r="S310" s="385"/>
      <c r="T310" s="385"/>
      <c r="U310" s="385"/>
      <c r="V310" s="386"/>
      <c r="W310" s="37" t="s">
        <v>71</v>
      </c>
      <c r="X310" s="382">
        <f>IFERROR(X308/H308,"0")+IFERROR(X309/H309,"0")</f>
        <v>0</v>
      </c>
      <c r="Y310" s="382">
        <f>IFERROR(Y308/H308,"0")+IFERROR(Y309/H309,"0")</f>
        <v>0</v>
      </c>
      <c r="Z310" s="382">
        <f>IFERROR(IF(Z308="",0,Z308),"0")+IFERROR(IF(Z309="",0,Z309),"0")</f>
        <v>0</v>
      </c>
      <c r="AA310" s="383"/>
      <c r="AB310" s="383"/>
      <c r="AC310" s="383"/>
    </row>
    <row r="311" spans="1:68" hidden="1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02"/>
      <c r="P311" s="384" t="s">
        <v>70</v>
      </c>
      <c r="Q311" s="385"/>
      <c r="R311" s="385"/>
      <c r="S311" s="385"/>
      <c r="T311" s="385"/>
      <c r="U311" s="385"/>
      <c r="V311" s="386"/>
      <c r="W311" s="37" t="s">
        <v>69</v>
      </c>
      <c r="X311" s="382">
        <f>IFERROR(SUM(X308:X309),"0")</f>
        <v>0</v>
      </c>
      <c r="Y311" s="382">
        <f>IFERROR(SUM(Y308:Y309),"0")</f>
        <v>0</v>
      </c>
      <c r="Z311" s="37"/>
      <c r="AA311" s="383"/>
      <c r="AB311" s="383"/>
      <c r="AC311" s="383"/>
    </row>
    <row r="312" spans="1:68" ht="16.5" hidden="1" customHeight="1" x14ac:dyDescent="0.25">
      <c r="A312" s="420" t="s">
        <v>405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75"/>
      <c r="AB312" s="375"/>
      <c r="AC312" s="375"/>
    </row>
    <row r="313" spans="1:68" ht="14.25" hidden="1" customHeight="1" x14ac:dyDescent="0.25">
      <c r="A313" s="423" t="s">
        <v>110</v>
      </c>
      <c r="B313" s="401"/>
      <c r="C313" s="401"/>
      <c r="D313" s="401"/>
      <c r="E313" s="401"/>
      <c r="F313" s="401"/>
      <c r="G313" s="401"/>
      <c r="H313" s="401"/>
      <c r="I313" s="401"/>
      <c r="J313" s="401"/>
      <c r="K313" s="401"/>
      <c r="L313" s="401"/>
      <c r="M313" s="401"/>
      <c r="N313" s="401"/>
      <c r="O313" s="401"/>
      <c r="P313" s="401"/>
      <c r="Q313" s="401"/>
      <c r="R313" s="401"/>
      <c r="S313" s="401"/>
      <c r="T313" s="401"/>
      <c r="U313" s="401"/>
      <c r="V313" s="401"/>
      <c r="W313" s="401"/>
      <c r="X313" s="401"/>
      <c r="Y313" s="401"/>
      <c r="Z313" s="401"/>
      <c r="AA313" s="376"/>
      <c r="AB313" s="376"/>
      <c r="AC313" s="376"/>
    </row>
    <row r="314" spans="1:68" ht="27" hidden="1" customHeight="1" x14ac:dyDescent="0.25">
      <c r="A314" s="54" t="s">
        <v>406</v>
      </c>
      <c r="B314" s="54" t="s">
        <v>407</v>
      </c>
      <c r="C314" s="31">
        <v>4301012024</v>
      </c>
      <c r="D314" s="387">
        <v>4680115885615</v>
      </c>
      <c r="E314" s="388"/>
      <c r="F314" s="379">
        <v>1.35</v>
      </c>
      <c r="G314" s="32">
        <v>8</v>
      </c>
      <c r="H314" s="379">
        <v>10.8</v>
      </c>
      <c r="I314" s="379">
        <v>11.28</v>
      </c>
      <c r="J314" s="32">
        <v>56</v>
      </c>
      <c r="K314" s="32" t="s">
        <v>113</v>
      </c>
      <c r="L314" s="32"/>
      <c r="M314" s="33" t="s">
        <v>116</v>
      </c>
      <c r="N314" s="33"/>
      <c r="O314" s="32">
        <v>55</v>
      </c>
      <c r="P314" s="64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92"/>
      <c r="R314" s="392"/>
      <c r="S314" s="392"/>
      <c r="T314" s="393"/>
      <c r="U314" s="34"/>
      <c r="V314" s="34"/>
      <c r="W314" s="35" t="s">
        <v>69</v>
      </c>
      <c r="X314" s="380">
        <v>0</v>
      </c>
      <c r="Y314" s="381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hidden="1" customHeight="1" x14ac:dyDescent="0.25">
      <c r="A315" s="54" t="s">
        <v>408</v>
      </c>
      <c r="B315" s="54" t="s">
        <v>409</v>
      </c>
      <c r="C315" s="31">
        <v>4301011858</v>
      </c>
      <c r="D315" s="387">
        <v>4680115885646</v>
      </c>
      <c r="E315" s="388"/>
      <c r="F315" s="379">
        <v>1.35</v>
      </c>
      <c r="G315" s="32">
        <v>8</v>
      </c>
      <c r="H315" s="379">
        <v>10.8</v>
      </c>
      <c r="I315" s="379">
        <v>11.28</v>
      </c>
      <c r="J315" s="32">
        <v>56</v>
      </c>
      <c r="K315" s="32" t="s">
        <v>113</v>
      </c>
      <c r="L315" s="32"/>
      <c r="M315" s="33" t="s">
        <v>114</v>
      </c>
      <c r="N315" s="33"/>
      <c r="O315" s="32">
        <v>55</v>
      </c>
      <c r="P315" s="41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92"/>
      <c r="R315" s="392"/>
      <c r="S315" s="392"/>
      <c r="T315" s="393"/>
      <c r="U315" s="34"/>
      <c r="V315" s="34"/>
      <c r="W315" s="35" t="s">
        <v>69</v>
      </c>
      <c r="X315" s="380">
        <v>0</v>
      </c>
      <c r="Y315" s="381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hidden="1" customHeight="1" x14ac:dyDescent="0.25">
      <c r="A316" s="54" t="s">
        <v>410</v>
      </c>
      <c r="B316" s="54" t="s">
        <v>411</v>
      </c>
      <c r="C316" s="31">
        <v>4301011911</v>
      </c>
      <c r="D316" s="387">
        <v>4680115885554</v>
      </c>
      <c r="E316" s="388"/>
      <c r="F316" s="379">
        <v>1.35</v>
      </c>
      <c r="G316" s="32">
        <v>8</v>
      </c>
      <c r="H316" s="379">
        <v>10.8</v>
      </c>
      <c r="I316" s="379">
        <v>11.28</v>
      </c>
      <c r="J316" s="32">
        <v>48</v>
      </c>
      <c r="K316" s="32" t="s">
        <v>113</v>
      </c>
      <c r="L316" s="32"/>
      <c r="M316" s="33" t="s">
        <v>133</v>
      </c>
      <c r="N316" s="33"/>
      <c r="O316" s="32">
        <v>55</v>
      </c>
      <c r="P316" s="439" t="s">
        <v>412</v>
      </c>
      <c r="Q316" s="392"/>
      <c r="R316" s="392"/>
      <c r="S316" s="392"/>
      <c r="T316" s="393"/>
      <c r="U316" s="34"/>
      <c r="V316" s="34"/>
      <c r="W316" s="35" t="s">
        <v>69</v>
      </c>
      <c r="X316" s="380">
        <v>0</v>
      </c>
      <c r="Y316" s="381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customHeight="1" x14ac:dyDescent="0.25">
      <c r="A317" s="54" t="s">
        <v>410</v>
      </c>
      <c r="B317" s="54" t="s">
        <v>413</v>
      </c>
      <c r="C317" s="31">
        <v>4301012016</v>
      </c>
      <c r="D317" s="387">
        <v>4680115885554</v>
      </c>
      <c r="E317" s="388"/>
      <c r="F317" s="379">
        <v>1.35</v>
      </c>
      <c r="G317" s="32">
        <v>8</v>
      </c>
      <c r="H317" s="379">
        <v>10.8</v>
      </c>
      <c r="I317" s="379">
        <v>11.28</v>
      </c>
      <c r="J317" s="32">
        <v>56</v>
      </c>
      <c r="K317" s="32" t="s">
        <v>113</v>
      </c>
      <c r="L317" s="32"/>
      <c r="M317" s="33" t="s">
        <v>116</v>
      </c>
      <c r="N317" s="33"/>
      <c r="O317" s="32">
        <v>55</v>
      </c>
      <c r="P317" s="72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92"/>
      <c r="R317" s="392"/>
      <c r="S317" s="392"/>
      <c r="T317" s="393"/>
      <c r="U317" s="34"/>
      <c r="V317" s="34"/>
      <c r="W317" s="35" t="s">
        <v>69</v>
      </c>
      <c r="X317" s="380">
        <v>120</v>
      </c>
      <c r="Y317" s="381">
        <f t="shared" si="57"/>
        <v>129.60000000000002</v>
      </c>
      <c r="Z317" s="36">
        <f>IFERROR(IF(Y317=0,"",ROUNDUP(Y317/H317,0)*0.02175),"")</f>
        <v>0.26100000000000001</v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125.33333333333331</v>
      </c>
      <c r="BN317" s="64">
        <f t="shared" si="59"/>
        <v>135.36000000000001</v>
      </c>
      <c r="BO317" s="64">
        <f t="shared" si="60"/>
        <v>0.1984126984126984</v>
      </c>
      <c r="BP317" s="64">
        <f t="shared" si="61"/>
        <v>0.2142857142857143</v>
      </c>
    </row>
    <row r="318" spans="1:68" ht="27" hidden="1" customHeight="1" x14ac:dyDescent="0.25">
      <c r="A318" s="54" t="s">
        <v>414</v>
      </c>
      <c r="B318" s="54" t="s">
        <v>415</v>
      </c>
      <c r="C318" s="31">
        <v>4301011857</v>
      </c>
      <c r="D318" s="387">
        <v>4680115885622</v>
      </c>
      <c r="E318" s="388"/>
      <c r="F318" s="379">
        <v>0.4</v>
      </c>
      <c r="G318" s="32">
        <v>10</v>
      </c>
      <c r="H318" s="379">
        <v>4</v>
      </c>
      <c r="I318" s="379">
        <v>4.24</v>
      </c>
      <c r="J318" s="32">
        <v>120</v>
      </c>
      <c r="K318" s="32" t="s">
        <v>75</v>
      </c>
      <c r="L318" s="32"/>
      <c r="M318" s="33" t="s">
        <v>114</v>
      </c>
      <c r="N318" s="33"/>
      <c r="O318" s="32">
        <v>55</v>
      </c>
      <c r="P318" s="63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92"/>
      <c r="R318" s="392"/>
      <c r="S318" s="392"/>
      <c r="T318" s="393"/>
      <c r="U318" s="34"/>
      <c r="V318" s="34"/>
      <c r="W318" s="35" t="s">
        <v>69</v>
      </c>
      <c r="X318" s="380">
        <v>0</v>
      </c>
      <c r="Y318" s="381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416</v>
      </c>
      <c r="B319" s="54" t="s">
        <v>417</v>
      </c>
      <c r="C319" s="31">
        <v>4301011573</v>
      </c>
      <c r="D319" s="387">
        <v>4680115881938</v>
      </c>
      <c r="E319" s="388"/>
      <c r="F319" s="379">
        <v>0.4</v>
      </c>
      <c r="G319" s="32">
        <v>10</v>
      </c>
      <c r="H319" s="379">
        <v>4</v>
      </c>
      <c r="I319" s="379">
        <v>4.24</v>
      </c>
      <c r="J319" s="32">
        <v>120</v>
      </c>
      <c r="K319" s="32" t="s">
        <v>75</v>
      </c>
      <c r="L319" s="32"/>
      <c r="M319" s="33" t="s">
        <v>114</v>
      </c>
      <c r="N319" s="33"/>
      <c r="O319" s="32">
        <v>90</v>
      </c>
      <c r="P319" s="76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92"/>
      <c r="R319" s="392"/>
      <c r="S319" s="392"/>
      <c r="T319" s="393"/>
      <c r="U319" s="34"/>
      <c r="V319" s="34"/>
      <c r="W319" s="35" t="s">
        <v>69</v>
      </c>
      <c r="X319" s="380">
        <v>0</v>
      </c>
      <c r="Y319" s="381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418</v>
      </c>
      <c r="B320" s="54" t="s">
        <v>419</v>
      </c>
      <c r="C320" s="31">
        <v>4301010944</v>
      </c>
      <c r="D320" s="387">
        <v>4607091387346</v>
      </c>
      <c r="E320" s="388"/>
      <c r="F320" s="379">
        <v>0.4</v>
      </c>
      <c r="G320" s="32">
        <v>10</v>
      </c>
      <c r="H320" s="379">
        <v>4</v>
      </c>
      <c r="I320" s="379">
        <v>4.24</v>
      </c>
      <c r="J320" s="32">
        <v>120</v>
      </c>
      <c r="K320" s="32" t="s">
        <v>75</v>
      </c>
      <c r="L320" s="32"/>
      <c r="M320" s="33" t="s">
        <v>114</v>
      </c>
      <c r="N320" s="33"/>
      <c r="O320" s="32">
        <v>55</v>
      </c>
      <c r="P320" s="6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92"/>
      <c r="R320" s="392"/>
      <c r="S320" s="392"/>
      <c r="T320" s="393"/>
      <c r="U320" s="34"/>
      <c r="V320" s="34"/>
      <c r="W320" s="35" t="s">
        <v>69</v>
      </c>
      <c r="X320" s="380">
        <v>0</v>
      </c>
      <c r="Y320" s="381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420</v>
      </c>
      <c r="B321" s="54" t="s">
        <v>421</v>
      </c>
      <c r="C321" s="31">
        <v>4301011859</v>
      </c>
      <c r="D321" s="387">
        <v>4680115885608</v>
      </c>
      <c r="E321" s="388"/>
      <c r="F321" s="379">
        <v>0.4</v>
      </c>
      <c r="G321" s="32">
        <v>10</v>
      </c>
      <c r="H321" s="379">
        <v>4</v>
      </c>
      <c r="I321" s="379">
        <v>4.24</v>
      </c>
      <c r="J321" s="32">
        <v>120</v>
      </c>
      <c r="K321" s="32" t="s">
        <v>75</v>
      </c>
      <c r="L321" s="32"/>
      <c r="M321" s="33" t="s">
        <v>114</v>
      </c>
      <c r="N321" s="33"/>
      <c r="O321" s="32">
        <v>55</v>
      </c>
      <c r="P321" s="67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92"/>
      <c r="R321" s="392"/>
      <c r="S321" s="392"/>
      <c r="T321" s="393"/>
      <c r="U321" s="34"/>
      <c r="V321" s="34"/>
      <c r="W321" s="35" t="s">
        <v>69</v>
      </c>
      <c r="X321" s="380">
        <v>0</v>
      </c>
      <c r="Y321" s="381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x14ac:dyDescent="0.2">
      <c r="A322" s="400"/>
      <c r="B322" s="401"/>
      <c r="C322" s="401"/>
      <c r="D322" s="401"/>
      <c r="E322" s="401"/>
      <c r="F322" s="401"/>
      <c r="G322" s="401"/>
      <c r="H322" s="401"/>
      <c r="I322" s="401"/>
      <c r="J322" s="401"/>
      <c r="K322" s="401"/>
      <c r="L322" s="401"/>
      <c r="M322" s="401"/>
      <c r="N322" s="401"/>
      <c r="O322" s="402"/>
      <c r="P322" s="384" t="s">
        <v>70</v>
      </c>
      <c r="Q322" s="385"/>
      <c r="R322" s="385"/>
      <c r="S322" s="385"/>
      <c r="T322" s="385"/>
      <c r="U322" s="385"/>
      <c r="V322" s="386"/>
      <c r="W322" s="37" t="s">
        <v>71</v>
      </c>
      <c r="X322" s="382">
        <f>IFERROR(X314/H314,"0")+IFERROR(X315/H315,"0")+IFERROR(X316/H316,"0")+IFERROR(X317/H317,"0")+IFERROR(X318/H318,"0")+IFERROR(X319/H319,"0")+IFERROR(X320/H320,"0")+IFERROR(X321/H321,"0")</f>
        <v>11.111111111111111</v>
      </c>
      <c r="Y322" s="382">
        <f>IFERROR(Y314/H314,"0")+IFERROR(Y315/H315,"0")+IFERROR(Y316/H316,"0")+IFERROR(Y317/H317,"0")+IFERROR(Y318/H318,"0")+IFERROR(Y319/H319,"0")+IFERROR(Y320/H320,"0")+IFERROR(Y321/H321,"0")</f>
        <v>12.000000000000002</v>
      </c>
      <c r="Z322" s="382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0.26100000000000001</v>
      </c>
      <c r="AA322" s="383"/>
      <c r="AB322" s="383"/>
      <c r="AC322" s="383"/>
    </row>
    <row r="323" spans="1:68" x14ac:dyDescent="0.2">
      <c r="A323" s="401"/>
      <c r="B323" s="401"/>
      <c r="C323" s="401"/>
      <c r="D323" s="401"/>
      <c r="E323" s="401"/>
      <c r="F323" s="401"/>
      <c r="G323" s="401"/>
      <c r="H323" s="401"/>
      <c r="I323" s="401"/>
      <c r="J323" s="401"/>
      <c r="K323" s="401"/>
      <c r="L323" s="401"/>
      <c r="M323" s="401"/>
      <c r="N323" s="401"/>
      <c r="O323" s="402"/>
      <c r="P323" s="384" t="s">
        <v>70</v>
      </c>
      <c r="Q323" s="385"/>
      <c r="R323" s="385"/>
      <c r="S323" s="385"/>
      <c r="T323" s="385"/>
      <c r="U323" s="385"/>
      <c r="V323" s="386"/>
      <c r="W323" s="37" t="s">
        <v>69</v>
      </c>
      <c r="X323" s="382">
        <f>IFERROR(SUM(X314:X321),"0")</f>
        <v>120</v>
      </c>
      <c r="Y323" s="382">
        <f>IFERROR(SUM(Y314:Y321),"0")</f>
        <v>129.60000000000002</v>
      </c>
      <c r="Z323" s="37"/>
      <c r="AA323" s="383"/>
      <c r="AB323" s="383"/>
      <c r="AC323" s="383"/>
    </row>
    <row r="324" spans="1:68" ht="14.25" hidden="1" customHeight="1" x14ac:dyDescent="0.25">
      <c r="A324" s="423" t="s">
        <v>64</v>
      </c>
      <c r="B324" s="401"/>
      <c r="C324" s="401"/>
      <c r="D324" s="401"/>
      <c r="E324" s="401"/>
      <c r="F324" s="401"/>
      <c r="G324" s="401"/>
      <c r="H324" s="401"/>
      <c r="I324" s="401"/>
      <c r="J324" s="401"/>
      <c r="K324" s="401"/>
      <c r="L324" s="401"/>
      <c r="M324" s="401"/>
      <c r="N324" s="401"/>
      <c r="O324" s="401"/>
      <c r="P324" s="401"/>
      <c r="Q324" s="401"/>
      <c r="R324" s="401"/>
      <c r="S324" s="401"/>
      <c r="T324" s="401"/>
      <c r="U324" s="401"/>
      <c r="V324" s="401"/>
      <c r="W324" s="401"/>
      <c r="X324" s="401"/>
      <c r="Y324" s="401"/>
      <c r="Z324" s="401"/>
      <c r="AA324" s="376"/>
      <c r="AB324" s="376"/>
      <c r="AC324" s="376"/>
    </row>
    <row r="325" spans="1:68" ht="27" customHeight="1" x14ac:dyDescent="0.25">
      <c r="A325" s="54" t="s">
        <v>422</v>
      </c>
      <c r="B325" s="54" t="s">
        <v>423</v>
      </c>
      <c r="C325" s="31">
        <v>4301030878</v>
      </c>
      <c r="D325" s="387">
        <v>4607091387193</v>
      </c>
      <c r="E325" s="388"/>
      <c r="F325" s="379">
        <v>0.7</v>
      </c>
      <c r="G325" s="32">
        <v>6</v>
      </c>
      <c r="H325" s="379">
        <v>4.2</v>
      </c>
      <c r="I325" s="379">
        <v>4.46</v>
      </c>
      <c r="J325" s="32">
        <v>156</v>
      </c>
      <c r="K325" s="32" t="s">
        <v>75</v>
      </c>
      <c r="L325" s="32"/>
      <c r="M325" s="33" t="s">
        <v>68</v>
      </c>
      <c r="N325" s="33"/>
      <c r="O325" s="32">
        <v>35</v>
      </c>
      <c r="P325" s="6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92"/>
      <c r="R325" s="392"/>
      <c r="S325" s="392"/>
      <c r="T325" s="393"/>
      <c r="U325" s="34"/>
      <c r="V325" s="34"/>
      <c r="W325" s="35" t="s">
        <v>69</v>
      </c>
      <c r="X325" s="380">
        <v>80</v>
      </c>
      <c r="Y325" s="381">
        <f>IFERROR(IF(X325="",0,CEILING((X325/$H325),1)*$H325),"")</f>
        <v>84</v>
      </c>
      <c r="Z325" s="36">
        <f>IFERROR(IF(Y325=0,"",ROUNDUP(Y325/H325,0)*0.00753),"")</f>
        <v>0.15060000000000001</v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84.952380952380949</v>
      </c>
      <c r="BN325" s="64">
        <f>IFERROR(Y325*I325/H325,"0")</f>
        <v>89.199999999999989</v>
      </c>
      <c r="BO325" s="64">
        <f>IFERROR(1/J325*(X325/H325),"0")</f>
        <v>0.1221001221001221</v>
      </c>
      <c r="BP325" s="64">
        <f>IFERROR(1/J325*(Y325/H325),"0")</f>
        <v>0.12820512820512819</v>
      </c>
    </row>
    <row r="326" spans="1:68" ht="27" customHeight="1" x14ac:dyDescent="0.25">
      <c r="A326" s="54" t="s">
        <v>424</v>
      </c>
      <c r="B326" s="54" t="s">
        <v>425</v>
      </c>
      <c r="C326" s="31">
        <v>4301031153</v>
      </c>
      <c r="D326" s="387">
        <v>4607091387230</v>
      </c>
      <c r="E326" s="388"/>
      <c r="F326" s="379">
        <v>0.7</v>
      </c>
      <c r="G326" s="32">
        <v>6</v>
      </c>
      <c r="H326" s="379">
        <v>4.2</v>
      </c>
      <c r="I326" s="379">
        <v>4.46</v>
      </c>
      <c r="J326" s="32">
        <v>156</v>
      </c>
      <c r="K326" s="32" t="s">
        <v>75</v>
      </c>
      <c r="L326" s="32"/>
      <c r="M326" s="33" t="s">
        <v>68</v>
      </c>
      <c r="N326" s="33"/>
      <c r="O326" s="32">
        <v>40</v>
      </c>
      <c r="P326" s="4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92"/>
      <c r="R326" s="392"/>
      <c r="S326" s="392"/>
      <c r="T326" s="393"/>
      <c r="U326" s="34"/>
      <c r="V326" s="34"/>
      <c r="W326" s="35" t="s">
        <v>69</v>
      </c>
      <c r="X326" s="380">
        <v>160</v>
      </c>
      <c r="Y326" s="381">
        <f>IFERROR(IF(X326="",0,CEILING((X326/$H326),1)*$H326),"")</f>
        <v>163.80000000000001</v>
      </c>
      <c r="Z326" s="36">
        <f>IFERROR(IF(Y326=0,"",ROUNDUP(Y326/H326,0)*0.00753),"")</f>
        <v>0.29366999999999999</v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169.9047619047619</v>
      </c>
      <c r="BN326" s="64">
        <f>IFERROR(Y326*I326/H326,"0")</f>
        <v>173.94</v>
      </c>
      <c r="BO326" s="64">
        <f>IFERROR(1/J326*(X326/H326),"0")</f>
        <v>0.24420024420024419</v>
      </c>
      <c r="BP326" s="64">
        <f>IFERROR(1/J326*(Y326/H326),"0")</f>
        <v>0.25</v>
      </c>
    </row>
    <row r="327" spans="1:68" ht="27" hidden="1" customHeight="1" x14ac:dyDescent="0.25">
      <c r="A327" s="54" t="s">
        <v>426</v>
      </c>
      <c r="B327" s="54" t="s">
        <v>427</v>
      </c>
      <c r="C327" s="31">
        <v>4301031154</v>
      </c>
      <c r="D327" s="387">
        <v>4607091387292</v>
      </c>
      <c r="E327" s="388"/>
      <c r="F327" s="379">
        <v>0.73</v>
      </c>
      <c r="G327" s="32">
        <v>6</v>
      </c>
      <c r="H327" s="379">
        <v>4.38</v>
      </c>
      <c r="I327" s="379">
        <v>4.6399999999999997</v>
      </c>
      <c r="J327" s="32">
        <v>156</v>
      </c>
      <c r="K327" s="32" t="s">
        <v>75</v>
      </c>
      <c r="L327" s="32"/>
      <c r="M327" s="33" t="s">
        <v>68</v>
      </c>
      <c r="N327" s="33"/>
      <c r="O327" s="32">
        <v>45</v>
      </c>
      <c r="P327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92"/>
      <c r="R327" s="392"/>
      <c r="S327" s="392"/>
      <c r="T327" s="393"/>
      <c r="U327" s="34"/>
      <c r="V327" s="34"/>
      <c r="W327" s="35" t="s">
        <v>69</v>
      </c>
      <c r="X327" s="380">
        <v>0</v>
      </c>
      <c r="Y327" s="381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428</v>
      </c>
      <c r="B328" s="54" t="s">
        <v>429</v>
      </c>
      <c r="C328" s="31">
        <v>4301031152</v>
      </c>
      <c r="D328" s="387">
        <v>4607091387285</v>
      </c>
      <c r="E328" s="388"/>
      <c r="F328" s="379">
        <v>0.35</v>
      </c>
      <c r="G328" s="32">
        <v>6</v>
      </c>
      <c r="H328" s="379">
        <v>2.1</v>
      </c>
      <c r="I328" s="379">
        <v>2.23</v>
      </c>
      <c r="J328" s="32">
        <v>234</v>
      </c>
      <c r="K328" s="32" t="s">
        <v>67</v>
      </c>
      <c r="L328" s="32"/>
      <c r="M328" s="33" t="s">
        <v>68</v>
      </c>
      <c r="N328" s="33"/>
      <c r="O328" s="32">
        <v>40</v>
      </c>
      <c r="P328" s="43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92"/>
      <c r="R328" s="392"/>
      <c r="S328" s="392"/>
      <c r="T328" s="393"/>
      <c r="U328" s="34"/>
      <c r="V328" s="34"/>
      <c r="W328" s="35" t="s">
        <v>69</v>
      </c>
      <c r="X328" s="380">
        <v>0</v>
      </c>
      <c r="Y328" s="381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400"/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2"/>
      <c r="P329" s="384" t="s">
        <v>70</v>
      </c>
      <c r="Q329" s="385"/>
      <c r="R329" s="385"/>
      <c r="S329" s="385"/>
      <c r="T329" s="385"/>
      <c r="U329" s="385"/>
      <c r="V329" s="386"/>
      <c r="W329" s="37" t="s">
        <v>71</v>
      </c>
      <c r="X329" s="382">
        <f>IFERROR(X325/H325,"0")+IFERROR(X326/H326,"0")+IFERROR(X327/H327,"0")+IFERROR(X328/H328,"0")</f>
        <v>57.142857142857139</v>
      </c>
      <c r="Y329" s="382">
        <f>IFERROR(Y325/H325,"0")+IFERROR(Y326/H326,"0")+IFERROR(Y327/H327,"0")+IFERROR(Y328/H328,"0")</f>
        <v>59</v>
      </c>
      <c r="Z329" s="382">
        <f>IFERROR(IF(Z325="",0,Z325),"0")+IFERROR(IF(Z326="",0,Z326),"0")+IFERROR(IF(Z327="",0,Z327),"0")+IFERROR(IF(Z328="",0,Z328),"0")</f>
        <v>0.44427</v>
      </c>
      <c r="AA329" s="383"/>
      <c r="AB329" s="383"/>
      <c r="AC329" s="383"/>
    </row>
    <row r="330" spans="1:68" x14ac:dyDescent="0.2">
      <c r="A330" s="401"/>
      <c r="B330" s="401"/>
      <c r="C330" s="401"/>
      <c r="D330" s="401"/>
      <c r="E330" s="401"/>
      <c r="F330" s="401"/>
      <c r="G330" s="401"/>
      <c r="H330" s="401"/>
      <c r="I330" s="401"/>
      <c r="J330" s="401"/>
      <c r="K330" s="401"/>
      <c r="L330" s="401"/>
      <c r="M330" s="401"/>
      <c r="N330" s="401"/>
      <c r="O330" s="402"/>
      <c r="P330" s="384" t="s">
        <v>70</v>
      </c>
      <c r="Q330" s="385"/>
      <c r="R330" s="385"/>
      <c r="S330" s="385"/>
      <c r="T330" s="385"/>
      <c r="U330" s="385"/>
      <c r="V330" s="386"/>
      <c r="W330" s="37" t="s">
        <v>69</v>
      </c>
      <c r="X330" s="382">
        <f>IFERROR(SUM(X325:X328),"0")</f>
        <v>240</v>
      </c>
      <c r="Y330" s="382">
        <f>IFERROR(SUM(Y325:Y328),"0")</f>
        <v>247.8</v>
      </c>
      <c r="Z330" s="37"/>
      <c r="AA330" s="383"/>
      <c r="AB330" s="383"/>
      <c r="AC330" s="383"/>
    </row>
    <row r="331" spans="1:68" ht="14.25" hidden="1" customHeight="1" x14ac:dyDescent="0.25">
      <c r="A331" s="423" t="s">
        <v>72</v>
      </c>
      <c r="B331" s="401"/>
      <c r="C331" s="401"/>
      <c r="D331" s="401"/>
      <c r="E331" s="401"/>
      <c r="F331" s="401"/>
      <c r="G331" s="401"/>
      <c r="H331" s="401"/>
      <c r="I331" s="401"/>
      <c r="J331" s="401"/>
      <c r="K331" s="401"/>
      <c r="L331" s="401"/>
      <c r="M331" s="401"/>
      <c r="N331" s="401"/>
      <c r="O331" s="401"/>
      <c r="P331" s="401"/>
      <c r="Q331" s="401"/>
      <c r="R331" s="401"/>
      <c r="S331" s="401"/>
      <c r="T331" s="401"/>
      <c r="U331" s="401"/>
      <c r="V331" s="401"/>
      <c r="W331" s="401"/>
      <c r="X331" s="401"/>
      <c r="Y331" s="401"/>
      <c r="Z331" s="401"/>
      <c r="AA331" s="376"/>
      <c r="AB331" s="376"/>
      <c r="AC331" s="376"/>
    </row>
    <row r="332" spans="1:68" ht="16.5" customHeight="1" x14ac:dyDescent="0.25">
      <c r="A332" s="54" t="s">
        <v>430</v>
      </c>
      <c r="B332" s="54" t="s">
        <v>431</v>
      </c>
      <c r="C332" s="31">
        <v>4301051100</v>
      </c>
      <c r="D332" s="387">
        <v>4607091387766</v>
      </c>
      <c r="E332" s="388"/>
      <c r="F332" s="379">
        <v>1.3</v>
      </c>
      <c r="G332" s="32">
        <v>6</v>
      </c>
      <c r="H332" s="379">
        <v>7.8</v>
      </c>
      <c r="I332" s="379">
        <v>8.3580000000000005</v>
      </c>
      <c r="J332" s="32">
        <v>56</v>
      </c>
      <c r="K332" s="32" t="s">
        <v>113</v>
      </c>
      <c r="L332" s="32"/>
      <c r="M332" s="33" t="s">
        <v>116</v>
      </c>
      <c r="N332" s="33"/>
      <c r="O332" s="32">
        <v>40</v>
      </c>
      <c r="P332" s="6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92"/>
      <c r="R332" s="392"/>
      <c r="S332" s="392"/>
      <c r="T332" s="393"/>
      <c r="U332" s="34"/>
      <c r="V332" s="34"/>
      <c r="W332" s="35" t="s">
        <v>69</v>
      </c>
      <c r="X332" s="380">
        <v>1500</v>
      </c>
      <c r="Y332" s="381">
        <f t="shared" ref="Y332:Y337" si="62">IFERROR(IF(X332="",0,CEILING((X332/$H332),1)*$H332),"")</f>
        <v>1505.3999999999999</v>
      </c>
      <c r="Z332" s="36">
        <f>IFERROR(IF(Y332=0,"",ROUNDUP(Y332/H332,0)*0.02175),"")</f>
        <v>4.1977500000000001</v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1607.3076923076924</v>
      </c>
      <c r="BN332" s="64">
        <f t="shared" ref="BN332:BN337" si="64">IFERROR(Y332*I332/H332,"0")</f>
        <v>1613.0940000000001</v>
      </c>
      <c r="BO332" s="64">
        <f t="shared" ref="BO332:BO337" si="65">IFERROR(1/J332*(X332/H332),"0")</f>
        <v>3.4340659340659343</v>
      </c>
      <c r="BP332" s="64">
        <f t="shared" ref="BP332:BP337" si="66">IFERROR(1/J332*(Y332/H332),"0")</f>
        <v>3.4464285714285712</v>
      </c>
    </row>
    <row r="333" spans="1:68" ht="27" hidden="1" customHeight="1" x14ac:dyDescent="0.25">
      <c r="A333" s="54" t="s">
        <v>432</v>
      </c>
      <c r="B333" s="54" t="s">
        <v>433</v>
      </c>
      <c r="C333" s="31">
        <v>4301051116</v>
      </c>
      <c r="D333" s="387">
        <v>4607091387957</v>
      </c>
      <c r="E333" s="388"/>
      <c r="F333" s="379">
        <v>1.3</v>
      </c>
      <c r="G333" s="32">
        <v>6</v>
      </c>
      <c r="H333" s="379">
        <v>7.8</v>
      </c>
      <c r="I333" s="379">
        <v>8.3640000000000008</v>
      </c>
      <c r="J333" s="32">
        <v>56</v>
      </c>
      <c r="K333" s="32" t="s">
        <v>113</v>
      </c>
      <c r="L333" s="32"/>
      <c r="M333" s="33" t="s">
        <v>68</v>
      </c>
      <c r="N333" s="33"/>
      <c r="O333" s="32">
        <v>40</v>
      </c>
      <c r="P333" s="63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92"/>
      <c r="R333" s="392"/>
      <c r="S333" s="392"/>
      <c r="T333" s="393"/>
      <c r="U333" s="34"/>
      <c r="V333" s="34"/>
      <c r="W333" s="35" t="s">
        <v>69</v>
      </c>
      <c r="X333" s="380">
        <v>0</v>
      </c>
      <c r="Y333" s="381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hidden="1" customHeight="1" x14ac:dyDescent="0.25">
      <c r="A334" s="54" t="s">
        <v>434</v>
      </c>
      <c r="B334" s="54" t="s">
        <v>435</v>
      </c>
      <c r="C334" s="31">
        <v>4301051115</v>
      </c>
      <c r="D334" s="387">
        <v>4607091387964</v>
      </c>
      <c r="E334" s="388"/>
      <c r="F334" s="379">
        <v>1.35</v>
      </c>
      <c r="G334" s="32">
        <v>6</v>
      </c>
      <c r="H334" s="379">
        <v>8.1</v>
      </c>
      <c r="I334" s="379">
        <v>8.6460000000000008</v>
      </c>
      <c r="J334" s="32">
        <v>56</v>
      </c>
      <c r="K334" s="32" t="s">
        <v>113</v>
      </c>
      <c r="L334" s="32"/>
      <c r="M334" s="33" t="s">
        <v>68</v>
      </c>
      <c r="N334" s="33"/>
      <c r="O334" s="32">
        <v>40</v>
      </c>
      <c r="P334" s="4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92"/>
      <c r="R334" s="392"/>
      <c r="S334" s="392"/>
      <c r="T334" s="393"/>
      <c r="U334" s="34"/>
      <c r="V334" s="34"/>
      <c r="W334" s="35" t="s">
        <v>69</v>
      </c>
      <c r="X334" s="380">
        <v>0</v>
      </c>
      <c r="Y334" s="381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hidden="1" customHeight="1" x14ac:dyDescent="0.25">
      <c r="A335" s="54" t="s">
        <v>436</v>
      </c>
      <c r="B335" s="54" t="s">
        <v>437</v>
      </c>
      <c r="C335" s="31">
        <v>4301051705</v>
      </c>
      <c r="D335" s="387">
        <v>4680115884588</v>
      </c>
      <c r="E335" s="388"/>
      <c r="F335" s="379">
        <v>0.5</v>
      </c>
      <c r="G335" s="32">
        <v>6</v>
      </c>
      <c r="H335" s="379">
        <v>3</v>
      </c>
      <c r="I335" s="379">
        <v>3.266</v>
      </c>
      <c r="J335" s="32">
        <v>156</v>
      </c>
      <c r="K335" s="32" t="s">
        <v>75</v>
      </c>
      <c r="L335" s="32"/>
      <c r="M335" s="33" t="s">
        <v>68</v>
      </c>
      <c r="N335" s="33"/>
      <c r="O335" s="32">
        <v>40</v>
      </c>
      <c r="P335" s="6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92"/>
      <c r="R335" s="392"/>
      <c r="S335" s="392"/>
      <c r="T335" s="393"/>
      <c r="U335" s="34"/>
      <c r="V335" s="34"/>
      <c r="W335" s="35" t="s">
        <v>69</v>
      </c>
      <c r="X335" s="380">
        <v>0</v>
      </c>
      <c r="Y335" s="381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hidden="1" customHeight="1" x14ac:dyDescent="0.25">
      <c r="A336" s="54" t="s">
        <v>438</v>
      </c>
      <c r="B336" s="54" t="s">
        <v>439</v>
      </c>
      <c r="C336" s="31">
        <v>4301051130</v>
      </c>
      <c r="D336" s="387">
        <v>4607091387537</v>
      </c>
      <c r="E336" s="388"/>
      <c r="F336" s="379">
        <v>0.45</v>
      </c>
      <c r="G336" s="32">
        <v>6</v>
      </c>
      <c r="H336" s="379">
        <v>2.7</v>
      </c>
      <c r="I336" s="379">
        <v>2.99</v>
      </c>
      <c r="J336" s="32">
        <v>156</v>
      </c>
      <c r="K336" s="32" t="s">
        <v>75</v>
      </c>
      <c r="L336" s="32"/>
      <c r="M336" s="33" t="s">
        <v>68</v>
      </c>
      <c r="N336" s="33"/>
      <c r="O336" s="32">
        <v>40</v>
      </c>
      <c r="P336" s="73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92"/>
      <c r="R336" s="392"/>
      <c r="S336" s="392"/>
      <c r="T336" s="393"/>
      <c r="U336" s="34"/>
      <c r="V336" s="34"/>
      <c r="W336" s="35" t="s">
        <v>69</v>
      </c>
      <c r="X336" s="380">
        <v>0</v>
      </c>
      <c r="Y336" s="381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440</v>
      </c>
      <c r="B337" s="54" t="s">
        <v>441</v>
      </c>
      <c r="C337" s="31">
        <v>4301051132</v>
      </c>
      <c r="D337" s="387">
        <v>4607091387513</v>
      </c>
      <c r="E337" s="388"/>
      <c r="F337" s="379">
        <v>0.45</v>
      </c>
      <c r="G337" s="32">
        <v>6</v>
      </c>
      <c r="H337" s="379">
        <v>2.7</v>
      </c>
      <c r="I337" s="379">
        <v>2.9780000000000002</v>
      </c>
      <c r="J337" s="32">
        <v>156</v>
      </c>
      <c r="K337" s="32" t="s">
        <v>75</v>
      </c>
      <c r="L337" s="32"/>
      <c r="M337" s="33" t="s">
        <v>68</v>
      </c>
      <c r="N337" s="33"/>
      <c r="O337" s="32">
        <v>40</v>
      </c>
      <c r="P337" s="49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92"/>
      <c r="R337" s="392"/>
      <c r="S337" s="392"/>
      <c r="T337" s="393"/>
      <c r="U337" s="34"/>
      <c r="V337" s="34"/>
      <c r="W337" s="35" t="s">
        <v>69</v>
      </c>
      <c r="X337" s="380">
        <v>0</v>
      </c>
      <c r="Y337" s="381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x14ac:dyDescent="0.2">
      <c r="A338" s="400"/>
      <c r="B338" s="401"/>
      <c r="C338" s="401"/>
      <c r="D338" s="401"/>
      <c r="E338" s="401"/>
      <c r="F338" s="401"/>
      <c r="G338" s="401"/>
      <c r="H338" s="401"/>
      <c r="I338" s="401"/>
      <c r="J338" s="401"/>
      <c r="K338" s="401"/>
      <c r="L338" s="401"/>
      <c r="M338" s="401"/>
      <c r="N338" s="401"/>
      <c r="O338" s="402"/>
      <c r="P338" s="384" t="s">
        <v>70</v>
      </c>
      <c r="Q338" s="385"/>
      <c r="R338" s="385"/>
      <c r="S338" s="385"/>
      <c r="T338" s="385"/>
      <c r="U338" s="385"/>
      <c r="V338" s="386"/>
      <c r="W338" s="37" t="s">
        <v>71</v>
      </c>
      <c r="X338" s="382">
        <f>IFERROR(X332/H332,"0")+IFERROR(X333/H333,"0")+IFERROR(X334/H334,"0")+IFERROR(X335/H335,"0")+IFERROR(X336/H336,"0")+IFERROR(X337/H337,"0")</f>
        <v>192.30769230769232</v>
      </c>
      <c r="Y338" s="382">
        <f>IFERROR(Y332/H332,"0")+IFERROR(Y333/H333,"0")+IFERROR(Y334/H334,"0")+IFERROR(Y335/H335,"0")+IFERROR(Y336/H336,"0")+IFERROR(Y337/H337,"0")</f>
        <v>193</v>
      </c>
      <c r="Z338" s="382">
        <f>IFERROR(IF(Z332="",0,Z332),"0")+IFERROR(IF(Z333="",0,Z333),"0")+IFERROR(IF(Z334="",0,Z334),"0")+IFERROR(IF(Z335="",0,Z335),"0")+IFERROR(IF(Z336="",0,Z336),"0")+IFERROR(IF(Z337="",0,Z337),"0")</f>
        <v>4.1977500000000001</v>
      </c>
      <c r="AA338" s="383"/>
      <c r="AB338" s="383"/>
      <c r="AC338" s="383"/>
    </row>
    <row r="339" spans="1:68" x14ac:dyDescent="0.2">
      <c r="A339" s="401"/>
      <c r="B339" s="401"/>
      <c r="C339" s="401"/>
      <c r="D339" s="401"/>
      <c r="E339" s="401"/>
      <c r="F339" s="401"/>
      <c r="G339" s="401"/>
      <c r="H339" s="401"/>
      <c r="I339" s="401"/>
      <c r="J339" s="401"/>
      <c r="K339" s="401"/>
      <c r="L339" s="401"/>
      <c r="M339" s="401"/>
      <c r="N339" s="401"/>
      <c r="O339" s="402"/>
      <c r="P339" s="384" t="s">
        <v>70</v>
      </c>
      <c r="Q339" s="385"/>
      <c r="R339" s="385"/>
      <c r="S339" s="385"/>
      <c r="T339" s="385"/>
      <c r="U339" s="385"/>
      <c r="V339" s="386"/>
      <c r="W339" s="37" t="s">
        <v>69</v>
      </c>
      <c r="X339" s="382">
        <f>IFERROR(SUM(X332:X337),"0")</f>
        <v>1500</v>
      </c>
      <c r="Y339" s="382">
        <f>IFERROR(SUM(Y332:Y337),"0")</f>
        <v>1505.3999999999999</v>
      </c>
      <c r="Z339" s="37"/>
      <c r="AA339" s="383"/>
      <c r="AB339" s="383"/>
      <c r="AC339" s="383"/>
    </row>
    <row r="340" spans="1:68" ht="14.25" hidden="1" customHeight="1" x14ac:dyDescent="0.25">
      <c r="A340" s="423" t="s">
        <v>167</v>
      </c>
      <c r="B340" s="401"/>
      <c r="C340" s="401"/>
      <c r="D340" s="401"/>
      <c r="E340" s="401"/>
      <c r="F340" s="401"/>
      <c r="G340" s="401"/>
      <c r="H340" s="401"/>
      <c r="I340" s="401"/>
      <c r="J340" s="401"/>
      <c r="K340" s="401"/>
      <c r="L340" s="401"/>
      <c r="M340" s="401"/>
      <c r="N340" s="401"/>
      <c r="O340" s="401"/>
      <c r="P340" s="401"/>
      <c r="Q340" s="401"/>
      <c r="R340" s="401"/>
      <c r="S340" s="401"/>
      <c r="T340" s="401"/>
      <c r="U340" s="401"/>
      <c r="V340" s="401"/>
      <c r="W340" s="401"/>
      <c r="X340" s="401"/>
      <c r="Y340" s="401"/>
      <c r="Z340" s="401"/>
      <c r="AA340" s="376"/>
      <c r="AB340" s="376"/>
      <c r="AC340" s="376"/>
    </row>
    <row r="341" spans="1:68" ht="16.5" hidden="1" customHeight="1" x14ac:dyDescent="0.25">
      <c r="A341" s="54" t="s">
        <v>442</v>
      </c>
      <c r="B341" s="54" t="s">
        <v>443</v>
      </c>
      <c r="C341" s="31">
        <v>4301060379</v>
      </c>
      <c r="D341" s="387">
        <v>4607091380880</v>
      </c>
      <c r="E341" s="388"/>
      <c r="F341" s="379">
        <v>1.4</v>
      </c>
      <c r="G341" s="32">
        <v>6</v>
      </c>
      <c r="H341" s="379">
        <v>8.4</v>
      </c>
      <c r="I341" s="379">
        <v>8.9640000000000004</v>
      </c>
      <c r="J341" s="32">
        <v>56</v>
      </c>
      <c r="K341" s="32" t="s">
        <v>113</v>
      </c>
      <c r="L341" s="32"/>
      <c r="M341" s="33" t="s">
        <v>68</v>
      </c>
      <c r="N341" s="33"/>
      <c r="O341" s="32">
        <v>30</v>
      </c>
      <c r="P341" s="70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92"/>
      <c r="R341" s="392"/>
      <c r="S341" s="392"/>
      <c r="T341" s="393"/>
      <c r="U341" s="34"/>
      <c r="V341" s="34"/>
      <c r="W341" s="35" t="s">
        <v>69</v>
      </c>
      <c r="X341" s="380">
        <v>0</v>
      </c>
      <c r="Y341" s="381">
        <f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444</v>
      </c>
      <c r="B342" s="54" t="s">
        <v>445</v>
      </c>
      <c r="C342" s="31">
        <v>4301060308</v>
      </c>
      <c r="D342" s="387">
        <v>4607091384482</v>
      </c>
      <c r="E342" s="388"/>
      <c r="F342" s="379">
        <v>1.3</v>
      </c>
      <c r="G342" s="32">
        <v>6</v>
      </c>
      <c r="H342" s="379">
        <v>7.8</v>
      </c>
      <c r="I342" s="379">
        <v>8.3640000000000008</v>
      </c>
      <c r="J342" s="32">
        <v>56</v>
      </c>
      <c r="K342" s="32" t="s">
        <v>113</v>
      </c>
      <c r="L342" s="32"/>
      <c r="M342" s="33" t="s">
        <v>68</v>
      </c>
      <c r="N342" s="33"/>
      <c r="O342" s="32">
        <v>30</v>
      </c>
      <c r="P342" s="7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92"/>
      <c r="R342" s="392"/>
      <c r="S342" s="392"/>
      <c r="T342" s="393"/>
      <c r="U342" s="34"/>
      <c r="V342" s="34"/>
      <c r="W342" s="35" t="s">
        <v>69</v>
      </c>
      <c r="X342" s="380">
        <v>0</v>
      </c>
      <c r="Y342" s="381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16.5" customHeight="1" x14ac:dyDescent="0.25">
      <c r="A343" s="54" t="s">
        <v>446</v>
      </c>
      <c r="B343" s="54" t="s">
        <v>447</v>
      </c>
      <c r="C343" s="31">
        <v>4301060325</v>
      </c>
      <c r="D343" s="387">
        <v>4607091380897</v>
      </c>
      <c r="E343" s="388"/>
      <c r="F343" s="379">
        <v>1.4</v>
      </c>
      <c r="G343" s="32">
        <v>6</v>
      </c>
      <c r="H343" s="379">
        <v>8.4</v>
      </c>
      <c r="I343" s="379">
        <v>8.9640000000000004</v>
      </c>
      <c r="J343" s="32">
        <v>56</v>
      </c>
      <c r="K343" s="32" t="s">
        <v>113</v>
      </c>
      <c r="L343" s="32"/>
      <c r="M343" s="33" t="s">
        <v>68</v>
      </c>
      <c r="N343" s="33"/>
      <c r="O343" s="32">
        <v>30</v>
      </c>
      <c r="P343" s="63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92"/>
      <c r="R343" s="392"/>
      <c r="S343" s="392"/>
      <c r="T343" s="393"/>
      <c r="U343" s="34"/>
      <c r="V343" s="34"/>
      <c r="W343" s="35" t="s">
        <v>69</v>
      </c>
      <c r="X343" s="380">
        <v>10</v>
      </c>
      <c r="Y343" s="381">
        <f>IFERROR(IF(X343="",0,CEILING((X343/$H343),1)*$H343),"")</f>
        <v>16.8</v>
      </c>
      <c r="Z343" s="36">
        <f>IFERROR(IF(Y343=0,"",ROUNDUP(Y343/H343,0)*0.02175),"")</f>
        <v>4.3499999999999997E-2</v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10.671428571428571</v>
      </c>
      <c r="BN343" s="64">
        <f>IFERROR(Y343*I343/H343,"0")</f>
        <v>17.928000000000001</v>
      </c>
      <c r="BO343" s="64">
        <f>IFERROR(1/J343*(X343/H343),"0")</f>
        <v>2.1258503401360544E-2</v>
      </c>
      <c r="BP343" s="64">
        <f>IFERROR(1/J343*(Y343/H343),"0")</f>
        <v>3.5714285714285712E-2</v>
      </c>
    </row>
    <row r="344" spans="1:68" x14ac:dyDescent="0.2">
      <c r="A344" s="400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02"/>
      <c r="P344" s="384" t="s">
        <v>70</v>
      </c>
      <c r="Q344" s="385"/>
      <c r="R344" s="385"/>
      <c r="S344" s="385"/>
      <c r="T344" s="385"/>
      <c r="U344" s="385"/>
      <c r="V344" s="386"/>
      <c r="W344" s="37" t="s">
        <v>71</v>
      </c>
      <c r="X344" s="382">
        <f>IFERROR(X341/H341,"0")+IFERROR(X342/H342,"0")+IFERROR(X343/H343,"0")</f>
        <v>1.1904761904761905</v>
      </c>
      <c r="Y344" s="382">
        <f>IFERROR(Y341/H341,"0")+IFERROR(Y342/H342,"0")+IFERROR(Y343/H343,"0")</f>
        <v>2</v>
      </c>
      <c r="Z344" s="382">
        <f>IFERROR(IF(Z341="",0,Z341),"0")+IFERROR(IF(Z342="",0,Z342),"0")+IFERROR(IF(Z343="",0,Z343),"0")</f>
        <v>4.3499999999999997E-2</v>
      </c>
      <c r="AA344" s="383"/>
      <c r="AB344" s="383"/>
      <c r="AC344" s="383"/>
    </row>
    <row r="345" spans="1:68" x14ac:dyDescent="0.2">
      <c r="A345" s="401"/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2"/>
      <c r="P345" s="384" t="s">
        <v>70</v>
      </c>
      <c r="Q345" s="385"/>
      <c r="R345" s="385"/>
      <c r="S345" s="385"/>
      <c r="T345" s="385"/>
      <c r="U345" s="385"/>
      <c r="V345" s="386"/>
      <c r="W345" s="37" t="s">
        <v>69</v>
      </c>
      <c r="X345" s="382">
        <f>IFERROR(SUM(X341:X343),"0")</f>
        <v>10</v>
      </c>
      <c r="Y345" s="382">
        <f>IFERROR(SUM(Y341:Y343),"0")</f>
        <v>16.8</v>
      </c>
      <c r="Z345" s="37"/>
      <c r="AA345" s="383"/>
      <c r="AB345" s="383"/>
      <c r="AC345" s="383"/>
    </row>
    <row r="346" spans="1:68" ht="14.25" hidden="1" customHeight="1" x14ac:dyDescent="0.25">
      <c r="A346" s="423" t="s">
        <v>96</v>
      </c>
      <c r="B346" s="401"/>
      <c r="C346" s="401"/>
      <c r="D346" s="401"/>
      <c r="E346" s="401"/>
      <c r="F346" s="401"/>
      <c r="G346" s="401"/>
      <c r="H346" s="401"/>
      <c r="I346" s="401"/>
      <c r="J346" s="401"/>
      <c r="K346" s="401"/>
      <c r="L346" s="401"/>
      <c r="M346" s="401"/>
      <c r="N346" s="401"/>
      <c r="O346" s="401"/>
      <c r="P346" s="401"/>
      <c r="Q346" s="401"/>
      <c r="R346" s="401"/>
      <c r="S346" s="401"/>
      <c r="T346" s="401"/>
      <c r="U346" s="401"/>
      <c r="V346" s="401"/>
      <c r="W346" s="401"/>
      <c r="X346" s="401"/>
      <c r="Y346" s="401"/>
      <c r="Z346" s="401"/>
      <c r="AA346" s="376"/>
      <c r="AB346" s="376"/>
      <c r="AC346" s="376"/>
    </row>
    <row r="347" spans="1:68" ht="16.5" hidden="1" customHeight="1" x14ac:dyDescent="0.25">
      <c r="A347" s="54" t="s">
        <v>448</v>
      </c>
      <c r="B347" s="54" t="s">
        <v>449</v>
      </c>
      <c r="C347" s="31">
        <v>4301030232</v>
      </c>
      <c r="D347" s="387">
        <v>4607091388374</v>
      </c>
      <c r="E347" s="388"/>
      <c r="F347" s="379">
        <v>0.38</v>
      </c>
      <c r="G347" s="32">
        <v>8</v>
      </c>
      <c r="H347" s="379">
        <v>3.04</v>
      </c>
      <c r="I347" s="379">
        <v>3.28</v>
      </c>
      <c r="J347" s="32">
        <v>156</v>
      </c>
      <c r="K347" s="32" t="s">
        <v>75</v>
      </c>
      <c r="L347" s="32"/>
      <c r="M347" s="33" t="s">
        <v>99</v>
      </c>
      <c r="N347" s="33"/>
      <c r="O347" s="32">
        <v>180</v>
      </c>
      <c r="P347" s="709" t="s">
        <v>450</v>
      </c>
      <c r="Q347" s="392"/>
      <c r="R347" s="392"/>
      <c r="S347" s="392"/>
      <c r="T347" s="393"/>
      <c r="U347" s="34"/>
      <c r="V347" s="34"/>
      <c r="W347" s="35" t="s">
        <v>69</v>
      </c>
      <c r="X347" s="380">
        <v>0</v>
      </c>
      <c r="Y347" s="381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451</v>
      </c>
      <c r="B348" s="54" t="s">
        <v>452</v>
      </c>
      <c r="C348" s="31">
        <v>4301030235</v>
      </c>
      <c r="D348" s="387">
        <v>4607091388381</v>
      </c>
      <c r="E348" s="388"/>
      <c r="F348" s="379">
        <v>0.38</v>
      </c>
      <c r="G348" s="32">
        <v>8</v>
      </c>
      <c r="H348" s="379">
        <v>3.04</v>
      </c>
      <c r="I348" s="379">
        <v>3.32</v>
      </c>
      <c r="J348" s="32">
        <v>156</v>
      </c>
      <c r="K348" s="32" t="s">
        <v>75</v>
      </c>
      <c r="L348" s="32"/>
      <c r="M348" s="33" t="s">
        <v>99</v>
      </c>
      <c r="N348" s="33"/>
      <c r="O348" s="32">
        <v>180</v>
      </c>
      <c r="P348" s="693" t="s">
        <v>453</v>
      </c>
      <c r="Q348" s="392"/>
      <c r="R348" s="392"/>
      <c r="S348" s="392"/>
      <c r="T348" s="393"/>
      <c r="U348" s="34"/>
      <c r="V348" s="34"/>
      <c r="W348" s="35" t="s">
        <v>69</v>
      </c>
      <c r="X348" s="380">
        <v>15</v>
      </c>
      <c r="Y348" s="381">
        <f>IFERROR(IF(X348="",0,CEILING((X348/$H348),1)*$H348),"")</f>
        <v>15.2</v>
      </c>
      <c r="Z348" s="36">
        <f>IFERROR(IF(Y348=0,"",ROUNDUP(Y348/H348,0)*0.00753),"")</f>
        <v>3.7650000000000003E-2</v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16.381578947368421</v>
      </c>
      <c r="BN348" s="64">
        <f>IFERROR(Y348*I348/H348,"0")</f>
        <v>16.599999999999998</v>
      </c>
      <c r="BO348" s="64">
        <f>IFERROR(1/J348*(X348/H348),"0")</f>
        <v>3.1629554655870445E-2</v>
      </c>
      <c r="BP348" s="64">
        <f>IFERROR(1/J348*(Y348/H348),"0")</f>
        <v>3.2051282051282048E-2</v>
      </c>
    </row>
    <row r="349" spans="1:68" ht="27" hidden="1" customHeight="1" x14ac:dyDescent="0.25">
      <c r="A349" s="54" t="s">
        <v>454</v>
      </c>
      <c r="B349" s="54" t="s">
        <v>455</v>
      </c>
      <c r="C349" s="31">
        <v>4301032015</v>
      </c>
      <c r="D349" s="387">
        <v>4607091383102</v>
      </c>
      <c r="E349" s="388"/>
      <c r="F349" s="379">
        <v>0.17</v>
      </c>
      <c r="G349" s="32">
        <v>15</v>
      </c>
      <c r="H349" s="379">
        <v>2.5499999999999998</v>
      </c>
      <c r="I349" s="379">
        <v>2.9750000000000001</v>
      </c>
      <c r="J349" s="32">
        <v>156</v>
      </c>
      <c r="K349" s="32" t="s">
        <v>75</v>
      </c>
      <c r="L349" s="32"/>
      <c r="M349" s="33" t="s">
        <v>99</v>
      </c>
      <c r="N349" s="33"/>
      <c r="O349" s="32">
        <v>180</v>
      </c>
      <c r="P349" s="71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92"/>
      <c r="R349" s="392"/>
      <c r="S349" s="392"/>
      <c r="T349" s="393"/>
      <c r="U349" s="34"/>
      <c r="V349" s="34"/>
      <c r="W349" s="35" t="s">
        <v>69</v>
      </c>
      <c r="X349" s="380">
        <v>0</v>
      </c>
      <c r="Y349" s="381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456</v>
      </c>
      <c r="B350" s="54" t="s">
        <v>457</v>
      </c>
      <c r="C350" s="31">
        <v>4301030233</v>
      </c>
      <c r="D350" s="387">
        <v>4607091388404</v>
      </c>
      <c r="E350" s="388"/>
      <c r="F350" s="379">
        <v>0.17</v>
      </c>
      <c r="G350" s="32">
        <v>15</v>
      </c>
      <c r="H350" s="379">
        <v>2.5499999999999998</v>
      </c>
      <c r="I350" s="379">
        <v>2.9</v>
      </c>
      <c r="J350" s="32">
        <v>156</v>
      </c>
      <c r="K350" s="32" t="s">
        <v>75</v>
      </c>
      <c r="L350" s="32"/>
      <c r="M350" s="33" t="s">
        <v>99</v>
      </c>
      <c r="N350" s="33"/>
      <c r="O350" s="32">
        <v>180</v>
      </c>
      <c r="P350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92"/>
      <c r="R350" s="392"/>
      <c r="S350" s="392"/>
      <c r="T350" s="393"/>
      <c r="U350" s="34"/>
      <c r="V350" s="34"/>
      <c r="W350" s="35" t="s">
        <v>69</v>
      </c>
      <c r="X350" s="380">
        <v>0</v>
      </c>
      <c r="Y350" s="381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400"/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2"/>
      <c r="P351" s="384" t="s">
        <v>70</v>
      </c>
      <c r="Q351" s="385"/>
      <c r="R351" s="385"/>
      <c r="S351" s="385"/>
      <c r="T351" s="385"/>
      <c r="U351" s="385"/>
      <c r="V351" s="386"/>
      <c r="W351" s="37" t="s">
        <v>71</v>
      </c>
      <c r="X351" s="382">
        <f>IFERROR(X347/H347,"0")+IFERROR(X348/H348,"0")+IFERROR(X349/H349,"0")+IFERROR(X350/H350,"0")</f>
        <v>4.9342105263157894</v>
      </c>
      <c r="Y351" s="382">
        <f>IFERROR(Y347/H347,"0")+IFERROR(Y348/H348,"0")+IFERROR(Y349/H349,"0")+IFERROR(Y350/H350,"0")</f>
        <v>5</v>
      </c>
      <c r="Z351" s="382">
        <f>IFERROR(IF(Z347="",0,Z347),"0")+IFERROR(IF(Z348="",0,Z348),"0")+IFERROR(IF(Z349="",0,Z349),"0")+IFERROR(IF(Z350="",0,Z350),"0")</f>
        <v>3.7650000000000003E-2</v>
      </c>
      <c r="AA351" s="383"/>
      <c r="AB351" s="383"/>
      <c r="AC351" s="383"/>
    </row>
    <row r="352" spans="1:68" x14ac:dyDescent="0.2">
      <c r="A352" s="401"/>
      <c r="B352" s="401"/>
      <c r="C352" s="401"/>
      <c r="D352" s="401"/>
      <c r="E352" s="401"/>
      <c r="F352" s="401"/>
      <c r="G352" s="401"/>
      <c r="H352" s="401"/>
      <c r="I352" s="401"/>
      <c r="J352" s="401"/>
      <c r="K352" s="401"/>
      <c r="L352" s="401"/>
      <c r="M352" s="401"/>
      <c r="N352" s="401"/>
      <c r="O352" s="402"/>
      <c r="P352" s="384" t="s">
        <v>70</v>
      </c>
      <c r="Q352" s="385"/>
      <c r="R352" s="385"/>
      <c r="S352" s="385"/>
      <c r="T352" s="385"/>
      <c r="U352" s="385"/>
      <c r="V352" s="386"/>
      <c r="W352" s="37" t="s">
        <v>69</v>
      </c>
      <c r="X352" s="382">
        <f>IFERROR(SUM(X347:X350),"0")</f>
        <v>15</v>
      </c>
      <c r="Y352" s="382">
        <f>IFERROR(SUM(Y347:Y350),"0")</f>
        <v>15.2</v>
      </c>
      <c r="Z352" s="37"/>
      <c r="AA352" s="383"/>
      <c r="AB352" s="383"/>
      <c r="AC352" s="383"/>
    </row>
    <row r="353" spans="1:68" ht="14.25" hidden="1" customHeight="1" x14ac:dyDescent="0.25">
      <c r="A353" s="423" t="s">
        <v>458</v>
      </c>
      <c r="B353" s="401"/>
      <c r="C353" s="401"/>
      <c r="D353" s="401"/>
      <c r="E353" s="401"/>
      <c r="F353" s="401"/>
      <c r="G353" s="401"/>
      <c r="H353" s="401"/>
      <c r="I353" s="401"/>
      <c r="J353" s="401"/>
      <c r="K353" s="401"/>
      <c r="L353" s="401"/>
      <c r="M353" s="401"/>
      <c r="N353" s="401"/>
      <c r="O353" s="401"/>
      <c r="P353" s="401"/>
      <c r="Q353" s="401"/>
      <c r="R353" s="401"/>
      <c r="S353" s="401"/>
      <c r="T353" s="401"/>
      <c r="U353" s="401"/>
      <c r="V353" s="401"/>
      <c r="W353" s="401"/>
      <c r="X353" s="401"/>
      <c r="Y353" s="401"/>
      <c r="Z353" s="401"/>
      <c r="AA353" s="376"/>
      <c r="AB353" s="376"/>
      <c r="AC353" s="376"/>
    </row>
    <row r="354" spans="1:68" ht="16.5" hidden="1" customHeight="1" x14ac:dyDescent="0.25">
      <c r="A354" s="54" t="s">
        <v>459</v>
      </c>
      <c r="B354" s="54" t="s">
        <v>460</v>
      </c>
      <c r="C354" s="31">
        <v>4301180007</v>
      </c>
      <c r="D354" s="387">
        <v>4680115881808</v>
      </c>
      <c r="E354" s="388"/>
      <c r="F354" s="379">
        <v>0.1</v>
      </c>
      <c r="G354" s="32">
        <v>20</v>
      </c>
      <c r="H354" s="379">
        <v>2</v>
      </c>
      <c r="I354" s="379">
        <v>2.2400000000000002</v>
      </c>
      <c r="J354" s="32">
        <v>238</v>
      </c>
      <c r="K354" s="32" t="s">
        <v>461</v>
      </c>
      <c r="L354" s="32"/>
      <c r="M354" s="33" t="s">
        <v>462</v>
      </c>
      <c r="N354" s="33"/>
      <c r="O354" s="32">
        <v>730</v>
      </c>
      <c r="P354" s="69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92"/>
      <c r="R354" s="392"/>
      <c r="S354" s="392"/>
      <c r="T354" s="393"/>
      <c r="U354" s="34"/>
      <c r="V354" s="34"/>
      <c r="W354" s="35" t="s">
        <v>69</v>
      </c>
      <c r="X354" s="380">
        <v>0</v>
      </c>
      <c r="Y354" s="381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463</v>
      </c>
      <c r="B355" s="54" t="s">
        <v>464</v>
      </c>
      <c r="C355" s="31">
        <v>4301180006</v>
      </c>
      <c r="D355" s="387">
        <v>4680115881822</v>
      </c>
      <c r="E355" s="388"/>
      <c r="F355" s="379">
        <v>0.1</v>
      </c>
      <c r="G355" s="32">
        <v>20</v>
      </c>
      <c r="H355" s="379">
        <v>2</v>
      </c>
      <c r="I355" s="379">
        <v>2.2400000000000002</v>
      </c>
      <c r="J355" s="32">
        <v>238</v>
      </c>
      <c r="K355" s="32" t="s">
        <v>461</v>
      </c>
      <c r="L355" s="32"/>
      <c r="M355" s="33" t="s">
        <v>462</v>
      </c>
      <c r="N355" s="33"/>
      <c r="O355" s="32">
        <v>730</v>
      </c>
      <c r="P355" s="7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92"/>
      <c r="R355" s="392"/>
      <c r="S355" s="392"/>
      <c r="T355" s="393"/>
      <c r="U355" s="34"/>
      <c r="V355" s="34"/>
      <c r="W355" s="35" t="s">
        <v>69</v>
      </c>
      <c r="X355" s="380">
        <v>0</v>
      </c>
      <c r="Y355" s="381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465</v>
      </c>
      <c r="B356" s="54" t="s">
        <v>466</v>
      </c>
      <c r="C356" s="31">
        <v>4301180001</v>
      </c>
      <c r="D356" s="387">
        <v>4680115880016</v>
      </c>
      <c r="E356" s="388"/>
      <c r="F356" s="379">
        <v>0.1</v>
      </c>
      <c r="G356" s="32">
        <v>20</v>
      </c>
      <c r="H356" s="379">
        <v>2</v>
      </c>
      <c r="I356" s="379">
        <v>2.2400000000000002</v>
      </c>
      <c r="J356" s="32">
        <v>238</v>
      </c>
      <c r="K356" s="32" t="s">
        <v>461</v>
      </c>
      <c r="L356" s="32"/>
      <c r="M356" s="33" t="s">
        <v>462</v>
      </c>
      <c r="N356" s="33"/>
      <c r="O356" s="32">
        <v>730</v>
      </c>
      <c r="P356" s="5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92"/>
      <c r="R356" s="392"/>
      <c r="S356" s="392"/>
      <c r="T356" s="393"/>
      <c r="U356" s="34"/>
      <c r="V356" s="34"/>
      <c r="W356" s="35" t="s">
        <v>69</v>
      </c>
      <c r="X356" s="380">
        <v>0</v>
      </c>
      <c r="Y356" s="381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400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02"/>
      <c r="P357" s="384" t="s">
        <v>70</v>
      </c>
      <c r="Q357" s="385"/>
      <c r="R357" s="385"/>
      <c r="S357" s="385"/>
      <c r="T357" s="385"/>
      <c r="U357" s="385"/>
      <c r="V357" s="386"/>
      <c r="W357" s="37" t="s">
        <v>71</v>
      </c>
      <c r="X357" s="382">
        <f>IFERROR(X354/H354,"0")+IFERROR(X355/H355,"0")+IFERROR(X356/H356,"0")</f>
        <v>0</v>
      </c>
      <c r="Y357" s="382">
        <f>IFERROR(Y354/H354,"0")+IFERROR(Y355/H355,"0")+IFERROR(Y356/H356,"0")</f>
        <v>0</v>
      </c>
      <c r="Z357" s="382">
        <f>IFERROR(IF(Z354="",0,Z354),"0")+IFERROR(IF(Z355="",0,Z355),"0")+IFERROR(IF(Z356="",0,Z356),"0")</f>
        <v>0</v>
      </c>
      <c r="AA357" s="383"/>
      <c r="AB357" s="383"/>
      <c r="AC357" s="383"/>
    </row>
    <row r="358" spans="1:68" hidden="1" x14ac:dyDescent="0.2">
      <c r="A358" s="401"/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2"/>
      <c r="P358" s="384" t="s">
        <v>70</v>
      </c>
      <c r="Q358" s="385"/>
      <c r="R358" s="385"/>
      <c r="S358" s="385"/>
      <c r="T358" s="385"/>
      <c r="U358" s="385"/>
      <c r="V358" s="386"/>
      <c r="W358" s="37" t="s">
        <v>69</v>
      </c>
      <c r="X358" s="382">
        <f>IFERROR(SUM(X354:X356),"0")</f>
        <v>0</v>
      </c>
      <c r="Y358" s="382">
        <f>IFERROR(SUM(Y354:Y356),"0")</f>
        <v>0</v>
      </c>
      <c r="Z358" s="37"/>
      <c r="AA358" s="383"/>
      <c r="AB358" s="383"/>
      <c r="AC358" s="383"/>
    </row>
    <row r="359" spans="1:68" ht="16.5" hidden="1" customHeight="1" x14ac:dyDescent="0.25">
      <c r="A359" s="420" t="s">
        <v>467</v>
      </c>
      <c r="B359" s="401"/>
      <c r="C359" s="401"/>
      <c r="D359" s="401"/>
      <c r="E359" s="401"/>
      <c r="F359" s="401"/>
      <c r="G359" s="401"/>
      <c r="H359" s="401"/>
      <c r="I359" s="401"/>
      <c r="J359" s="401"/>
      <c r="K359" s="401"/>
      <c r="L359" s="401"/>
      <c r="M359" s="401"/>
      <c r="N359" s="401"/>
      <c r="O359" s="401"/>
      <c r="P359" s="401"/>
      <c r="Q359" s="401"/>
      <c r="R359" s="401"/>
      <c r="S359" s="401"/>
      <c r="T359" s="401"/>
      <c r="U359" s="401"/>
      <c r="V359" s="401"/>
      <c r="W359" s="401"/>
      <c r="X359" s="401"/>
      <c r="Y359" s="401"/>
      <c r="Z359" s="401"/>
      <c r="AA359" s="375"/>
      <c r="AB359" s="375"/>
      <c r="AC359" s="375"/>
    </row>
    <row r="360" spans="1:68" ht="14.25" hidden="1" customHeight="1" x14ac:dyDescent="0.25">
      <c r="A360" s="423" t="s">
        <v>64</v>
      </c>
      <c r="B360" s="401"/>
      <c r="C360" s="401"/>
      <c r="D360" s="401"/>
      <c r="E360" s="401"/>
      <c r="F360" s="401"/>
      <c r="G360" s="401"/>
      <c r="H360" s="401"/>
      <c r="I360" s="401"/>
      <c r="J360" s="401"/>
      <c r="K360" s="401"/>
      <c r="L360" s="401"/>
      <c r="M360" s="401"/>
      <c r="N360" s="401"/>
      <c r="O360" s="401"/>
      <c r="P360" s="401"/>
      <c r="Q360" s="401"/>
      <c r="R360" s="401"/>
      <c r="S360" s="401"/>
      <c r="T360" s="401"/>
      <c r="U360" s="401"/>
      <c r="V360" s="401"/>
      <c r="W360" s="401"/>
      <c r="X360" s="401"/>
      <c r="Y360" s="401"/>
      <c r="Z360" s="401"/>
      <c r="AA360" s="376"/>
      <c r="AB360" s="376"/>
      <c r="AC360" s="376"/>
    </row>
    <row r="361" spans="1:68" ht="27" hidden="1" customHeight="1" x14ac:dyDescent="0.25">
      <c r="A361" s="54" t="s">
        <v>468</v>
      </c>
      <c r="B361" s="54" t="s">
        <v>469</v>
      </c>
      <c r="C361" s="31">
        <v>4301031066</v>
      </c>
      <c r="D361" s="387">
        <v>4607091383836</v>
      </c>
      <c r="E361" s="388"/>
      <c r="F361" s="379">
        <v>0.3</v>
      </c>
      <c r="G361" s="32">
        <v>6</v>
      </c>
      <c r="H361" s="379">
        <v>1.8</v>
      </c>
      <c r="I361" s="379">
        <v>2.048</v>
      </c>
      <c r="J361" s="32">
        <v>156</v>
      </c>
      <c r="K361" s="32" t="s">
        <v>75</v>
      </c>
      <c r="L361" s="32"/>
      <c r="M361" s="33" t="s">
        <v>68</v>
      </c>
      <c r="N361" s="33"/>
      <c r="O361" s="32">
        <v>40</v>
      </c>
      <c r="P361" s="5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92"/>
      <c r="R361" s="392"/>
      <c r="S361" s="392"/>
      <c r="T361" s="393"/>
      <c r="U361" s="34"/>
      <c r="V361" s="34"/>
      <c r="W361" s="35" t="s">
        <v>69</v>
      </c>
      <c r="X361" s="380">
        <v>0</v>
      </c>
      <c r="Y361" s="381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0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02"/>
      <c r="P362" s="384" t="s">
        <v>70</v>
      </c>
      <c r="Q362" s="385"/>
      <c r="R362" s="385"/>
      <c r="S362" s="385"/>
      <c r="T362" s="385"/>
      <c r="U362" s="385"/>
      <c r="V362" s="386"/>
      <c r="W362" s="37" t="s">
        <v>71</v>
      </c>
      <c r="X362" s="382">
        <f>IFERROR(X361/H361,"0")</f>
        <v>0</v>
      </c>
      <c r="Y362" s="382">
        <f>IFERROR(Y361/H361,"0")</f>
        <v>0</v>
      </c>
      <c r="Z362" s="382">
        <f>IFERROR(IF(Z361="",0,Z361),"0")</f>
        <v>0</v>
      </c>
      <c r="AA362" s="383"/>
      <c r="AB362" s="383"/>
      <c r="AC362" s="383"/>
    </row>
    <row r="363" spans="1:68" hidden="1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02"/>
      <c r="P363" s="384" t="s">
        <v>70</v>
      </c>
      <c r="Q363" s="385"/>
      <c r="R363" s="385"/>
      <c r="S363" s="385"/>
      <c r="T363" s="385"/>
      <c r="U363" s="385"/>
      <c r="V363" s="386"/>
      <c r="W363" s="37" t="s">
        <v>69</v>
      </c>
      <c r="X363" s="382">
        <f>IFERROR(SUM(X361:X361),"0")</f>
        <v>0</v>
      </c>
      <c r="Y363" s="382">
        <f>IFERROR(SUM(Y361:Y361),"0")</f>
        <v>0</v>
      </c>
      <c r="Z363" s="37"/>
      <c r="AA363" s="383"/>
      <c r="AB363" s="383"/>
      <c r="AC363" s="383"/>
    </row>
    <row r="364" spans="1:68" ht="14.25" hidden="1" customHeight="1" x14ac:dyDescent="0.25">
      <c r="A364" s="423" t="s">
        <v>72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76"/>
      <c r="AB364" s="376"/>
      <c r="AC364" s="376"/>
    </row>
    <row r="365" spans="1:68" ht="16.5" hidden="1" customHeight="1" x14ac:dyDescent="0.25">
      <c r="A365" s="54" t="s">
        <v>470</v>
      </c>
      <c r="B365" s="54" t="s">
        <v>471</v>
      </c>
      <c r="C365" s="31">
        <v>4301051142</v>
      </c>
      <c r="D365" s="387">
        <v>4607091387919</v>
      </c>
      <c r="E365" s="388"/>
      <c r="F365" s="379">
        <v>1.35</v>
      </c>
      <c r="G365" s="32">
        <v>6</v>
      </c>
      <c r="H365" s="379">
        <v>8.1</v>
      </c>
      <c r="I365" s="379">
        <v>8.6639999999999997</v>
      </c>
      <c r="J365" s="32">
        <v>56</v>
      </c>
      <c r="K365" s="32" t="s">
        <v>113</v>
      </c>
      <c r="L365" s="32"/>
      <c r="M365" s="33" t="s">
        <v>68</v>
      </c>
      <c r="N365" s="33"/>
      <c r="O365" s="32">
        <v>45</v>
      </c>
      <c r="P365" s="7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92"/>
      <c r="R365" s="392"/>
      <c r="S365" s="392"/>
      <c r="T365" s="393"/>
      <c r="U365" s="34"/>
      <c r="V365" s="34"/>
      <c r="W365" s="35" t="s">
        <v>69</v>
      </c>
      <c r="X365" s="380">
        <v>0</v>
      </c>
      <c r="Y365" s="381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472</v>
      </c>
      <c r="B366" s="54" t="s">
        <v>473</v>
      </c>
      <c r="C366" s="31">
        <v>4301051461</v>
      </c>
      <c r="D366" s="387">
        <v>4680115883604</v>
      </c>
      <c r="E366" s="388"/>
      <c r="F366" s="379">
        <v>0.35</v>
      </c>
      <c r="G366" s="32">
        <v>6</v>
      </c>
      <c r="H366" s="379">
        <v>2.1</v>
      </c>
      <c r="I366" s="379">
        <v>2.3719999999999999</v>
      </c>
      <c r="J366" s="32">
        <v>156</v>
      </c>
      <c r="K366" s="32" t="s">
        <v>75</v>
      </c>
      <c r="L366" s="32"/>
      <c r="M366" s="33" t="s">
        <v>116</v>
      </c>
      <c r="N366" s="33"/>
      <c r="O366" s="32">
        <v>45</v>
      </c>
      <c r="P366" s="43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92"/>
      <c r="R366" s="392"/>
      <c r="S366" s="392"/>
      <c r="T366" s="393"/>
      <c r="U366" s="34"/>
      <c r="V366" s="34"/>
      <c r="W366" s="35" t="s">
        <v>69</v>
      </c>
      <c r="X366" s="380">
        <v>0</v>
      </c>
      <c r="Y366" s="381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474</v>
      </c>
      <c r="B367" s="54" t="s">
        <v>475</v>
      </c>
      <c r="C367" s="31">
        <v>4301051485</v>
      </c>
      <c r="D367" s="387">
        <v>4680115883567</v>
      </c>
      <c r="E367" s="388"/>
      <c r="F367" s="379">
        <v>0.35</v>
      </c>
      <c r="G367" s="32">
        <v>6</v>
      </c>
      <c r="H367" s="379">
        <v>2.1</v>
      </c>
      <c r="I367" s="379">
        <v>2.36</v>
      </c>
      <c r="J367" s="32">
        <v>156</v>
      </c>
      <c r="K367" s="32" t="s">
        <v>75</v>
      </c>
      <c r="L367" s="32"/>
      <c r="M367" s="33" t="s">
        <v>68</v>
      </c>
      <c r="N367" s="33"/>
      <c r="O367" s="32">
        <v>40</v>
      </c>
      <c r="P367" s="72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92"/>
      <c r="R367" s="392"/>
      <c r="S367" s="392"/>
      <c r="T367" s="393"/>
      <c r="U367" s="34"/>
      <c r="V367" s="34"/>
      <c r="W367" s="35" t="s">
        <v>69</v>
      </c>
      <c r="X367" s="380">
        <v>0</v>
      </c>
      <c r="Y367" s="381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idden="1" x14ac:dyDescent="0.2">
      <c r="A368" s="400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02"/>
      <c r="P368" s="384" t="s">
        <v>70</v>
      </c>
      <c r="Q368" s="385"/>
      <c r="R368" s="385"/>
      <c r="S368" s="385"/>
      <c r="T368" s="385"/>
      <c r="U368" s="385"/>
      <c r="V368" s="386"/>
      <c r="W368" s="37" t="s">
        <v>71</v>
      </c>
      <c r="X368" s="382">
        <f>IFERROR(X365/H365,"0")+IFERROR(X366/H366,"0")+IFERROR(X367/H367,"0")</f>
        <v>0</v>
      </c>
      <c r="Y368" s="382">
        <f>IFERROR(Y365/H365,"0")+IFERROR(Y366/H366,"0")+IFERROR(Y367/H367,"0")</f>
        <v>0</v>
      </c>
      <c r="Z368" s="382">
        <f>IFERROR(IF(Z365="",0,Z365),"0")+IFERROR(IF(Z366="",0,Z366),"0")+IFERROR(IF(Z367="",0,Z367),"0")</f>
        <v>0</v>
      </c>
      <c r="AA368" s="383"/>
      <c r="AB368" s="383"/>
      <c r="AC368" s="383"/>
    </row>
    <row r="369" spans="1:68" hidden="1" x14ac:dyDescent="0.2">
      <c r="A369" s="401"/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2"/>
      <c r="P369" s="384" t="s">
        <v>70</v>
      </c>
      <c r="Q369" s="385"/>
      <c r="R369" s="385"/>
      <c r="S369" s="385"/>
      <c r="T369" s="385"/>
      <c r="U369" s="385"/>
      <c r="V369" s="386"/>
      <c r="W369" s="37" t="s">
        <v>69</v>
      </c>
      <c r="X369" s="382">
        <f>IFERROR(SUM(X365:X367),"0")</f>
        <v>0</v>
      </c>
      <c r="Y369" s="382">
        <f>IFERROR(SUM(Y365:Y367),"0")</f>
        <v>0</v>
      </c>
      <c r="Z369" s="37"/>
      <c r="AA369" s="383"/>
      <c r="AB369" s="383"/>
      <c r="AC369" s="383"/>
    </row>
    <row r="370" spans="1:68" ht="27.75" hidden="1" customHeight="1" x14ac:dyDescent="0.2">
      <c r="A370" s="389" t="s">
        <v>476</v>
      </c>
      <c r="B370" s="390"/>
      <c r="C370" s="390"/>
      <c r="D370" s="390"/>
      <c r="E370" s="390"/>
      <c r="F370" s="390"/>
      <c r="G370" s="390"/>
      <c r="H370" s="390"/>
      <c r="I370" s="390"/>
      <c r="J370" s="390"/>
      <c r="K370" s="390"/>
      <c r="L370" s="390"/>
      <c r="M370" s="390"/>
      <c r="N370" s="390"/>
      <c r="O370" s="390"/>
      <c r="P370" s="390"/>
      <c r="Q370" s="390"/>
      <c r="R370" s="390"/>
      <c r="S370" s="390"/>
      <c r="T370" s="390"/>
      <c r="U370" s="390"/>
      <c r="V370" s="390"/>
      <c r="W370" s="390"/>
      <c r="X370" s="390"/>
      <c r="Y370" s="390"/>
      <c r="Z370" s="390"/>
      <c r="AA370" s="48"/>
      <c r="AB370" s="48"/>
      <c r="AC370" s="48"/>
    </row>
    <row r="371" spans="1:68" ht="16.5" hidden="1" customHeight="1" x14ac:dyDescent="0.25">
      <c r="A371" s="420" t="s">
        <v>477</v>
      </c>
      <c r="B371" s="401"/>
      <c r="C371" s="401"/>
      <c r="D371" s="401"/>
      <c r="E371" s="401"/>
      <c r="F371" s="401"/>
      <c r="G371" s="401"/>
      <c r="H371" s="401"/>
      <c r="I371" s="401"/>
      <c r="J371" s="401"/>
      <c r="K371" s="401"/>
      <c r="L371" s="401"/>
      <c r="M371" s="401"/>
      <c r="N371" s="401"/>
      <c r="O371" s="401"/>
      <c r="P371" s="401"/>
      <c r="Q371" s="401"/>
      <c r="R371" s="401"/>
      <c r="S371" s="401"/>
      <c r="T371" s="401"/>
      <c r="U371" s="401"/>
      <c r="V371" s="401"/>
      <c r="W371" s="401"/>
      <c r="X371" s="401"/>
      <c r="Y371" s="401"/>
      <c r="Z371" s="401"/>
      <c r="AA371" s="375"/>
      <c r="AB371" s="375"/>
      <c r="AC371" s="375"/>
    </row>
    <row r="372" spans="1:68" ht="14.25" hidden="1" customHeight="1" x14ac:dyDescent="0.25">
      <c r="A372" s="423" t="s">
        <v>110</v>
      </c>
      <c r="B372" s="401"/>
      <c r="C372" s="401"/>
      <c r="D372" s="401"/>
      <c r="E372" s="401"/>
      <c r="F372" s="401"/>
      <c r="G372" s="401"/>
      <c r="H372" s="401"/>
      <c r="I372" s="401"/>
      <c r="J372" s="401"/>
      <c r="K372" s="401"/>
      <c r="L372" s="401"/>
      <c r="M372" s="401"/>
      <c r="N372" s="401"/>
      <c r="O372" s="401"/>
      <c r="P372" s="401"/>
      <c r="Q372" s="401"/>
      <c r="R372" s="401"/>
      <c r="S372" s="401"/>
      <c r="T372" s="401"/>
      <c r="U372" s="401"/>
      <c r="V372" s="401"/>
      <c r="W372" s="401"/>
      <c r="X372" s="401"/>
      <c r="Y372" s="401"/>
      <c r="Z372" s="401"/>
      <c r="AA372" s="376"/>
      <c r="AB372" s="376"/>
      <c r="AC372" s="376"/>
    </row>
    <row r="373" spans="1:68" ht="27" hidden="1" customHeight="1" x14ac:dyDescent="0.25">
      <c r="A373" s="54" t="s">
        <v>478</v>
      </c>
      <c r="B373" s="54" t="s">
        <v>479</v>
      </c>
      <c r="C373" s="31">
        <v>4301011869</v>
      </c>
      <c r="D373" s="387">
        <v>4680115884847</v>
      </c>
      <c r="E373" s="388"/>
      <c r="F373" s="379">
        <v>2.5</v>
      </c>
      <c r="G373" s="32">
        <v>6</v>
      </c>
      <c r="H373" s="379">
        <v>15</v>
      </c>
      <c r="I373" s="379">
        <v>15.48</v>
      </c>
      <c r="J373" s="32">
        <v>48</v>
      </c>
      <c r="K373" s="32" t="s">
        <v>113</v>
      </c>
      <c r="L373" s="32"/>
      <c r="M373" s="33" t="s">
        <v>68</v>
      </c>
      <c r="N373" s="33"/>
      <c r="O373" s="32">
        <v>60</v>
      </c>
      <c r="P373" s="76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92"/>
      <c r="R373" s="392"/>
      <c r="S373" s="392"/>
      <c r="T373" s="393"/>
      <c r="U373" s="34"/>
      <c r="V373" s="34"/>
      <c r="W373" s="35" t="s">
        <v>69</v>
      </c>
      <c r="X373" s="380">
        <v>0</v>
      </c>
      <c r="Y373" s="381">
        <f t="shared" ref="Y373:Y381" si="6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0</v>
      </c>
      <c r="BN373" s="64">
        <f t="shared" ref="BN373:BN381" si="69">IFERROR(Y373*I373/H373,"0")</f>
        <v>0</v>
      </c>
      <c r="BO373" s="64">
        <f t="shared" ref="BO373:BO381" si="70">IFERROR(1/J373*(X373/H373),"0")</f>
        <v>0</v>
      </c>
      <c r="BP373" s="64">
        <f t="shared" ref="BP373:BP381" si="71">IFERROR(1/J373*(Y373/H373),"0")</f>
        <v>0</v>
      </c>
    </row>
    <row r="374" spans="1:68" ht="27" hidden="1" customHeight="1" x14ac:dyDescent="0.25">
      <c r="A374" s="54" t="s">
        <v>478</v>
      </c>
      <c r="B374" s="54" t="s">
        <v>480</v>
      </c>
      <c r="C374" s="31">
        <v>4301011946</v>
      </c>
      <c r="D374" s="387">
        <v>4680115884847</v>
      </c>
      <c r="E374" s="388"/>
      <c r="F374" s="379">
        <v>2.5</v>
      </c>
      <c r="G374" s="32">
        <v>6</v>
      </c>
      <c r="H374" s="379">
        <v>15</v>
      </c>
      <c r="I374" s="379">
        <v>15.48</v>
      </c>
      <c r="J374" s="32">
        <v>48</v>
      </c>
      <c r="K374" s="32" t="s">
        <v>113</v>
      </c>
      <c r="L374" s="32"/>
      <c r="M374" s="33" t="s">
        <v>133</v>
      </c>
      <c r="N374" s="33"/>
      <c r="O374" s="32">
        <v>60</v>
      </c>
      <c r="P374" s="56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92"/>
      <c r="R374" s="392"/>
      <c r="S374" s="392"/>
      <c r="T374" s="393"/>
      <c r="U374" s="34"/>
      <c r="V374" s="34"/>
      <c r="W374" s="35" t="s">
        <v>69</v>
      </c>
      <c r="X374" s="380">
        <v>0</v>
      </c>
      <c r="Y374" s="381">
        <f t="shared" si="67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hidden="1" customHeight="1" x14ac:dyDescent="0.25">
      <c r="A375" s="54" t="s">
        <v>481</v>
      </c>
      <c r="B375" s="54" t="s">
        <v>482</v>
      </c>
      <c r="C375" s="31">
        <v>4301011870</v>
      </c>
      <c r="D375" s="387">
        <v>4680115884854</v>
      </c>
      <c r="E375" s="388"/>
      <c r="F375" s="379">
        <v>2.5</v>
      </c>
      <c r="G375" s="32">
        <v>6</v>
      </c>
      <c r="H375" s="379">
        <v>15</v>
      </c>
      <c r="I375" s="379">
        <v>15.48</v>
      </c>
      <c r="J375" s="32">
        <v>48</v>
      </c>
      <c r="K375" s="32" t="s">
        <v>113</v>
      </c>
      <c r="L375" s="32"/>
      <c r="M375" s="33" t="s">
        <v>68</v>
      </c>
      <c r="N375" s="33"/>
      <c r="O375" s="32">
        <v>60</v>
      </c>
      <c r="P375" s="61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92"/>
      <c r="R375" s="392"/>
      <c r="S375" s="392"/>
      <c r="T375" s="393"/>
      <c r="U375" s="34"/>
      <c r="V375" s="34"/>
      <c r="W375" s="35" t="s">
        <v>69</v>
      </c>
      <c r="X375" s="380">
        <v>0</v>
      </c>
      <c r="Y375" s="381">
        <f t="shared" si="67"/>
        <v>0</v>
      </c>
      <c r="Z375" s="36" t="str">
        <f>IFERROR(IF(Y375=0,"",ROUNDUP(Y375/H375,0)*0.02175),"")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0</v>
      </c>
      <c r="BN375" s="64">
        <f t="shared" si="69"/>
        <v>0</v>
      </c>
      <c r="BO375" s="64">
        <f t="shared" si="70"/>
        <v>0</v>
      </c>
      <c r="BP375" s="64">
        <f t="shared" si="71"/>
        <v>0</v>
      </c>
    </row>
    <row r="376" spans="1:68" ht="27" hidden="1" customHeight="1" x14ac:dyDescent="0.25">
      <c r="A376" s="54" t="s">
        <v>481</v>
      </c>
      <c r="B376" s="54" t="s">
        <v>483</v>
      </c>
      <c r="C376" s="31">
        <v>4301011947</v>
      </c>
      <c r="D376" s="387">
        <v>4680115884854</v>
      </c>
      <c r="E376" s="388"/>
      <c r="F376" s="379">
        <v>2.5</v>
      </c>
      <c r="G376" s="32">
        <v>6</v>
      </c>
      <c r="H376" s="379">
        <v>15</v>
      </c>
      <c r="I376" s="379">
        <v>15.48</v>
      </c>
      <c r="J376" s="32">
        <v>48</v>
      </c>
      <c r="K376" s="32" t="s">
        <v>113</v>
      </c>
      <c r="L376" s="32"/>
      <c r="M376" s="33" t="s">
        <v>133</v>
      </c>
      <c r="N376" s="33"/>
      <c r="O376" s="32">
        <v>60</v>
      </c>
      <c r="P376" s="5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92"/>
      <c r="R376" s="392"/>
      <c r="S376" s="392"/>
      <c r="T376" s="393"/>
      <c r="U376" s="34"/>
      <c r="V376" s="34"/>
      <c r="W376" s="35" t="s">
        <v>69</v>
      </c>
      <c r="X376" s="380">
        <v>0</v>
      </c>
      <c r="Y376" s="381">
        <f t="shared" si="67"/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hidden="1" customHeight="1" x14ac:dyDescent="0.25">
      <c r="A377" s="54" t="s">
        <v>484</v>
      </c>
      <c r="B377" s="54" t="s">
        <v>485</v>
      </c>
      <c r="C377" s="31">
        <v>4301011943</v>
      </c>
      <c r="D377" s="387">
        <v>4680115884830</v>
      </c>
      <c r="E377" s="388"/>
      <c r="F377" s="379">
        <v>2.5</v>
      </c>
      <c r="G377" s="32">
        <v>6</v>
      </c>
      <c r="H377" s="379">
        <v>15</v>
      </c>
      <c r="I377" s="379">
        <v>15.48</v>
      </c>
      <c r="J377" s="32">
        <v>48</v>
      </c>
      <c r="K377" s="32" t="s">
        <v>113</v>
      </c>
      <c r="L377" s="32"/>
      <c r="M377" s="33" t="s">
        <v>133</v>
      </c>
      <c r="N377" s="33"/>
      <c r="O377" s="32">
        <v>60</v>
      </c>
      <c r="P377" s="66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92"/>
      <c r="R377" s="392"/>
      <c r="S377" s="392"/>
      <c r="T377" s="393"/>
      <c r="U377" s="34"/>
      <c r="V377" s="34"/>
      <c r="W377" s="35" t="s">
        <v>69</v>
      </c>
      <c r="X377" s="380">
        <v>0</v>
      </c>
      <c r="Y377" s="381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484</v>
      </c>
      <c r="B378" s="54" t="s">
        <v>486</v>
      </c>
      <c r="C378" s="31">
        <v>4301011867</v>
      </c>
      <c r="D378" s="387">
        <v>4680115884830</v>
      </c>
      <c r="E378" s="388"/>
      <c r="F378" s="379">
        <v>2.5</v>
      </c>
      <c r="G378" s="32">
        <v>6</v>
      </c>
      <c r="H378" s="379">
        <v>15</v>
      </c>
      <c r="I378" s="379">
        <v>15.48</v>
      </c>
      <c r="J378" s="32">
        <v>48</v>
      </c>
      <c r="K378" s="32" t="s">
        <v>113</v>
      </c>
      <c r="L378" s="32"/>
      <c r="M378" s="33" t="s">
        <v>68</v>
      </c>
      <c r="N378" s="33"/>
      <c r="O378" s="32">
        <v>60</v>
      </c>
      <c r="P378" s="55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92"/>
      <c r="R378" s="392"/>
      <c r="S378" s="392"/>
      <c r="T378" s="393"/>
      <c r="U378" s="34"/>
      <c r="V378" s="34"/>
      <c r="W378" s="35" t="s">
        <v>69</v>
      </c>
      <c r="X378" s="380">
        <v>300</v>
      </c>
      <c r="Y378" s="381">
        <f t="shared" si="67"/>
        <v>300</v>
      </c>
      <c r="Z378" s="36">
        <f>IFERROR(IF(Y378=0,"",ROUNDUP(Y378/H378,0)*0.02175),"")</f>
        <v>0.43499999999999994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309.60000000000002</v>
      </c>
      <c r="BN378" s="64">
        <f t="shared" si="69"/>
        <v>309.60000000000002</v>
      </c>
      <c r="BO378" s="64">
        <f t="shared" si="70"/>
        <v>0.41666666666666663</v>
      </c>
      <c r="BP378" s="64">
        <f t="shared" si="71"/>
        <v>0.41666666666666663</v>
      </c>
    </row>
    <row r="379" spans="1:68" ht="27" hidden="1" customHeight="1" x14ac:dyDescent="0.25">
      <c r="A379" s="54" t="s">
        <v>487</v>
      </c>
      <c r="B379" s="54" t="s">
        <v>488</v>
      </c>
      <c r="C379" s="31">
        <v>4301011433</v>
      </c>
      <c r="D379" s="387">
        <v>4680115882638</v>
      </c>
      <c r="E379" s="388"/>
      <c r="F379" s="379">
        <v>0.4</v>
      </c>
      <c r="G379" s="32">
        <v>10</v>
      </c>
      <c r="H379" s="379">
        <v>4</v>
      </c>
      <c r="I379" s="379">
        <v>4.24</v>
      </c>
      <c r="J379" s="32">
        <v>120</v>
      </c>
      <c r="K379" s="32" t="s">
        <v>75</v>
      </c>
      <c r="L379" s="32"/>
      <c r="M379" s="33" t="s">
        <v>114</v>
      </c>
      <c r="N379" s="33"/>
      <c r="O379" s="32">
        <v>90</v>
      </c>
      <c r="P379" s="53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92"/>
      <c r="R379" s="392"/>
      <c r="S379" s="392"/>
      <c r="T379" s="393"/>
      <c r="U379" s="34"/>
      <c r="V379" s="34"/>
      <c r="W379" s="35" t="s">
        <v>69</v>
      </c>
      <c r="X379" s="380">
        <v>0</v>
      </c>
      <c r="Y379" s="381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489</v>
      </c>
      <c r="B380" s="54" t="s">
        <v>490</v>
      </c>
      <c r="C380" s="31">
        <v>4301011952</v>
      </c>
      <c r="D380" s="387">
        <v>4680115884922</v>
      </c>
      <c r="E380" s="388"/>
      <c r="F380" s="379">
        <v>0.5</v>
      </c>
      <c r="G380" s="32">
        <v>10</v>
      </c>
      <c r="H380" s="379">
        <v>5</v>
      </c>
      <c r="I380" s="379">
        <v>5.21</v>
      </c>
      <c r="J380" s="32">
        <v>120</v>
      </c>
      <c r="K380" s="32" t="s">
        <v>75</v>
      </c>
      <c r="L380" s="32"/>
      <c r="M380" s="33" t="s">
        <v>68</v>
      </c>
      <c r="N380" s="33"/>
      <c r="O380" s="32">
        <v>60</v>
      </c>
      <c r="P380" s="58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92"/>
      <c r="R380" s="392"/>
      <c r="S380" s="392"/>
      <c r="T380" s="393"/>
      <c r="U380" s="34"/>
      <c r="V380" s="34"/>
      <c r="W380" s="35" t="s">
        <v>69</v>
      </c>
      <c r="X380" s="380">
        <v>0</v>
      </c>
      <c r="Y380" s="381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491</v>
      </c>
      <c r="B381" s="54" t="s">
        <v>492</v>
      </c>
      <c r="C381" s="31">
        <v>4301011868</v>
      </c>
      <c r="D381" s="387">
        <v>4680115884861</v>
      </c>
      <c r="E381" s="388"/>
      <c r="F381" s="379">
        <v>0.5</v>
      </c>
      <c r="G381" s="32">
        <v>10</v>
      </c>
      <c r="H381" s="379">
        <v>5</v>
      </c>
      <c r="I381" s="379">
        <v>5.21</v>
      </c>
      <c r="J381" s="32">
        <v>120</v>
      </c>
      <c r="K381" s="32" t="s">
        <v>75</v>
      </c>
      <c r="L381" s="32"/>
      <c r="M381" s="33" t="s">
        <v>68</v>
      </c>
      <c r="N381" s="33"/>
      <c r="O381" s="32">
        <v>60</v>
      </c>
      <c r="P381" s="4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92"/>
      <c r="R381" s="392"/>
      <c r="S381" s="392"/>
      <c r="T381" s="393"/>
      <c r="U381" s="34"/>
      <c r="V381" s="34"/>
      <c r="W381" s="35" t="s">
        <v>69</v>
      </c>
      <c r="X381" s="380">
        <v>0</v>
      </c>
      <c r="Y381" s="381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00"/>
      <c r="B382" s="401"/>
      <c r="C382" s="401"/>
      <c r="D382" s="401"/>
      <c r="E382" s="401"/>
      <c r="F382" s="401"/>
      <c r="G382" s="401"/>
      <c r="H382" s="401"/>
      <c r="I382" s="401"/>
      <c r="J382" s="401"/>
      <c r="K382" s="401"/>
      <c r="L382" s="401"/>
      <c r="M382" s="401"/>
      <c r="N382" s="401"/>
      <c r="O382" s="402"/>
      <c r="P382" s="384" t="s">
        <v>70</v>
      </c>
      <c r="Q382" s="385"/>
      <c r="R382" s="385"/>
      <c r="S382" s="385"/>
      <c r="T382" s="385"/>
      <c r="U382" s="385"/>
      <c r="V382" s="386"/>
      <c r="W382" s="37" t="s">
        <v>71</v>
      </c>
      <c r="X382" s="382">
        <f>IFERROR(X373/H373,"0")+IFERROR(X374/H374,"0")+IFERROR(X375/H375,"0")+IFERROR(X376/H376,"0")+IFERROR(X377/H377,"0")+IFERROR(X378/H378,"0")+IFERROR(X379/H379,"0")+IFERROR(X380/H380,"0")+IFERROR(X381/H381,"0")</f>
        <v>20</v>
      </c>
      <c r="Y382" s="382">
        <f>IFERROR(Y373/H373,"0")+IFERROR(Y374/H374,"0")+IFERROR(Y375/H375,"0")+IFERROR(Y376/H376,"0")+IFERROR(Y377/H377,"0")+IFERROR(Y378/H378,"0")+IFERROR(Y379/H379,"0")+IFERROR(Y380/H380,"0")+IFERROR(Y381/H381,"0")</f>
        <v>20</v>
      </c>
      <c r="Z382" s="382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0.43499999999999994</v>
      </c>
      <c r="AA382" s="383"/>
      <c r="AB382" s="383"/>
      <c r="AC382" s="383"/>
    </row>
    <row r="383" spans="1:68" x14ac:dyDescent="0.2">
      <c r="A383" s="401"/>
      <c r="B383" s="401"/>
      <c r="C383" s="401"/>
      <c r="D383" s="401"/>
      <c r="E383" s="401"/>
      <c r="F383" s="401"/>
      <c r="G383" s="401"/>
      <c r="H383" s="401"/>
      <c r="I383" s="401"/>
      <c r="J383" s="401"/>
      <c r="K383" s="401"/>
      <c r="L383" s="401"/>
      <c r="M383" s="401"/>
      <c r="N383" s="401"/>
      <c r="O383" s="402"/>
      <c r="P383" s="384" t="s">
        <v>70</v>
      </c>
      <c r="Q383" s="385"/>
      <c r="R383" s="385"/>
      <c r="S383" s="385"/>
      <c r="T383" s="385"/>
      <c r="U383" s="385"/>
      <c r="V383" s="386"/>
      <c r="W383" s="37" t="s">
        <v>69</v>
      </c>
      <c r="X383" s="382">
        <f>IFERROR(SUM(X373:X381),"0")</f>
        <v>300</v>
      </c>
      <c r="Y383" s="382">
        <f>IFERROR(SUM(Y373:Y381),"0")</f>
        <v>300</v>
      </c>
      <c r="Z383" s="37"/>
      <c r="AA383" s="383"/>
      <c r="AB383" s="383"/>
      <c r="AC383" s="383"/>
    </row>
    <row r="384" spans="1:68" ht="14.25" hidden="1" customHeight="1" x14ac:dyDescent="0.25">
      <c r="A384" s="423" t="s">
        <v>146</v>
      </c>
      <c r="B384" s="401"/>
      <c r="C384" s="401"/>
      <c r="D384" s="401"/>
      <c r="E384" s="401"/>
      <c r="F384" s="401"/>
      <c r="G384" s="401"/>
      <c r="H384" s="401"/>
      <c r="I384" s="401"/>
      <c r="J384" s="401"/>
      <c r="K384" s="401"/>
      <c r="L384" s="401"/>
      <c r="M384" s="401"/>
      <c r="N384" s="401"/>
      <c r="O384" s="401"/>
      <c r="P384" s="401"/>
      <c r="Q384" s="401"/>
      <c r="R384" s="401"/>
      <c r="S384" s="401"/>
      <c r="T384" s="401"/>
      <c r="U384" s="401"/>
      <c r="V384" s="401"/>
      <c r="W384" s="401"/>
      <c r="X384" s="401"/>
      <c r="Y384" s="401"/>
      <c r="Z384" s="401"/>
      <c r="AA384" s="376"/>
      <c r="AB384" s="376"/>
      <c r="AC384" s="376"/>
    </row>
    <row r="385" spans="1:68" ht="27" customHeight="1" x14ac:dyDescent="0.25">
      <c r="A385" s="54" t="s">
        <v>493</v>
      </c>
      <c r="B385" s="54" t="s">
        <v>494</v>
      </c>
      <c r="C385" s="31">
        <v>4301020178</v>
      </c>
      <c r="D385" s="387">
        <v>4607091383980</v>
      </c>
      <c r="E385" s="388"/>
      <c r="F385" s="379">
        <v>2.5</v>
      </c>
      <c r="G385" s="32">
        <v>6</v>
      </c>
      <c r="H385" s="379">
        <v>15</v>
      </c>
      <c r="I385" s="379">
        <v>15.48</v>
      </c>
      <c r="J385" s="32">
        <v>48</v>
      </c>
      <c r="K385" s="32" t="s">
        <v>113</v>
      </c>
      <c r="L385" s="32"/>
      <c r="M385" s="33" t="s">
        <v>114</v>
      </c>
      <c r="N385" s="33"/>
      <c r="O385" s="32">
        <v>50</v>
      </c>
      <c r="P385" s="7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92"/>
      <c r="R385" s="392"/>
      <c r="S385" s="392"/>
      <c r="T385" s="393"/>
      <c r="U385" s="34"/>
      <c r="V385" s="34"/>
      <c r="W385" s="35" t="s">
        <v>69</v>
      </c>
      <c r="X385" s="380">
        <v>1000</v>
      </c>
      <c r="Y385" s="381">
        <f>IFERROR(IF(X385="",0,CEILING((X385/$H385),1)*$H385),"")</f>
        <v>1005</v>
      </c>
      <c r="Z385" s="36">
        <f>IFERROR(IF(Y385=0,"",ROUNDUP(Y385/H385,0)*0.02175),"")</f>
        <v>1.4572499999999999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1032</v>
      </c>
      <c r="BN385" s="64">
        <f>IFERROR(Y385*I385/H385,"0")</f>
        <v>1037.1600000000001</v>
      </c>
      <c r="BO385" s="64">
        <f>IFERROR(1/J385*(X385/H385),"0")</f>
        <v>1.3888888888888888</v>
      </c>
      <c r="BP385" s="64">
        <f>IFERROR(1/J385*(Y385/H385),"0")</f>
        <v>1.3958333333333333</v>
      </c>
    </row>
    <row r="386" spans="1:68" ht="27" hidden="1" customHeight="1" x14ac:dyDescent="0.25">
      <c r="A386" s="54" t="s">
        <v>495</v>
      </c>
      <c r="B386" s="54" t="s">
        <v>496</v>
      </c>
      <c r="C386" s="31">
        <v>4301020179</v>
      </c>
      <c r="D386" s="387">
        <v>4607091384178</v>
      </c>
      <c r="E386" s="388"/>
      <c r="F386" s="379">
        <v>0.4</v>
      </c>
      <c r="G386" s="32">
        <v>10</v>
      </c>
      <c r="H386" s="379">
        <v>4</v>
      </c>
      <c r="I386" s="379">
        <v>4.24</v>
      </c>
      <c r="J386" s="32">
        <v>120</v>
      </c>
      <c r="K386" s="32" t="s">
        <v>75</v>
      </c>
      <c r="L386" s="32"/>
      <c r="M386" s="33" t="s">
        <v>114</v>
      </c>
      <c r="N386" s="33"/>
      <c r="O386" s="32">
        <v>50</v>
      </c>
      <c r="P386" s="4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92"/>
      <c r="R386" s="392"/>
      <c r="S386" s="392"/>
      <c r="T386" s="393"/>
      <c r="U386" s="34"/>
      <c r="V386" s="34"/>
      <c r="W386" s="35" t="s">
        <v>69</v>
      </c>
      <c r="X386" s="380">
        <v>0</v>
      </c>
      <c r="Y386" s="381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00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02"/>
      <c r="P387" s="384" t="s">
        <v>70</v>
      </c>
      <c r="Q387" s="385"/>
      <c r="R387" s="385"/>
      <c r="S387" s="385"/>
      <c r="T387" s="385"/>
      <c r="U387" s="385"/>
      <c r="V387" s="386"/>
      <c r="W387" s="37" t="s">
        <v>71</v>
      </c>
      <c r="X387" s="382">
        <f>IFERROR(X385/H385,"0")+IFERROR(X386/H386,"0")</f>
        <v>66.666666666666671</v>
      </c>
      <c r="Y387" s="382">
        <f>IFERROR(Y385/H385,"0")+IFERROR(Y386/H386,"0")</f>
        <v>67</v>
      </c>
      <c r="Z387" s="382">
        <f>IFERROR(IF(Z385="",0,Z385),"0")+IFERROR(IF(Z386="",0,Z386),"0")</f>
        <v>1.4572499999999999</v>
      </c>
      <c r="AA387" s="383"/>
      <c r="AB387" s="383"/>
      <c r="AC387" s="383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02"/>
      <c r="P388" s="384" t="s">
        <v>70</v>
      </c>
      <c r="Q388" s="385"/>
      <c r="R388" s="385"/>
      <c r="S388" s="385"/>
      <c r="T388" s="385"/>
      <c r="U388" s="385"/>
      <c r="V388" s="386"/>
      <c r="W388" s="37" t="s">
        <v>69</v>
      </c>
      <c r="X388" s="382">
        <f>IFERROR(SUM(X385:X386),"0")</f>
        <v>1000</v>
      </c>
      <c r="Y388" s="382">
        <f>IFERROR(SUM(Y385:Y386),"0")</f>
        <v>1005</v>
      </c>
      <c r="Z388" s="37"/>
      <c r="AA388" s="383"/>
      <c r="AB388" s="383"/>
      <c r="AC388" s="383"/>
    </row>
    <row r="389" spans="1:68" ht="14.25" hidden="1" customHeight="1" x14ac:dyDescent="0.25">
      <c r="A389" s="423" t="s">
        <v>72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76"/>
      <c r="AB389" s="376"/>
      <c r="AC389" s="376"/>
    </row>
    <row r="390" spans="1:68" ht="27" hidden="1" customHeight="1" x14ac:dyDescent="0.25">
      <c r="A390" s="54" t="s">
        <v>497</v>
      </c>
      <c r="B390" s="54" t="s">
        <v>498</v>
      </c>
      <c r="C390" s="31">
        <v>4301051560</v>
      </c>
      <c r="D390" s="387">
        <v>4607091383928</v>
      </c>
      <c r="E390" s="388"/>
      <c r="F390" s="379">
        <v>1.3</v>
      </c>
      <c r="G390" s="32">
        <v>6</v>
      </c>
      <c r="H390" s="379">
        <v>7.8</v>
      </c>
      <c r="I390" s="379">
        <v>8.3699999999999992</v>
      </c>
      <c r="J390" s="32">
        <v>56</v>
      </c>
      <c r="K390" s="32" t="s">
        <v>113</v>
      </c>
      <c r="L390" s="32"/>
      <c r="M390" s="33" t="s">
        <v>116</v>
      </c>
      <c r="N390" s="33"/>
      <c r="O390" s="32">
        <v>40</v>
      </c>
      <c r="P390" s="62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92"/>
      <c r="R390" s="392"/>
      <c r="S390" s="392"/>
      <c r="T390" s="393"/>
      <c r="U390" s="34"/>
      <c r="V390" s="34"/>
      <c r="W390" s="35" t="s">
        <v>69</v>
      </c>
      <c r="X390" s="380">
        <v>0</v>
      </c>
      <c r="Y390" s="381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497</v>
      </c>
      <c r="B391" s="54" t="s">
        <v>499</v>
      </c>
      <c r="C391" s="31">
        <v>4301051639</v>
      </c>
      <c r="D391" s="387">
        <v>4607091383928</v>
      </c>
      <c r="E391" s="388"/>
      <c r="F391" s="379">
        <v>1.3</v>
      </c>
      <c r="G391" s="32">
        <v>6</v>
      </c>
      <c r="H391" s="379">
        <v>7.8</v>
      </c>
      <c r="I391" s="379">
        <v>8.3699999999999992</v>
      </c>
      <c r="J391" s="32">
        <v>56</v>
      </c>
      <c r="K391" s="32" t="s">
        <v>113</v>
      </c>
      <c r="L391" s="32"/>
      <c r="M391" s="33" t="s">
        <v>68</v>
      </c>
      <c r="N391" s="33"/>
      <c r="O391" s="32">
        <v>40</v>
      </c>
      <c r="P391" s="39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92"/>
      <c r="R391" s="392"/>
      <c r="S391" s="392"/>
      <c r="T391" s="393"/>
      <c r="U391" s="34"/>
      <c r="V391" s="34"/>
      <c r="W391" s="35" t="s">
        <v>69</v>
      </c>
      <c r="X391" s="380">
        <v>0</v>
      </c>
      <c r="Y391" s="381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500</v>
      </c>
      <c r="B392" s="54" t="s">
        <v>501</v>
      </c>
      <c r="C392" s="31">
        <v>4301051636</v>
      </c>
      <c r="D392" s="387">
        <v>4607091384260</v>
      </c>
      <c r="E392" s="388"/>
      <c r="F392" s="379">
        <v>1.3</v>
      </c>
      <c r="G392" s="32">
        <v>6</v>
      </c>
      <c r="H392" s="379">
        <v>7.8</v>
      </c>
      <c r="I392" s="379">
        <v>8.3640000000000008</v>
      </c>
      <c r="J392" s="32">
        <v>56</v>
      </c>
      <c r="K392" s="32" t="s">
        <v>113</v>
      </c>
      <c r="L392" s="32"/>
      <c r="M392" s="33" t="s">
        <v>68</v>
      </c>
      <c r="N392" s="33"/>
      <c r="O392" s="32">
        <v>40</v>
      </c>
      <c r="P392" s="40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92"/>
      <c r="R392" s="392"/>
      <c r="S392" s="392"/>
      <c r="T392" s="393"/>
      <c r="U392" s="34"/>
      <c r="V392" s="34"/>
      <c r="W392" s="35" t="s">
        <v>69</v>
      </c>
      <c r="X392" s="380">
        <v>0</v>
      </c>
      <c r="Y392" s="381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400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02"/>
      <c r="P393" s="384" t="s">
        <v>70</v>
      </c>
      <c r="Q393" s="385"/>
      <c r="R393" s="385"/>
      <c r="S393" s="385"/>
      <c r="T393" s="385"/>
      <c r="U393" s="385"/>
      <c r="V393" s="386"/>
      <c r="W393" s="37" t="s">
        <v>71</v>
      </c>
      <c r="X393" s="382">
        <f>IFERROR(X390/H390,"0")+IFERROR(X391/H391,"0")+IFERROR(X392/H392,"0")</f>
        <v>0</v>
      </c>
      <c r="Y393" s="382">
        <f>IFERROR(Y390/H390,"0")+IFERROR(Y391/H391,"0")+IFERROR(Y392/H392,"0")</f>
        <v>0</v>
      </c>
      <c r="Z393" s="382">
        <f>IFERROR(IF(Z390="",0,Z390),"0")+IFERROR(IF(Z391="",0,Z391),"0")+IFERROR(IF(Z392="",0,Z392),"0")</f>
        <v>0</v>
      </c>
      <c r="AA393" s="383"/>
      <c r="AB393" s="383"/>
      <c r="AC393" s="383"/>
    </row>
    <row r="394" spans="1:68" hidden="1" x14ac:dyDescent="0.2">
      <c r="A394" s="401"/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2"/>
      <c r="P394" s="384" t="s">
        <v>70</v>
      </c>
      <c r="Q394" s="385"/>
      <c r="R394" s="385"/>
      <c r="S394" s="385"/>
      <c r="T394" s="385"/>
      <c r="U394" s="385"/>
      <c r="V394" s="386"/>
      <c r="W394" s="37" t="s">
        <v>69</v>
      </c>
      <c r="X394" s="382">
        <f>IFERROR(SUM(X390:X392),"0")</f>
        <v>0</v>
      </c>
      <c r="Y394" s="382">
        <f>IFERROR(SUM(Y390:Y392),"0")</f>
        <v>0</v>
      </c>
      <c r="Z394" s="37"/>
      <c r="AA394" s="383"/>
      <c r="AB394" s="383"/>
      <c r="AC394" s="383"/>
    </row>
    <row r="395" spans="1:68" ht="14.25" hidden="1" customHeight="1" x14ac:dyDescent="0.25">
      <c r="A395" s="423" t="s">
        <v>167</v>
      </c>
      <c r="B395" s="401"/>
      <c r="C395" s="401"/>
      <c r="D395" s="401"/>
      <c r="E395" s="401"/>
      <c r="F395" s="401"/>
      <c r="G395" s="401"/>
      <c r="H395" s="401"/>
      <c r="I395" s="401"/>
      <c r="J395" s="401"/>
      <c r="K395" s="401"/>
      <c r="L395" s="401"/>
      <c r="M395" s="401"/>
      <c r="N395" s="401"/>
      <c r="O395" s="401"/>
      <c r="P395" s="401"/>
      <c r="Q395" s="401"/>
      <c r="R395" s="401"/>
      <c r="S395" s="401"/>
      <c r="T395" s="401"/>
      <c r="U395" s="401"/>
      <c r="V395" s="401"/>
      <c r="W395" s="401"/>
      <c r="X395" s="401"/>
      <c r="Y395" s="401"/>
      <c r="Z395" s="401"/>
      <c r="AA395" s="376"/>
      <c r="AB395" s="376"/>
      <c r="AC395" s="376"/>
    </row>
    <row r="396" spans="1:68" ht="16.5" hidden="1" customHeight="1" x14ac:dyDescent="0.25">
      <c r="A396" s="54" t="s">
        <v>502</v>
      </c>
      <c r="B396" s="54" t="s">
        <v>503</v>
      </c>
      <c r="C396" s="31">
        <v>4301060314</v>
      </c>
      <c r="D396" s="387">
        <v>4607091384673</v>
      </c>
      <c r="E396" s="388"/>
      <c r="F396" s="379">
        <v>1.3</v>
      </c>
      <c r="G396" s="32">
        <v>6</v>
      </c>
      <c r="H396" s="379">
        <v>7.8</v>
      </c>
      <c r="I396" s="379">
        <v>8.3640000000000008</v>
      </c>
      <c r="J396" s="32">
        <v>56</v>
      </c>
      <c r="K396" s="32" t="s">
        <v>113</v>
      </c>
      <c r="L396" s="32"/>
      <c r="M396" s="33" t="s">
        <v>68</v>
      </c>
      <c r="N396" s="33"/>
      <c r="O396" s="32">
        <v>30</v>
      </c>
      <c r="P396" s="67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92"/>
      <c r="R396" s="392"/>
      <c r="S396" s="392"/>
      <c r="T396" s="393"/>
      <c r="U396" s="34"/>
      <c r="V396" s="34"/>
      <c r="W396" s="35" t="s">
        <v>69</v>
      </c>
      <c r="X396" s="380">
        <v>0</v>
      </c>
      <c r="Y396" s="381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16.5" hidden="1" customHeight="1" x14ac:dyDescent="0.25">
      <c r="A397" s="54" t="s">
        <v>502</v>
      </c>
      <c r="B397" s="54" t="s">
        <v>504</v>
      </c>
      <c r="C397" s="31">
        <v>4301060345</v>
      </c>
      <c r="D397" s="387">
        <v>4607091384673</v>
      </c>
      <c r="E397" s="388"/>
      <c r="F397" s="379">
        <v>1.3</v>
      </c>
      <c r="G397" s="32">
        <v>6</v>
      </c>
      <c r="H397" s="379">
        <v>7.8</v>
      </c>
      <c r="I397" s="379">
        <v>8.3640000000000008</v>
      </c>
      <c r="J397" s="32">
        <v>56</v>
      </c>
      <c r="K397" s="32" t="s">
        <v>113</v>
      </c>
      <c r="L397" s="32"/>
      <c r="M397" s="33" t="s">
        <v>68</v>
      </c>
      <c r="N397" s="33"/>
      <c r="O397" s="32">
        <v>30</v>
      </c>
      <c r="P397" s="58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92"/>
      <c r="R397" s="392"/>
      <c r="S397" s="392"/>
      <c r="T397" s="393"/>
      <c r="U397" s="34"/>
      <c r="V397" s="34"/>
      <c r="W397" s="35" t="s">
        <v>69</v>
      </c>
      <c r="X397" s="380">
        <v>0</v>
      </c>
      <c r="Y397" s="381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0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02"/>
      <c r="P398" s="384" t="s">
        <v>70</v>
      </c>
      <c r="Q398" s="385"/>
      <c r="R398" s="385"/>
      <c r="S398" s="385"/>
      <c r="T398" s="385"/>
      <c r="U398" s="385"/>
      <c r="V398" s="386"/>
      <c r="W398" s="37" t="s">
        <v>71</v>
      </c>
      <c r="X398" s="382">
        <f>IFERROR(X396/H396,"0")+IFERROR(X397/H397,"0")</f>
        <v>0</v>
      </c>
      <c r="Y398" s="382">
        <f>IFERROR(Y396/H396,"0")+IFERROR(Y397/H397,"0")</f>
        <v>0</v>
      </c>
      <c r="Z398" s="382">
        <f>IFERROR(IF(Z396="",0,Z396),"0")+IFERROR(IF(Z397="",0,Z397),"0")</f>
        <v>0</v>
      </c>
      <c r="AA398" s="383"/>
      <c r="AB398" s="383"/>
      <c r="AC398" s="383"/>
    </row>
    <row r="399" spans="1:68" hidden="1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02"/>
      <c r="P399" s="384" t="s">
        <v>70</v>
      </c>
      <c r="Q399" s="385"/>
      <c r="R399" s="385"/>
      <c r="S399" s="385"/>
      <c r="T399" s="385"/>
      <c r="U399" s="385"/>
      <c r="V399" s="386"/>
      <c r="W399" s="37" t="s">
        <v>69</v>
      </c>
      <c r="X399" s="382">
        <f>IFERROR(SUM(X396:X397),"0")</f>
        <v>0</v>
      </c>
      <c r="Y399" s="382">
        <f>IFERROR(SUM(Y396:Y397),"0")</f>
        <v>0</v>
      </c>
      <c r="Z399" s="37"/>
      <c r="AA399" s="383"/>
      <c r="AB399" s="383"/>
      <c r="AC399" s="383"/>
    </row>
    <row r="400" spans="1:68" ht="16.5" hidden="1" customHeight="1" x14ac:dyDescent="0.25">
      <c r="A400" s="420" t="s">
        <v>505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75"/>
      <c r="AB400" s="375"/>
      <c r="AC400" s="375"/>
    </row>
    <row r="401" spans="1:68" ht="14.25" hidden="1" customHeight="1" x14ac:dyDescent="0.25">
      <c r="A401" s="423" t="s">
        <v>110</v>
      </c>
      <c r="B401" s="401"/>
      <c r="C401" s="401"/>
      <c r="D401" s="401"/>
      <c r="E401" s="401"/>
      <c r="F401" s="401"/>
      <c r="G401" s="401"/>
      <c r="H401" s="401"/>
      <c r="I401" s="401"/>
      <c r="J401" s="401"/>
      <c r="K401" s="401"/>
      <c r="L401" s="401"/>
      <c r="M401" s="401"/>
      <c r="N401" s="401"/>
      <c r="O401" s="401"/>
      <c r="P401" s="401"/>
      <c r="Q401" s="401"/>
      <c r="R401" s="401"/>
      <c r="S401" s="401"/>
      <c r="T401" s="401"/>
      <c r="U401" s="401"/>
      <c r="V401" s="401"/>
      <c r="W401" s="401"/>
      <c r="X401" s="401"/>
      <c r="Y401" s="401"/>
      <c r="Z401" s="401"/>
      <c r="AA401" s="376"/>
      <c r="AB401" s="376"/>
      <c r="AC401" s="376"/>
    </row>
    <row r="402" spans="1:68" ht="27" hidden="1" customHeight="1" x14ac:dyDescent="0.25">
      <c r="A402" s="54" t="s">
        <v>506</v>
      </c>
      <c r="B402" s="54" t="s">
        <v>507</v>
      </c>
      <c r="C402" s="31">
        <v>4301011873</v>
      </c>
      <c r="D402" s="387">
        <v>4680115881907</v>
      </c>
      <c r="E402" s="388"/>
      <c r="F402" s="379">
        <v>1.8</v>
      </c>
      <c r="G402" s="32">
        <v>6</v>
      </c>
      <c r="H402" s="379">
        <v>10.8</v>
      </c>
      <c r="I402" s="379">
        <v>11.28</v>
      </c>
      <c r="J402" s="32">
        <v>56</v>
      </c>
      <c r="K402" s="32" t="s">
        <v>113</v>
      </c>
      <c r="L402" s="32"/>
      <c r="M402" s="33" t="s">
        <v>68</v>
      </c>
      <c r="N402" s="33"/>
      <c r="O402" s="32">
        <v>60</v>
      </c>
      <c r="P402" s="492" t="s">
        <v>508</v>
      </c>
      <c r="Q402" s="392"/>
      <c r="R402" s="392"/>
      <c r="S402" s="392"/>
      <c r="T402" s="393"/>
      <c r="U402" s="34"/>
      <c r="V402" s="34"/>
      <c r="W402" s="35" t="s">
        <v>69</v>
      </c>
      <c r="X402" s="380">
        <v>0</v>
      </c>
      <c r="Y402" s="381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509</v>
      </c>
      <c r="B403" s="54" t="s">
        <v>510</v>
      </c>
      <c r="C403" s="31">
        <v>4301011874</v>
      </c>
      <c r="D403" s="387">
        <v>4680115884892</v>
      </c>
      <c r="E403" s="388"/>
      <c r="F403" s="379">
        <v>1.8</v>
      </c>
      <c r="G403" s="32">
        <v>6</v>
      </c>
      <c r="H403" s="379">
        <v>10.8</v>
      </c>
      <c r="I403" s="379">
        <v>11.28</v>
      </c>
      <c r="J403" s="32">
        <v>56</v>
      </c>
      <c r="K403" s="32" t="s">
        <v>113</v>
      </c>
      <c r="L403" s="32"/>
      <c r="M403" s="33" t="s">
        <v>68</v>
      </c>
      <c r="N403" s="33"/>
      <c r="O403" s="32">
        <v>60</v>
      </c>
      <c r="P403" s="54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92"/>
      <c r="R403" s="392"/>
      <c r="S403" s="392"/>
      <c r="T403" s="393"/>
      <c r="U403" s="34"/>
      <c r="V403" s="34"/>
      <c r="W403" s="35" t="s">
        <v>69</v>
      </c>
      <c r="X403" s="380">
        <v>0</v>
      </c>
      <c r="Y403" s="381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511</v>
      </c>
      <c r="B404" s="54" t="s">
        <v>512</v>
      </c>
      <c r="C404" s="31">
        <v>4301011875</v>
      </c>
      <c r="D404" s="387">
        <v>4680115884885</v>
      </c>
      <c r="E404" s="388"/>
      <c r="F404" s="379">
        <v>0.8</v>
      </c>
      <c r="G404" s="32">
        <v>15</v>
      </c>
      <c r="H404" s="379">
        <v>12</v>
      </c>
      <c r="I404" s="379">
        <v>12.48</v>
      </c>
      <c r="J404" s="32">
        <v>56</v>
      </c>
      <c r="K404" s="32" t="s">
        <v>113</v>
      </c>
      <c r="L404" s="32"/>
      <c r="M404" s="33" t="s">
        <v>68</v>
      </c>
      <c r="N404" s="33"/>
      <c r="O404" s="32">
        <v>60</v>
      </c>
      <c r="P404" s="52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92"/>
      <c r="R404" s="392"/>
      <c r="S404" s="392"/>
      <c r="T404" s="393"/>
      <c r="U404" s="34"/>
      <c r="V404" s="34"/>
      <c r="W404" s="35" t="s">
        <v>69</v>
      </c>
      <c r="X404" s="380">
        <v>0</v>
      </c>
      <c r="Y404" s="381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hidden="1" customHeight="1" x14ac:dyDescent="0.25">
      <c r="A405" s="54" t="s">
        <v>513</v>
      </c>
      <c r="B405" s="54" t="s">
        <v>514</v>
      </c>
      <c r="C405" s="31">
        <v>4301011871</v>
      </c>
      <c r="D405" s="387">
        <v>4680115884908</v>
      </c>
      <c r="E405" s="388"/>
      <c r="F405" s="379">
        <v>0.4</v>
      </c>
      <c r="G405" s="32">
        <v>10</v>
      </c>
      <c r="H405" s="379">
        <v>4</v>
      </c>
      <c r="I405" s="379">
        <v>4.21</v>
      </c>
      <c r="J405" s="32">
        <v>120</v>
      </c>
      <c r="K405" s="32" t="s">
        <v>75</v>
      </c>
      <c r="L405" s="32"/>
      <c r="M405" s="33" t="s">
        <v>68</v>
      </c>
      <c r="N405" s="33"/>
      <c r="O405" s="32">
        <v>60</v>
      </c>
      <c r="P405" s="47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92"/>
      <c r="R405" s="392"/>
      <c r="S405" s="392"/>
      <c r="T405" s="393"/>
      <c r="U405" s="34"/>
      <c r="V405" s="34"/>
      <c r="W405" s="35" t="s">
        <v>69</v>
      </c>
      <c r="X405" s="380">
        <v>0</v>
      </c>
      <c r="Y405" s="381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400"/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2"/>
      <c r="P406" s="384" t="s">
        <v>70</v>
      </c>
      <c r="Q406" s="385"/>
      <c r="R406" s="385"/>
      <c r="S406" s="385"/>
      <c r="T406" s="385"/>
      <c r="U406" s="385"/>
      <c r="V406" s="386"/>
      <c r="W406" s="37" t="s">
        <v>71</v>
      </c>
      <c r="X406" s="382">
        <f>IFERROR(X402/H402,"0")+IFERROR(X403/H403,"0")+IFERROR(X404/H404,"0")+IFERROR(X405/H405,"0")</f>
        <v>0</v>
      </c>
      <c r="Y406" s="382">
        <f>IFERROR(Y402/H402,"0")+IFERROR(Y403/H403,"0")+IFERROR(Y404/H404,"0")+IFERROR(Y405/H405,"0")</f>
        <v>0</v>
      </c>
      <c r="Z406" s="382">
        <f>IFERROR(IF(Z402="",0,Z402),"0")+IFERROR(IF(Z403="",0,Z403),"0")+IFERROR(IF(Z404="",0,Z404),"0")+IFERROR(IF(Z405="",0,Z405),"0")</f>
        <v>0</v>
      </c>
      <c r="AA406" s="383"/>
      <c r="AB406" s="383"/>
      <c r="AC406" s="383"/>
    </row>
    <row r="407" spans="1:68" hidden="1" x14ac:dyDescent="0.2">
      <c r="A407" s="401"/>
      <c r="B407" s="401"/>
      <c r="C407" s="401"/>
      <c r="D407" s="401"/>
      <c r="E407" s="401"/>
      <c r="F407" s="401"/>
      <c r="G407" s="401"/>
      <c r="H407" s="401"/>
      <c r="I407" s="401"/>
      <c r="J407" s="401"/>
      <c r="K407" s="401"/>
      <c r="L407" s="401"/>
      <c r="M407" s="401"/>
      <c r="N407" s="401"/>
      <c r="O407" s="402"/>
      <c r="P407" s="384" t="s">
        <v>70</v>
      </c>
      <c r="Q407" s="385"/>
      <c r="R407" s="385"/>
      <c r="S407" s="385"/>
      <c r="T407" s="385"/>
      <c r="U407" s="385"/>
      <c r="V407" s="386"/>
      <c r="W407" s="37" t="s">
        <v>69</v>
      </c>
      <c r="X407" s="382">
        <f>IFERROR(SUM(X402:X405),"0")</f>
        <v>0</v>
      </c>
      <c r="Y407" s="382">
        <f>IFERROR(SUM(Y402:Y405),"0")</f>
        <v>0</v>
      </c>
      <c r="Z407" s="37"/>
      <c r="AA407" s="383"/>
      <c r="AB407" s="383"/>
      <c r="AC407" s="383"/>
    </row>
    <row r="408" spans="1:68" ht="14.25" hidden="1" customHeight="1" x14ac:dyDescent="0.25">
      <c r="A408" s="423" t="s">
        <v>64</v>
      </c>
      <c r="B408" s="401"/>
      <c r="C408" s="401"/>
      <c r="D408" s="401"/>
      <c r="E408" s="401"/>
      <c r="F408" s="401"/>
      <c r="G408" s="401"/>
      <c r="H408" s="401"/>
      <c r="I408" s="401"/>
      <c r="J408" s="401"/>
      <c r="K408" s="401"/>
      <c r="L408" s="401"/>
      <c r="M408" s="401"/>
      <c r="N408" s="401"/>
      <c r="O408" s="401"/>
      <c r="P408" s="401"/>
      <c r="Q408" s="401"/>
      <c r="R408" s="401"/>
      <c r="S408" s="401"/>
      <c r="T408" s="401"/>
      <c r="U408" s="401"/>
      <c r="V408" s="401"/>
      <c r="W408" s="401"/>
      <c r="X408" s="401"/>
      <c r="Y408" s="401"/>
      <c r="Z408" s="401"/>
      <c r="AA408" s="376"/>
      <c r="AB408" s="376"/>
      <c r="AC408" s="376"/>
    </row>
    <row r="409" spans="1:68" ht="27" customHeight="1" x14ac:dyDescent="0.25">
      <c r="A409" s="54" t="s">
        <v>515</v>
      </c>
      <c r="B409" s="54" t="s">
        <v>516</v>
      </c>
      <c r="C409" s="31">
        <v>4301031303</v>
      </c>
      <c r="D409" s="387">
        <v>4607091384802</v>
      </c>
      <c r="E409" s="388"/>
      <c r="F409" s="379">
        <v>0.73</v>
      </c>
      <c r="G409" s="32">
        <v>6</v>
      </c>
      <c r="H409" s="379">
        <v>4.38</v>
      </c>
      <c r="I409" s="379">
        <v>4.6399999999999997</v>
      </c>
      <c r="J409" s="32">
        <v>156</v>
      </c>
      <c r="K409" s="32" t="s">
        <v>75</v>
      </c>
      <c r="L409" s="32"/>
      <c r="M409" s="33" t="s">
        <v>68</v>
      </c>
      <c r="N409" s="33"/>
      <c r="O409" s="32">
        <v>35</v>
      </c>
      <c r="P409" s="7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92"/>
      <c r="R409" s="392"/>
      <c r="S409" s="392"/>
      <c r="T409" s="393"/>
      <c r="U409" s="34"/>
      <c r="V409" s="34"/>
      <c r="W409" s="35" t="s">
        <v>69</v>
      </c>
      <c r="X409" s="380">
        <v>20</v>
      </c>
      <c r="Y409" s="381">
        <f>IFERROR(IF(X409="",0,CEILING((X409/$H409),1)*$H409),"")</f>
        <v>21.9</v>
      </c>
      <c r="Z409" s="36">
        <f>IFERROR(IF(Y409=0,"",ROUNDUP(Y409/H409,0)*0.00753),"")</f>
        <v>3.7650000000000003E-2</v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21.187214611872147</v>
      </c>
      <c r="BN409" s="64">
        <f>IFERROR(Y409*I409/H409,"0")</f>
        <v>23.199999999999996</v>
      </c>
      <c r="BO409" s="64">
        <f>IFERROR(1/J409*(X409/H409),"0")</f>
        <v>2.9270577215782696E-2</v>
      </c>
      <c r="BP409" s="64">
        <f>IFERROR(1/J409*(Y409/H409),"0")</f>
        <v>3.2051282051282048E-2</v>
      </c>
    </row>
    <row r="410" spans="1:68" ht="27" hidden="1" customHeight="1" x14ac:dyDescent="0.25">
      <c r="A410" s="54" t="s">
        <v>517</v>
      </c>
      <c r="B410" s="54" t="s">
        <v>518</v>
      </c>
      <c r="C410" s="31">
        <v>4301031304</v>
      </c>
      <c r="D410" s="387">
        <v>4607091384826</v>
      </c>
      <c r="E410" s="388"/>
      <c r="F410" s="379">
        <v>0.35</v>
      </c>
      <c r="G410" s="32">
        <v>8</v>
      </c>
      <c r="H410" s="379">
        <v>2.8</v>
      </c>
      <c r="I410" s="379">
        <v>2.98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35</v>
      </c>
      <c r="P410" s="75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92"/>
      <c r="R410" s="392"/>
      <c r="S410" s="392"/>
      <c r="T410" s="393"/>
      <c r="U410" s="34"/>
      <c r="V410" s="34"/>
      <c r="W410" s="35" t="s">
        <v>69</v>
      </c>
      <c r="X410" s="380">
        <v>0</v>
      </c>
      <c r="Y410" s="381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00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02"/>
      <c r="P411" s="384" t="s">
        <v>70</v>
      </c>
      <c r="Q411" s="385"/>
      <c r="R411" s="385"/>
      <c r="S411" s="385"/>
      <c r="T411" s="385"/>
      <c r="U411" s="385"/>
      <c r="V411" s="386"/>
      <c r="W411" s="37" t="s">
        <v>71</v>
      </c>
      <c r="X411" s="382">
        <f>IFERROR(X409/H409,"0")+IFERROR(X410/H410,"0")</f>
        <v>4.5662100456621006</v>
      </c>
      <c r="Y411" s="382">
        <f>IFERROR(Y409/H409,"0")+IFERROR(Y410/H410,"0")</f>
        <v>5</v>
      </c>
      <c r="Z411" s="382">
        <f>IFERROR(IF(Z409="",0,Z409),"0")+IFERROR(IF(Z410="",0,Z410),"0")</f>
        <v>3.7650000000000003E-2</v>
      </c>
      <c r="AA411" s="383"/>
      <c r="AB411" s="383"/>
      <c r="AC411" s="383"/>
    </row>
    <row r="412" spans="1:68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02"/>
      <c r="P412" s="384" t="s">
        <v>70</v>
      </c>
      <c r="Q412" s="385"/>
      <c r="R412" s="385"/>
      <c r="S412" s="385"/>
      <c r="T412" s="385"/>
      <c r="U412" s="385"/>
      <c r="V412" s="386"/>
      <c r="W412" s="37" t="s">
        <v>69</v>
      </c>
      <c r="X412" s="382">
        <f>IFERROR(SUM(X409:X410),"0")</f>
        <v>20</v>
      </c>
      <c r="Y412" s="382">
        <f>IFERROR(SUM(Y409:Y410),"0")</f>
        <v>21.9</v>
      </c>
      <c r="Z412" s="37"/>
      <c r="AA412" s="383"/>
      <c r="AB412" s="383"/>
      <c r="AC412" s="383"/>
    </row>
    <row r="413" spans="1:68" ht="14.25" hidden="1" customHeight="1" x14ac:dyDescent="0.25">
      <c r="A413" s="423" t="s">
        <v>72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76"/>
      <c r="AB413" s="376"/>
      <c r="AC413" s="376"/>
    </row>
    <row r="414" spans="1:68" ht="27" customHeight="1" x14ac:dyDescent="0.25">
      <c r="A414" s="54" t="s">
        <v>519</v>
      </c>
      <c r="B414" s="54" t="s">
        <v>520</v>
      </c>
      <c r="C414" s="31">
        <v>4301051635</v>
      </c>
      <c r="D414" s="387">
        <v>4607091384246</v>
      </c>
      <c r="E414" s="388"/>
      <c r="F414" s="379">
        <v>1.3</v>
      </c>
      <c r="G414" s="32">
        <v>6</v>
      </c>
      <c r="H414" s="379">
        <v>7.8</v>
      </c>
      <c r="I414" s="379">
        <v>8.3640000000000008</v>
      </c>
      <c r="J414" s="32">
        <v>56</v>
      </c>
      <c r="K414" s="32" t="s">
        <v>113</v>
      </c>
      <c r="L414" s="32"/>
      <c r="M414" s="33" t="s">
        <v>68</v>
      </c>
      <c r="N414" s="33"/>
      <c r="O414" s="32">
        <v>40</v>
      </c>
      <c r="P414" s="51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92"/>
      <c r="R414" s="392"/>
      <c r="S414" s="392"/>
      <c r="T414" s="393"/>
      <c r="U414" s="34"/>
      <c r="V414" s="34"/>
      <c r="W414" s="35" t="s">
        <v>69</v>
      </c>
      <c r="X414" s="380">
        <v>20</v>
      </c>
      <c r="Y414" s="381">
        <f>IFERROR(IF(X414="",0,CEILING((X414/$H414),1)*$H414),"")</f>
        <v>23.4</v>
      </c>
      <c r="Z414" s="36">
        <f>IFERROR(IF(Y414=0,"",ROUNDUP(Y414/H414,0)*0.02175),"")</f>
        <v>6.5250000000000002E-2</v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21.446153846153852</v>
      </c>
      <c r="BN414" s="64">
        <f>IFERROR(Y414*I414/H414,"0")</f>
        <v>25.092000000000002</v>
      </c>
      <c r="BO414" s="64">
        <f>IFERROR(1/J414*(X414/H414),"0")</f>
        <v>4.5787545787545791E-2</v>
      </c>
      <c r="BP414" s="64">
        <f>IFERROR(1/J414*(Y414/H414),"0")</f>
        <v>5.3571428571428568E-2</v>
      </c>
    </row>
    <row r="415" spans="1:68" ht="27" hidden="1" customHeight="1" x14ac:dyDescent="0.25">
      <c r="A415" s="54" t="s">
        <v>521</v>
      </c>
      <c r="B415" s="54" t="s">
        <v>522</v>
      </c>
      <c r="C415" s="31">
        <v>4301051445</v>
      </c>
      <c r="D415" s="387">
        <v>4680115881976</v>
      </c>
      <c r="E415" s="388"/>
      <c r="F415" s="379">
        <v>1.3</v>
      </c>
      <c r="G415" s="32">
        <v>6</v>
      </c>
      <c r="H415" s="379">
        <v>7.8</v>
      </c>
      <c r="I415" s="379">
        <v>8.2799999999999994</v>
      </c>
      <c r="J415" s="32">
        <v>56</v>
      </c>
      <c r="K415" s="32" t="s">
        <v>113</v>
      </c>
      <c r="L415" s="32"/>
      <c r="M415" s="33" t="s">
        <v>68</v>
      </c>
      <c r="N415" s="33"/>
      <c r="O415" s="32">
        <v>40</v>
      </c>
      <c r="P415" s="68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92"/>
      <c r="R415" s="392"/>
      <c r="S415" s="392"/>
      <c r="T415" s="393"/>
      <c r="U415" s="34"/>
      <c r="V415" s="34"/>
      <c r="W415" s="35" t="s">
        <v>69</v>
      </c>
      <c r="X415" s="380">
        <v>0</v>
      </c>
      <c r="Y415" s="381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523</v>
      </c>
      <c r="B416" s="54" t="s">
        <v>524</v>
      </c>
      <c r="C416" s="31">
        <v>4301051297</v>
      </c>
      <c r="D416" s="387">
        <v>4607091384253</v>
      </c>
      <c r="E416" s="388"/>
      <c r="F416" s="379">
        <v>0.4</v>
      </c>
      <c r="G416" s="32">
        <v>6</v>
      </c>
      <c r="H416" s="379">
        <v>2.4</v>
      </c>
      <c r="I416" s="379">
        <v>2.6840000000000002</v>
      </c>
      <c r="J416" s="32">
        <v>156</v>
      </c>
      <c r="K416" s="32" t="s">
        <v>75</v>
      </c>
      <c r="L416" s="32"/>
      <c r="M416" s="33" t="s">
        <v>68</v>
      </c>
      <c r="N416" s="33"/>
      <c r="O416" s="32">
        <v>40</v>
      </c>
      <c r="P416" s="54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92"/>
      <c r="R416" s="392"/>
      <c r="S416" s="392"/>
      <c r="T416" s="393"/>
      <c r="U416" s="34"/>
      <c r="V416" s="34"/>
      <c r="W416" s="35" t="s">
        <v>69</v>
      </c>
      <c r="X416" s="380">
        <v>0</v>
      </c>
      <c r="Y416" s="381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523</v>
      </c>
      <c r="B417" s="54" t="s">
        <v>525</v>
      </c>
      <c r="C417" s="31">
        <v>4301051634</v>
      </c>
      <c r="D417" s="387">
        <v>4607091384253</v>
      </c>
      <c r="E417" s="388"/>
      <c r="F417" s="379">
        <v>0.4</v>
      </c>
      <c r="G417" s="32">
        <v>6</v>
      </c>
      <c r="H417" s="379">
        <v>2.4</v>
      </c>
      <c r="I417" s="379">
        <v>2.6840000000000002</v>
      </c>
      <c r="J417" s="32">
        <v>156</v>
      </c>
      <c r="K417" s="32" t="s">
        <v>75</v>
      </c>
      <c r="L417" s="32"/>
      <c r="M417" s="33" t="s">
        <v>68</v>
      </c>
      <c r="N417" s="33"/>
      <c r="O417" s="32">
        <v>40</v>
      </c>
      <c r="P417" s="7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92"/>
      <c r="R417" s="392"/>
      <c r="S417" s="392"/>
      <c r="T417" s="393"/>
      <c r="U417" s="34"/>
      <c r="V417" s="34"/>
      <c r="W417" s="35" t="s">
        <v>69</v>
      </c>
      <c r="X417" s="380">
        <v>0</v>
      </c>
      <c r="Y417" s="381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526</v>
      </c>
      <c r="B418" s="54" t="s">
        <v>527</v>
      </c>
      <c r="C418" s="31">
        <v>4301051444</v>
      </c>
      <c r="D418" s="387">
        <v>4680115881969</v>
      </c>
      <c r="E418" s="388"/>
      <c r="F418" s="379">
        <v>0.4</v>
      </c>
      <c r="G418" s="32">
        <v>6</v>
      </c>
      <c r="H418" s="379">
        <v>2.4</v>
      </c>
      <c r="I418" s="379">
        <v>2.6</v>
      </c>
      <c r="J418" s="32">
        <v>156</v>
      </c>
      <c r="K418" s="32" t="s">
        <v>75</v>
      </c>
      <c r="L418" s="32"/>
      <c r="M418" s="33" t="s">
        <v>68</v>
      </c>
      <c r="N418" s="33"/>
      <c r="O418" s="32">
        <v>40</v>
      </c>
      <c r="P418" s="7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92"/>
      <c r="R418" s="392"/>
      <c r="S418" s="392"/>
      <c r="T418" s="393"/>
      <c r="U418" s="34"/>
      <c r="V418" s="34"/>
      <c r="W418" s="35" t="s">
        <v>69</v>
      </c>
      <c r="X418" s="380">
        <v>0</v>
      </c>
      <c r="Y418" s="381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00"/>
      <c r="B419" s="401"/>
      <c r="C419" s="401"/>
      <c r="D419" s="401"/>
      <c r="E419" s="401"/>
      <c r="F419" s="401"/>
      <c r="G419" s="401"/>
      <c r="H419" s="401"/>
      <c r="I419" s="401"/>
      <c r="J419" s="401"/>
      <c r="K419" s="401"/>
      <c r="L419" s="401"/>
      <c r="M419" s="401"/>
      <c r="N419" s="401"/>
      <c r="O419" s="402"/>
      <c r="P419" s="384" t="s">
        <v>70</v>
      </c>
      <c r="Q419" s="385"/>
      <c r="R419" s="385"/>
      <c r="S419" s="385"/>
      <c r="T419" s="385"/>
      <c r="U419" s="385"/>
      <c r="V419" s="386"/>
      <c r="W419" s="37" t="s">
        <v>71</v>
      </c>
      <c r="X419" s="382">
        <f>IFERROR(X414/H414,"0")+IFERROR(X415/H415,"0")+IFERROR(X416/H416,"0")+IFERROR(X417/H417,"0")+IFERROR(X418/H418,"0")</f>
        <v>2.5641025641025643</v>
      </c>
      <c r="Y419" s="382">
        <f>IFERROR(Y414/H414,"0")+IFERROR(Y415/H415,"0")+IFERROR(Y416/H416,"0")+IFERROR(Y417/H417,"0")+IFERROR(Y418/H418,"0")</f>
        <v>3</v>
      </c>
      <c r="Z419" s="382">
        <f>IFERROR(IF(Z414="",0,Z414),"0")+IFERROR(IF(Z415="",0,Z415),"0")+IFERROR(IF(Z416="",0,Z416),"0")+IFERROR(IF(Z417="",0,Z417),"0")+IFERROR(IF(Z418="",0,Z418),"0")</f>
        <v>6.5250000000000002E-2</v>
      </c>
      <c r="AA419" s="383"/>
      <c r="AB419" s="383"/>
      <c r="AC419" s="383"/>
    </row>
    <row r="420" spans="1:68" x14ac:dyDescent="0.2">
      <c r="A420" s="401"/>
      <c r="B420" s="401"/>
      <c r="C420" s="401"/>
      <c r="D420" s="401"/>
      <c r="E420" s="401"/>
      <c r="F420" s="401"/>
      <c r="G420" s="401"/>
      <c r="H420" s="401"/>
      <c r="I420" s="401"/>
      <c r="J420" s="401"/>
      <c r="K420" s="401"/>
      <c r="L420" s="401"/>
      <c r="M420" s="401"/>
      <c r="N420" s="401"/>
      <c r="O420" s="402"/>
      <c r="P420" s="384" t="s">
        <v>70</v>
      </c>
      <c r="Q420" s="385"/>
      <c r="R420" s="385"/>
      <c r="S420" s="385"/>
      <c r="T420" s="385"/>
      <c r="U420" s="385"/>
      <c r="V420" s="386"/>
      <c r="W420" s="37" t="s">
        <v>69</v>
      </c>
      <c r="X420" s="382">
        <f>IFERROR(SUM(X414:X418),"0")</f>
        <v>20</v>
      </c>
      <c r="Y420" s="382">
        <f>IFERROR(SUM(Y414:Y418),"0")</f>
        <v>23.4</v>
      </c>
      <c r="Z420" s="37"/>
      <c r="AA420" s="383"/>
      <c r="AB420" s="383"/>
      <c r="AC420" s="383"/>
    </row>
    <row r="421" spans="1:68" ht="14.25" hidden="1" customHeight="1" x14ac:dyDescent="0.25">
      <c r="A421" s="423" t="s">
        <v>167</v>
      </c>
      <c r="B421" s="401"/>
      <c r="C421" s="401"/>
      <c r="D421" s="401"/>
      <c r="E421" s="401"/>
      <c r="F421" s="401"/>
      <c r="G421" s="401"/>
      <c r="H421" s="401"/>
      <c r="I421" s="401"/>
      <c r="J421" s="401"/>
      <c r="K421" s="401"/>
      <c r="L421" s="401"/>
      <c r="M421" s="401"/>
      <c r="N421" s="401"/>
      <c r="O421" s="401"/>
      <c r="P421" s="401"/>
      <c r="Q421" s="401"/>
      <c r="R421" s="401"/>
      <c r="S421" s="401"/>
      <c r="T421" s="401"/>
      <c r="U421" s="401"/>
      <c r="V421" s="401"/>
      <c r="W421" s="401"/>
      <c r="X421" s="401"/>
      <c r="Y421" s="401"/>
      <c r="Z421" s="401"/>
      <c r="AA421" s="376"/>
      <c r="AB421" s="376"/>
      <c r="AC421" s="376"/>
    </row>
    <row r="422" spans="1:68" ht="27" hidden="1" customHeight="1" x14ac:dyDescent="0.25">
      <c r="A422" s="54" t="s">
        <v>528</v>
      </c>
      <c r="B422" s="54" t="s">
        <v>529</v>
      </c>
      <c r="C422" s="31">
        <v>4301060377</v>
      </c>
      <c r="D422" s="387">
        <v>4607091389357</v>
      </c>
      <c r="E422" s="388"/>
      <c r="F422" s="379">
        <v>1.3</v>
      </c>
      <c r="G422" s="32">
        <v>6</v>
      </c>
      <c r="H422" s="379">
        <v>7.8</v>
      </c>
      <c r="I422" s="379">
        <v>8.2799999999999994</v>
      </c>
      <c r="J422" s="32">
        <v>56</v>
      </c>
      <c r="K422" s="32" t="s">
        <v>113</v>
      </c>
      <c r="L422" s="32"/>
      <c r="M422" s="33" t="s">
        <v>68</v>
      </c>
      <c r="N422" s="33"/>
      <c r="O422" s="32">
        <v>40</v>
      </c>
      <c r="P422" s="54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92"/>
      <c r="R422" s="392"/>
      <c r="S422" s="392"/>
      <c r="T422" s="393"/>
      <c r="U422" s="34"/>
      <c r="V422" s="34"/>
      <c r="W422" s="35" t="s">
        <v>69</v>
      </c>
      <c r="X422" s="380">
        <v>0</v>
      </c>
      <c r="Y422" s="381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400"/>
      <c r="B423" s="401"/>
      <c r="C423" s="401"/>
      <c r="D423" s="401"/>
      <c r="E423" s="401"/>
      <c r="F423" s="401"/>
      <c r="G423" s="401"/>
      <c r="H423" s="401"/>
      <c r="I423" s="401"/>
      <c r="J423" s="401"/>
      <c r="K423" s="401"/>
      <c r="L423" s="401"/>
      <c r="M423" s="401"/>
      <c r="N423" s="401"/>
      <c r="O423" s="402"/>
      <c r="P423" s="384" t="s">
        <v>70</v>
      </c>
      <c r="Q423" s="385"/>
      <c r="R423" s="385"/>
      <c r="S423" s="385"/>
      <c r="T423" s="385"/>
      <c r="U423" s="385"/>
      <c r="V423" s="386"/>
      <c r="W423" s="37" t="s">
        <v>71</v>
      </c>
      <c r="X423" s="382">
        <f>IFERROR(X422/H422,"0")</f>
        <v>0</v>
      </c>
      <c r="Y423" s="382">
        <f>IFERROR(Y422/H422,"0")</f>
        <v>0</v>
      </c>
      <c r="Z423" s="382">
        <f>IFERROR(IF(Z422="",0,Z422),"0")</f>
        <v>0</v>
      </c>
      <c r="AA423" s="383"/>
      <c r="AB423" s="383"/>
      <c r="AC423" s="383"/>
    </row>
    <row r="424" spans="1:68" hidden="1" x14ac:dyDescent="0.2">
      <c r="A424" s="401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02"/>
      <c r="P424" s="384" t="s">
        <v>70</v>
      </c>
      <c r="Q424" s="385"/>
      <c r="R424" s="385"/>
      <c r="S424" s="385"/>
      <c r="T424" s="385"/>
      <c r="U424" s="385"/>
      <c r="V424" s="386"/>
      <c r="W424" s="37" t="s">
        <v>69</v>
      </c>
      <c r="X424" s="382">
        <f>IFERROR(SUM(X422:X422),"0")</f>
        <v>0</v>
      </c>
      <c r="Y424" s="382">
        <f>IFERROR(SUM(Y422:Y422),"0")</f>
        <v>0</v>
      </c>
      <c r="Z424" s="37"/>
      <c r="AA424" s="383"/>
      <c r="AB424" s="383"/>
      <c r="AC424" s="383"/>
    </row>
    <row r="425" spans="1:68" ht="27.75" hidden="1" customHeight="1" x14ac:dyDescent="0.2">
      <c r="A425" s="389" t="s">
        <v>530</v>
      </c>
      <c r="B425" s="390"/>
      <c r="C425" s="390"/>
      <c r="D425" s="390"/>
      <c r="E425" s="390"/>
      <c r="F425" s="390"/>
      <c r="G425" s="390"/>
      <c r="H425" s="390"/>
      <c r="I425" s="390"/>
      <c r="J425" s="390"/>
      <c r="K425" s="390"/>
      <c r="L425" s="390"/>
      <c r="M425" s="390"/>
      <c r="N425" s="390"/>
      <c r="O425" s="390"/>
      <c r="P425" s="390"/>
      <c r="Q425" s="390"/>
      <c r="R425" s="390"/>
      <c r="S425" s="390"/>
      <c r="T425" s="390"/>
      <c r="U425" s="390"/>
      <c r="V425" s="390"/>
      <c r="W425" s="390"/>
      <c r="X425" s="390"/>
      <c r="Y425" s="390"/>
      <c r="Z425" s="390"/>
      <c r="AA425" s="48"/>
      <c r="AB425" s="48"/>
      <c r="AC425" s="48"/>
    </row>
    <row r="426" spans="1:68" ht="16.5" hidden="1" customHeight="1" x14ac:dyDescent="0.25">
      <c r="A426" s="420" t="s">
        <v>531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75"/>
      <c r="AB426" s="375"/>
      <c r="AC426" s="375"/>
    </row>
    <row r="427" spans="1:68" ht="14.25" hidden="1" customHeight="1" x14ac:dyDescent="0.25">
      <c r="A427" s="423" t="s">
        <v>110</v>
      </c>
      <c r="B427" s="401"/>
      <c r="C427" s="401"/>
      <c r="D427" s="401"/>
      <c r="E427" s="401"/>
      <c r="F427" s="401"/>
      <c r="G427" s="401"/>
      <c r="H427" s="401"/>
      <c r="I427" s="401"/>
      <c r="J427" s="401"/>
      <c r="K427" s="401"/>
      <c r="L427" s="401"/>
      <c r="M427" s="401"/>
      <c r="N427" s="401"/>
      <c r="O427" s="401"/>
      <c r="P427" s="401"/>
      <c r="Q427" s="401"/>
      <c r="R427" s="401"/>
      <c r="S427" s="401"/>
      <c r="T427" s="401"/>
      <c r="U427" s="401"/>
      <c r="V427" s="401"/>
      <c r="W427" s="401"/>
      <c r="X427" s="401"/>
      <c r="Y427" s="401"/>
      <c r="Z427" s="401"/>
      <c r="AA427" s="376"/>
      <c r="AB427" s="376"/>
      <c r="AC427" s="376"/>
    </row>
    <row r="428" spans="1:68" ht="27" hidden="1" customHeight="1" x14ac:dyDescent="0.25">
      <c r="A428" s="54" t="s">
        <v>532</v>
      </c>
      <c r="B428" s="54" t="s">
        <v>533</v>
      </c>
      <c r="C428" s="31">
        <v>4301011428</v>
      </c>
      <c r="D428" s="387">
        <v>4607091389708</v>
      </c>
      <c r="E428" s="388"/>
      <c r="F428" s="379">
        <v>0.45</v>
      </c>
      <c r="G428" s="32">
        <v>6</v>
      </c>
      <c r="H428" s="379">
        <v>2.7</v>
      </c>
      <c r="I428" s="379">
        <v>2.9</v>
      </c>
      <c r="J428" s="32">
        <v>156</v>
      </c>
      <c r="K428" s="32" t="s">
        <v>75</v>
      </c>
      <c r="L428" s="32"/>
      <c r="M428" s="33" t="s">
        <v>114</v>
      </c>
      <c r="N428" s="33"/>
      <c r="O428" s="32">
        <v>50</v>
      </c>
      <c r="P428" s="4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92"/>
      <c r="R428" s="392"/>
      <c r="S428" s="392"/>
      <c r="T428" s="393"/>
      <c r="U428" s="34"/>
      <c r="V428" s="34"/>
      <c r="W428" s="35" t="s">
        <v>69</v>
      </c>
      <c r="X428" s="380">
        <v>0</v>
      </c>
      <c r="Y428" s="381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400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02"/>
      <c r="P429" s="384" t="s">
        <v>70</v>
      </c>
      <c r="Q429" s="385"/>
      <c r="R429" s="385"/>
      <c r="S429" s="385"/>
      <c r="T429" s="385"/>
      <c r="U429" s="385"/>
      <c r="V429" s="386"/>
      <c r="W429" s="37" t="s">
        <v>71</v>
      </c>
      <c r="X429" s="382">
        <f>IFERROR(X428/H428,"0")</f>
        <v>0</v>
      </c>
      <c r="Y429" s="382">
        <f>IFERROR(Y428/H428,"0")</f>
        <v>0</v>
      </c>
      <c r="Z429" s="382">
        <f>IFERROR(IF(Z428="",0,Z428),"0")</f>
        <v>0</v>
      </c>
      <c r="AA429" s="383"/>
      <c r="AB429" s="383"/>
      <c r="AC429" s="383"/>
    </row>
    <row r="430" spans="1:68" hidden="1" x14ac:dyDescent="0.2">
      <c r="A430" s="401"/>
      <c r="B430" s="401"/>
      <c r="C430" s="401"/>
      <c r="D430" s="401"/>
      <c r="E430" s="401"/>
      <c r="F430" s="401"/>
      <c r="G430" s="401"/>
      <c r="H430" s="401"/>
      <c r="I430" s="401"/>
      <c r="J430" s="401"/>
      <c r="K430" s="401"/>
      <c r="L430" s="401"/>
      <c r="M430" s="401"/>
      <c r="N430" s="401"/>
      <c r="O430" s="402"/>
      <c r="P430" s="384" t="s">
        <v>70</v>
      </c>
      <c r="Q430" s="385"/>
      <c r="R430" s="385"/>
      <c r="S430" s="385"/>
      <c r="T430" s="385"/>
      <c r="U430" s="385"/>
      <c r="V430" s="386"/>
      <c r="W430" s="37" t="s">
        <v>69</v>
      </c>
      <c r="X430" s="382">
        <f>IFERROR(SUM(X428:X428),"0")</f>
        <v>0</v>
      </c>
      <c r="Y430" s="382">
        <f>IFERROR(SUM(Y428:Y428),"0")</f>
        <v>0</v>
      </c>
      <c r="Z430" s="37"/>
      <c r="AA430" s="383"/>
      <c r="AB430" s="383"/>
      <c r="AC430" s="383"/>
    </row>
    <row r="431" spans="1:68" ht="14.25" hidden="1" customHeight="1" x14ac:dyDescent="0.25">
      <c r="A431" s="423" t="s">
        <v>64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76"/>
      <c r="AB431" s="376"/>
      <c r="AC431" s="376"/>
    </row>
    <row r="432" spans="1:68" ht="27" hidden="1" customHeight="1" x14ac:dyDescent="0.25">
      <c r="A432" s="54" t="s">
        <v>534</v>
      </c>
      <c r="B432" s="54" t="s">
        <v>535</v>
      </c>
      <c r="C432" s="31">
        <v>4301031322</v>
      </c>
      <c r="D432" s="387">
        <v>4607091389753</v>
      </c>
      <c r="E432" s="388"/>
      <c r="F432" s="379">
        <v>0.7</v>
      </c>
      <c r="G432" s="32">
        <v>6</v>
      </c>
      <c r="H432" s="379">
        <v>4.2</v>
      </c>
      <c r="I432" s="379">
        <v>4.43</v>
      </c>
      <c r="J432" s="32">
        <v>156</v>
      </c>
      <c r="K432" s="32" t="s">
        <v>75</v>
      </c>
      <c r="L432" s="32"/>
      <c r="M432" s="33" t="s">
        <v>68</v>
      </c>
      <c r="N432" s="33"/>
      <c r="O432" s="32">
        <v>50</v>
      </c>
      <c r="P432" s="41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92"/>
      <c r="R432" s="392"/>
      <c r="S432" s="392"/>
      <c r="T432" s="393"/>
      <c r="U432" s="34"/>
      <c r="V432" s="34"/>
      <c r="W432" s="35" t="s">
        <v>69</v>
      </c>
      <c r="X432" s="380">
        <v>0</v>
      </c>
      <c r="Y432" s="381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hidden="1" customHeight="1" x14ac:dyDescent="0.25">
      <c r="A433" s="54" t="s">
        <v>534</v>
      </c>
      <c r="B433" s="54" t="s">
        <v>536</v>
      </c>
      <c r="C433" s="31">
        <v>4301031355</v>
      </c>
      <c r="D433" s="387">
        <v>4607091389753</v>
      </c>
      <c r="E433" s="388"/>
      <c r="F433" s="379">
        <v>0.7</v>
      </c>
      <c r="G433" s="32">
        <v>6</v>
      </c>
      <c r="H433" s="379">
        <v>4.2</v>
      </c>
      <c r="I433" s="379">
        <v>4.43</v>
      </c>
      <c r="J433" s="32">
        <v>156</v>
      </c>
      <c r="K433" s="32" t="s">
        <v>75</v>
      </c>
      <c r="L433" s="32"/>
      <c r="M433" s="33" t="s">
        <v>68</v>
      </c>
      <c r="N433" s="33"/>
      <c r="O433" s="32">
        <v>50</v>
      </c>
      <c r="P433" s="73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92"/>
      <c r="R433" s="392"/>
      <c r="S433" s="392"/>
      <c r="T433" s="393"/>
      <c r="U433" s="34"/>
      <c r="V433" s="34"/>
      <c r="W433" s="35" t="s">
        <v>69</v>
      </c>
      <c r="X433" s="380">
        <v>0</v>
      </c>
      <c r="Y433" s="381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hidden="1" customHeight="1" x14ac:dyDescent="0.25">
      <c r="A434" s="54" t="s">
        <v>537</v>
      </c>
      <c r="B434" s="54" t="s">
        <v>538</v>
      </c>
      <c r="C434" s="31">
        <v>4301031323</v>
      </c>
      <c r="D434" s="387">
        <v>4607091389760</v>
      </c>
      <c r="E434" s="388"/>
      <c r="F434" s="379">
        <v>0.7</v>
      </c>
      <c r="G434" s="32">
        <v>6</v>
      </c>
      <c r="H434" s="379">
        <v>4.2</v>
      </c>
      <c r="I434" s="379">
        <v>4.43</v>
      </c>
      <c r="J434" s="32">
        <v>156</v>
      </c>
      <c r="K434" s="32" t="s">
        <v>75</v>
      </c>
      <c r="L434" s="32"/>
      <c r="M434" s="33" t="s">
        <v>68</v>
      </c>
      <c r="N434" s="33"/>
      <c r="O434" s="32">
        <v>50</v>
      </c>
      <c r="P434" s="74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92"/>
      <c r="R434" s="392"/>
      <c r="S434" s="392"/>
      <c r="T434" s="393"/>
      <c r="U434" s="34"/>
      <c r="V434" s="34"/>
      <c r="W434" s="35" t="s">
        <v>69</v>
      </c>
      <c r="X434" s="380">
        <v>0</v>
      </c>
      <c r="Y434" s="381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539</v>
      </c>
      <c r="B435" s="54" t="s">
        <v>540</v>
      </c>
      <c r="C435" s="31">
        <v>4301031325</v>
      </c>
      <c r="D435" s="387">
        <v>4607091389746</v>
      </c>
      <c r="E435" s="388"/>
      <c r="F435" s="379">
        <v>0.7</v>
      </c>
      <c r="G435" s="32">
        <v>6</v>
      </c>
      <c r="H435" s="379">
        <v>4.2</v>
      </c>
      <c r="I435" s="379">
        <v>4.43</v>
      </c>
      <c r="J435" s="32">
        <v>156</v>
      </c>
      <c r="K435" s="32" t="s">
        <v>75</v>
      </c>
      <c r="L435" s="32"/>
      <c r="M435" s="33" t="s">
        <v>68</v>
      </c>
      <c r="N435" s="33"/>
      <c r="O435" s="32">
        <v>50</v>
      </c>
      <c r="P435" s="74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92"/>
      <c r="R435" s="392"/>
      <c r="S435" s="392"/>
      <c r="T435" s="393"/>
      <c r="U435" s="34"/>
      <c r="V435" s="34"/>
      <c r="W435" s="35" t="s">
        <v>69</v>
      </c>
      <c r="X435" s="380">
        <v>15</v>
      </c>
      <c r="Y435" s="381">
        <f t="shared" si="72"/>
        <v>16.8</v>
      </c>
      <c r="Z435" s="36">
        <f>IFERROR(IF(Y435=0,"",ROUNDUP(Y435/H435,0)*0.00753),"")</f>
        <v>3.0120000000000001E-2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15.821428571428568</v>
      </c>
      <c r="BN435" s="64">
        <f t="shared" si="74"/>
        <v>17.72</v>
      </c>
      <c r="BO435" s="64">
        <f t="shared" si="75"/>
        <v>2.2893772893772892E-2</v>
      </c>
      <c r="BP435" s="64">
        <f t="shared" si="76"/>
        <v>2.564102564102564E-2</v>
      </c>
    </row>
    <row r="436" spans="1:68" ht="27" hidden="1" customHeight="1" x14ac:dyDescent="0.25">
      <c r="A436" s="54" t="s">
        <v>539</v>
      </c>
      <c r="B436" s="54" t="s">
        <v>541</v>
      </c>
      <c r="C436" s="31">
        <v>4301031356</v>
      </c>
      <c r="D436" s="387">
        <v>4607091389746</v>
      </c>
      <c r="E436" s="388"/>
      <c r="F436" s="379">
        <v>0.7</v>
      </c>
      <c r="G436" s="32">
        <v>6</v>
      </c>
      <c r="H436" s="379">
        <v>4.2</v>
      </c>
      <c r="I436" s="379">
        <v>4.43</v>
      </c>
      <c r="J436" s="32">
        <v>156</v>
      </c>
      <c r="K436" s="32" t="s">
        <v>75</v>
      </c>
      <c r="L436" s="32"/>
      <c r="M436" s="33" t="s">
        <v>68</v>
      </c>
      <c r="N436" s="33"/>
      <c r="O436" s="32">
        <v>50</v>
      </c>
      <c r="P436" s="76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92"/>
      <c r="R436" s="392"/>
      <c r="S436" s="392"/>
      <c r="T436" s="393"/>
      <c r="U436" s="34"/>
      <c r="V436" s="34"/>
      <c r="W436" s="35" t="s">
        <v>69</v>
      </c>
      <c r="X436" s="380">
        <v>0</v>
      </c>
      <c r="Y436" s="381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542</v>
      </c>
      <c r="B437" s="54" t="s">
        <v>543</v>
      </c>
      <c r="C437" s="31">
        <v>4301031335</v>
      </c>
      <c r="D437" s="387">
        <v>4680115883147</v>
      </c>
      <c r="E437" s="388"/>
      <c r="F437" s="379">
        <v>0.28000000000000003</v>
      </c>
      <c r="G437" s="32">
        <v>6</v>
      </c>
      <c r="H437" s="379">
        <v>1.68</v>
      </c>
      <c r="I437" s="379">
        <v>1.81</v>
      </c>
      <c r="J437" s="32">
        <v>234</v>
      </c>
      <c r="K437" s="32" t="s">
        <v>67</v>
      </c>
      <c r="L437" s="32"/>
      <c r="M437" s="33" t="s">
        <v>68</v>
      </c>
      <c r="N437" s="33"/>
      <c r="O437" s="32">
        <v>50</v>
      </c>
      <c r="P437" s="41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92"/>
      <c r="R437" s="392"/>
      <c r="S437" s="392"/>
      <c r="T437" s="393"/>
      <c r="U437" s="34"/>
      <c r="V437" s="34"/>
      <c r="W437" s="35" t="s">
        <v>69</v>
      </c>
      <c r="X437" s="380">
        <v>0</v>
      </c>
      <c r="Y437" s="381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542</v>
      </c>
      <c r="B438" s="54" t="s">
        <v>544</v>
      </c>
      <c r="C438" s="31">
        <v>4301031257</v>
      </c>
      <c r="D438" s="387">
        <v>4680115883147</v>
      </c>
      <c r="E438" s="388"/>
      <c r="F438" s="379">
        <v>0.28000000000000003</v>
      </c>
      <c r="G438" s="32">
        <v>6</v>
      </c>
      <c r="H438" s="379">
        <v>1.68</v>
      </c>
      <c r="I438" s="379">
        <v>1.81</v>
      </c>
      <c r="J438" s="32">
        <v>234</v>
      </c>
      <c r="K438" s="32" t="s">
        <v>67</v>
      </c>
      <c r="L438" s="32"/>
      <c r="M438" s="33" t="s">
        <v>68</v>
      </c>
      <c r="N438" s="33"/>
      <c r="O438" s="32">
        <v>45</v>
      </c>
      <c r="P438" s="5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92"/>
      <c r="R438" s="392"/>
      <c r="S438" s="392"/>
      <c r="T438" s="393"/>
      <c r="U438" s="34"/>
      <c r="V438" s="34"/>
      <c r="W438" s="35" t="s">
        <v>69</v>
      </c>
      <c r="X438" s="380">
        <v>0</v>
      </c>
      <c r="Y438" s="381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545</v>
      </c>
      <c r="B439" s="54" t="s">
        <v>546</v>
      </c>
      <c r="C439" s="31">
        <v>4301031330</v>
      </c>
      <c r="D439" s="387">
        <v>4607091384338</v>
      </c>
      <c r="E439" s="388"/>
      <c r="F439" s="379">
        <v>0.35</v>
      </c>
      <c r="G439" s="32">
        <v>6</v>
      </c>
      <c r="H439" s="379">
        <v>2.1</v>
      </c>
      <c r="I439" s="379">
        <v>2.23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72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9" s="392"/>
      <c r="R439" s="392"/>
      <c r="S439" s="392"/>
      <c r="T439" s="393"/>
      <c r="U439" s="34"/>
      <c r="V439" s="34"/>
      <c r="W439" s="35" t="s">
        <v>69</v>
      </c>
      <c r="X439" s="380">
        <v>0</v>
      </c>
      <c r="Y439" s="381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545</v>
      </c>
      <c r="B440" s="54" t="s">
        <v>547</v>
      </c>
      <c r="C440" s="31">
        <v>4301031178</v>
      </c>
      <c r="D440" s="387">
        <v>4607091384338</v>
      </c>
      <c r="E440" s="388"/>
      <c r="F440" s="379">
        <v>0.35</v>
      </c>
      <c r="G440" s="32">
        <v>6</v>
      </c>
      <c r="H440" s="379">
        <v>2.1</v>
      </c>
      <c r="I440" s="379">
        <v>2.23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45</v>
      </c>
      <c r="P440" s="61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0" s="392"/>
      <c r="R440" s="392"/>
      <c r="S440" s="392"/>
      <c r="T440" s="393"/>
      <c r="U440" s="34"/>
      <c r="V440" s="34"/>
      <c r="W440" s="35" t="s">
        <v>69</v>
      </c>
      <c r="X440" s="380">
        <v>0</v>
      </c>
      <c r="Y440" s="381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hidden="1" customHeight="1" x14ac:dyDescent="0.25">
      <c r="A441" s="54" t="s">
        <v>548</v>
      </c>
      <c r="B441" s="54" t="s">
        <v>549</v>
      </c>
      <c r="C441" s="31">
        <v>4301031336</v>
      </c>
      <c r="D441" s="387">
        <v>4680115883154</v>
      </c>
      <c r="E441" s="388"/>
      <c r="F441" s="379">
        <v>0.28000000000000003</v>
      </c>
      <c r="G441" s="32">
        <v>6</v>
      </c>
      <c r="H441" s="379">
        <v>1.68</v>
      </c>
      <c r="I441" s="379">
        <v>1.81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59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92"/>
      <c r="R441" s="392"/>
      <c r="S441" s="392"/>
      <c r="T441" s="393"/>
      <c r="U441" s="34"/>
      <c r="V441" s="34"/>
      <c r="W441" s="35" t="s">
        <v>69</v>
      </c>
      <c r="X441" s="380">
        <v>0</v>
      </c>
      <c r="Y441" s="381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hidden="1" customHeight="1" x14ac:dyDescent="0.25">
      <c r="A442" s="54" t="s">
        <v>548</v>
      </c>
      <c r="B442" s="54" t="s">
        <v>550</v>
      </c>
      <c r="C442" s="31">
        <v>4301031254</v>
      </c>
      <c r="D442" s="387">
        <v>4680115883154</v>
      </c>
      <c r="E442" s="388"/>
      <c r="F442" s="379">
        <v>0.28000000000000003</v>
      </c>
      <c r="G442" s="32">
        <v>6</v>
      </c>
      <c r="H442" s="379">
        <v>1.68</v>
      </c>
      <c r="I442" s="379">
        <v>1.81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45</v>
      </c>
      <c r="P442" s="53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92"/>
      <c r="R442" s="392"/>
      <c r="S442" s="392"/>
      <c r="T442" s="393"/>
      <c r="U442" s="34"/>
      <c r="V442" s="34"/>
      <c r="W442" s="35" t="s">
        <v>69</v>
      </c>
      <c r="X442" s="380">
        <v>0</v>
      </c>
      <c r="Y442" s="381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hidden="1" customHeight="1" x14ac:dyDescent="0.25">
      <c r="A443" s="54" t="s">
        <v>551</v>
      </c>
      <c r="B443" s="54" t="s">
        <v>552</v>
      </c>
      <c r="C443" s="31">
        <v>4301031331</v>
      </c>
      <c r="D443" s="387">
        <v>4607091389524</v>
      </c>
      <c r="E443" s="388"/>
      <c r="F443" s="379">
        <v>0.35</v>
      </c>
      <c r="G443" s="32">
        <v>6</v>
      </c>
      <c r="H443" s="379">
        <v>2.1</v>
      </c>
      <c r="I443" s="379">
        <v>2.23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50</v>
      </c>
      <c r="P443" s="44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92"/>
      <c r="R443" s="392"/>
      <c r="S443" s="392"/>
      <c r="T443" s="393"/>
      <c r="U443" s="34"/>
      <c r="V443" s="34"/>
      <c r="W443" s="35" t="s">
        <v>69</v>
      </c>
      <c r="X443" s="380">
        <v>0</v>
      </c>
      <c r="Y443" s="381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551</v>
      </c>
      <c r="B444" s="54" t="s">
        <v>553</v>
      </c>
      <c r="C444" s="31">
        <v>4301031361</v>
      </c>
      <c r="D444" s="387">
        <v>4607091389524</v>
      </c>
      <c r="E444" s="388"/>
      <c r="F444" s="379">
        <v>0.35</v>
      </c>
      <c r="G444" s="32">
        <v>6</v>
      </c>
      <c r="H444" s="379">
        <v>2.1</v>
      </c>
      <c r="I444" s="379">
        <v>2.23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50</v>
      </c>
      <c r="P444" s="774" t="s">
        <v>554</v>
      </c>
      <c r="Q444" s="392"/>
      <c r="R444" s="392"/>
      <c r="S444" s="392"/>
      <c r="T444" s="393"/>
      <c r="U444" s="34"/>
      <c r="V444" s="34"/>
      <c r="W444" s="35" t="s">
        <v>69</v>
      </c>
      <c r="X444" s="380">
        <v>0</v>
      </c>
      <c r="Y444" s="381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555</v>
      </c>
      <c r="B445" s="54" t="s">
        <v>556</v>
      </c>
      <c r="C445" s="31">
        <v>4301031337</v>
      </c>
      <c r="D445" s="387">
        <v>4680115883161</v>
      </c>
      <c r="E445" s="388"/>
      <c r="F445" s="379">
        <v>0.28000000000000003</v>
      </c>
      <c r="G445" s="32">
        <v>6</v>
      </c>
      <c r="H445" s="379">
        <v>1.68</v>
      </c>
      <c r="I445" s="379">
        <v>1.81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50</v>
      </c>
      <c r="P445" s="44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92"/>
      <c r="R445" s="392"/>
      <c r="S445" s="392"/>
      <c r="T445" s="393"/>
      <c r="U445" s="34"/>
      <c r="V445" s="34"/>
      <c r="W445" s="35" t="s">
        <v>69</v>
      </c>
      <c r="X445" s="380">
        <v>0</v>
      </c>
      <c r="Y445" s="381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hidden="1" customHeight="1" x14ac:dyDescent="0.25">
      <c r="A446" s="54" t="s">
        <v>555</v>
      </c>
      <c r="B446" s="54" t="s">
        <v>557</v>
      </c>
      <c r="C446" s="31">
        <v>4301031258</v>
      </c>
      <c r="D446" s="387">
        <v>4680115883161</v>
      </c>
      <c r="E446" s="388"/>
      <c r="F446" s="379">
        <v>0.28000000000000003</v>
      </c>
      <c r="G446" s="32">
        <v>6</v>
      </c>
      <c r="H446" s="379">
        <v>1.68</v>
      </c>
      <c r="I446" s="379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45</v>
      </c>
      <c r="P446" s="6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92"/>
      <c r="R446" s="392"/>
      <c r="S446" s="392"/>
      <c r="T446" s="393"/>
      <c r="U446" s="34"/>
      <c r="V446" s="34"/>
      <c r="W446" s="35" t="s">
        <v>69</v>
      </c>
      <c r="X446" s="380">
        <v>0</v>
      </c>
      <c r="Y446" s="381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hidden="1" customHeight="1" x14ac:dyDescent="0.25">
      <c r="A447" s="54" t="s">
        <v>558</v>
      </c>
      <c r="B447" s="54" t="s">
        <v>559</v>
      </c>
      <c r="C447" s="31">
        <v>4301031333</v>
      </c>
      <c r="D447" s="387">
        <v>4607091389531</v>
      </c>
      <c r="E447" s="388"/>
      <c r="F447" s="379">
        <v>0.35</v>
      </c>
      <c r="G447" s="32">
        <v>6</v>
      </c>
      <c r="H447" s="379">
        <v>2.1</v>
      </c>
      <c r="I447" s="379">
        <v>2.23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50</v>
      </c>
      <c r="P447" s="75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92"/>
      <c r="R447" s="392"/>
      <c r="S447" s="392"/>
      <c r="T447" s="393"/>
      <c r="U447" s="34"/>
      <c r="V447" s="34"/>
      <c r="W447" s="35" t="s">
        <v>69</v>
      </c>
      <c r="X447" s="380">
        <v>0</v>
      </c>
      <c r="Y447" s="381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558</v>
      </c>
      <c r="B448" s="54" t="s">
        <v>560</v>
      </c>
      <c r="C448" s="31">
        <v>4301031358</v>
      </c>
      <c r="D448" s="387">
        <v>4607091389531</v>
      </c>
      <c r="E448" s="388"/>
      <c r="F448" s="379">
        <v>0.35</v>
      </c>
      <c r="G448" s="32">
        <v>6</v>
      </c>
      <c r="H448" s="379">
        <v>2.1</v>
      </c>
      <c r="I448" s="379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77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2"/>
      <c r="R448" s="392"/>
      <c r="S448" s="392"/>
      <c r="T448" s="393"/>
      <c r="U448" s="34"/>
      <c r="V448" s="34"/>
      <c r="W448" s="35" t="s">
        <v>69</v>
      </c>
      <c r="X448" s="380">
        <v>0</v>
      </c>
      <c r="Y448" s="381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561</v>
      </c>
      <c r="B449" s="54" t="s">
        <v>562</v>
      </c>
      <c r="C449" s="31">
        <v>4301031360</v>
      </c>
      <c r="D449" s="387">
        <v>4607091384345</v>
      </c>
      <c r="E449" s="388"/>
      <c r="F449" s="379">
        <v>0.35</v>
      </c>
      <c r="G449" s="32">
        <v>6</v>
      </c>
      <c r="H449" s="379">
        <v>2.1</v>
      </c>
      <c r="I449" s="379">
        <v>2.23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92"/>
      <c r="R449" s="392"/>
      <c r="S449" s="392"/>
      <c r="T449" s="393"/>
      <c r="U449" s="34"/>
      <c r="V449" s="34"/>
      <c r="W449" s="35" t="s">
        <v>69</v>
      </c>
      <c r="X449" s="380">
        <v>0</v>
      </c>
      <c r="Y449" s="381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563</v>
      </c>
      <c r="B450" s="54" t="s">
        <v>564</v>
      </c>
      <c r="C450" s="31">
        <v>4301031338</v>
      </c>
      <c r="D450" s="387">
        <v>4680115883185</v>
      </c>
      <c r="E450" s="388"/>
      <c r="F450" s="379">
        <v>0.28000000000000003</v>
      </c>
      <c r="G450" s="32">
        <v>6</v>
      </c>
      <c r="H450" s="379">
        <v>1.68</v>
      </c>
      <c r="I450" s="379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58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92"/>
      <c r="R450" s="392"/>
      <c r="S450" s="392"/>
      <c r="T450" s="393"/>
      <c r="U450" s="34"/>
      <c r="V450" s="34"/>
      <c r="W450" s="35" t="s">
        <v>69</v>
      </c>
      <c r="X450" s="380">
        <v>0</v>
      </c>
      <c r="Y450" s="381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563</v>
      </c>
      <c r="B451" s="54" t="s">
        <v>565</v>
      </c>
      <c r="C451" s="31">
        <v>4301031255</v>
      </c>
      <c r="D451" s="387">
        <v>4680115883185</v>
      </c>
      <c r="E451" s="388"/>
      <c r="F451" s="379">
        <v>0.28000000000000003</v>
      </c>
      <c r="G451" s="32">
        <v>6</v>
      </c>
      <c r="H451" s="379">
        <v>1.68</v>
      </c>
      <c r="I451" s="379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5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92"/>
      <c r="R451" s="392"/>
      <c r="S451" s="392"/>
      <c r="T451" s="393"/>
      <c r="U451" s="34"/>
      <c r="V451" s="34"/>
      <c r="W451" s="35" t="s">
        <v>69</v>
      </c>
      <c r="X451" s="380">
        <v>0</v>
      </c>
      <c r="Y451" s="381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566</v>
      </c>
      <c r="B452" s="54" t="s">
        <v>567</v>
      </c>
      <c r="C452" s="31">
        <v>4301031236</v>
      </c>
      <c r="D452" s="387">
        <v>4680115882928</v>
      </c>
      <c r="E452" s="388"/>
      <c r="F452" s="379">
        <v>0.28000000000000003</v>
      </c>
      <c r="G452" s="32">
        <v>6</v>
      </c>
      <c r="H452" s="379">
        <v>1.68</v>
      </c>
      <c r="I452" s="379">
        <v>2.6</v>
      </c>
      <c r="J452" s="32">
        <v>156</v>
      </c>
      <c r="K452" s="32" t="s">
        <v>75</v>
      </c>
      <c r="L452" s="32"/>
      <c r="M452" s="33" t="s">
        <v>68</v>
      </c>
      <c r="N452" s="33"/>
      <c r="O452" s="32">
        <v>35</v>
      </c>
      <c r="P452" s="5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92"/>
      <c r="R452" s="392"/>
      <c r="S452" s="392"/>
      <c r="T452" s="393"/>
      <c r="U452" s="34"/>
      <c r="V452" s="34"/>
      <c r="W452" s="35" t="s">
        <v>69</v>
      </c>
      <c r="X452" s="380">
        <v>0</v>
      </c>
      <c r="Y452" s="381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x14ac:dyDescent="0.2">
      <c r="A453" s="400"/>
      <c r="B453" s="401"/>
      <c r="C453" s="401"/>
      <c r="D453" s="401"/>
      <c r="E453" s="401"/>
      <c r="F453" s="401"/>
      <c r="G453" s="401"/>
      <c r="H453" s="401"/>
      <c r="I453" s="401"/>
      <c r="J453" s="401"/>
      <c r="K453" s="401"/>
      <c r="L453" s="401"/>
      <c r="M453" s="401"/>
      <c r="N453" s="401"/>
      <c r="O453" s="402"/>
      <c r="P453" s="384" t="s">
        <v>70</v>
      </c>
      <c r="Q453" s="385"/>
      <c r="R453" s="385"/>
      <c r="S453" s="385"/>
      <c r="T453" s="385"/>
      <c r="U453" s="385"/>
      <c r="V453" s="386"/>
      <c r="W453" s="37" t="s">
        <v>71</v>
      </c>
      <c r="X453" s="382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3.5714285714285712</v>
      </c>
      <c r="Y453" s="382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4</v>
      </c>
      <c r="Z453" s="382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3.0120000000000001E-2</v>
      </c>
      <c r="AA453" s="383"/>
      <c r="AB453" s="383"/>
      <c r="AC453" s="383"/>
    </row>
    <row r="454" spans="1:68" x14ac:dyDescent="0.2">
      <c r="A454" s="401"/>
      <c r="B454" s="401"/>
      <c r="C454" s="401"/>
      <c r="D454" s="401"/>
      <c r="E454" s="401"/>
      <c r="F454" s="401"/>
      <c r="G454" s="401"/>
      <c r="H454" s="401"/>
      <c r="I454" s="401"/>
      <c r="J454" s="401"/>
      <c r="K454" s="401"/>
      <c r="L454" s="401"/>
      <c r="M454" s="401"/>
      <c r="N454" s="401"/>
      <c r="O454" s="402"/>
      <c r="P454" s="384" t="s">
        <v>70</v>
      </c>
      <c r="Q454" s="385"/>
      <c r="R454" s="385"/>
      <c r="S454" s="385"/>
      <c r="T454" s="385"/>
      <c r="U454" s="385"/>
      <c r="V454" s="386"/>
      <c r="W454" s="37" t="s">
        <v>69</v>
      </c>
      <c r="X454" s="382">
        <f>IFERROR(SUM(X432:X452),"0")</f>
        <v>15</v>
      </c>
      <c r="Y454" s="382">
        <f>IFERROR(SUM(Y432:Y452),"0")</f>
        <v>16.8</v>
      </c>
      <c r="Z454" s="37"/>
      <c r="AA454" s="383"/>
      <c r="AB454" s="383"/>
      <c r="AC454" s="383"/>
    </row>
    <row r="455" spans="1:68" ht="14.25" hidden="1" customHeight="1" x14ac:dyDescent="0.25">
      <c r="A455" s="423" t="s">
        <v>72</v>
      </c>
      <c r="B455" s="401"/>
      <c r="C455" s="401"/>
      <c r="D455" s="401"/>
      <c r="E455" s="401"/>
      <c r="F455" s="401"/>
      <c r="G455" s="401"/>
      <c r="H455" s="401"/>
      <c r="I455" s="401"/>
      <c r="J455" s="401"/>
      <c r="K455" s="401"/>
      <c r="L455" s="401"/>
      <c r="M455" s="401"/>
      <c r="N455" s="401"/>
      <c r="O455" s="401"/>
      <c r="P455" s="401"/>
      <c r="Q455" s="401"/>
      <c r="R455" s="401"/>
      <c r="S455" s="401"/>
      <c r="T455" s="401"/>
      <c r="U455" s="401"/>
      <c r="V455" s="401"/>
      <c r="W455" s="401"/>
      <c r="X455" s="401"/>
      <c r="Y455" s="401"/>
      <c r="Z455" s="401"/>
      <c r="AA455" s="376"/>
      <c r="AB455" s="376"/>
      <c r="AC455" s="376"/>
    </row>
    <row r="456" spans="1:68" ht="27" hidden="1" customHeight="1" x14ac:dyDescent="0.25">
      <c r="A456" s="54" t="s">
        <v>568</v>
      </c>
      <c r="B456" s="54" t="s">
        <v>569</v>
      </c>
      <c r="C456" s="31">
        <v>4301051284</v>
      </c>
      <c r="D456" s="387">
        <v>4607091384352</v>
      </c>
      <c r="E456" s="388"/>
      <c r="F456" s="379">
        <v>0.6</v>
      </c>
      <c r="G456" s="32">
        <v>4</v>
      </c>
      <c r="H456" s="379">
        <v>2.4</v>
      </c>
      <c r="I456" s="379">
        <v>2.6459999999999999</v>
      </c>
      <c r="J456" s="32">
        <v>120</v>
      </c>
      <c r="K456" s="32" t="s">
        <v>75</v>
      </c>
      <c r="L456" s="32"/>
      <c r="M456" s="33" t="s">
        <v>116</v>
      </c>
      <c r="N456" s="33"/>
      <c r="O456" s="32">
        <v>45</v>
      </c>
      <c r="P456" s="5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92"/>
      <c r="R456" s="392"/>
      <c r="S456" s="392"/>
      <c r="T456" s="393"/>
      <c r="U456" s="34"/>
      <c r="V456" s="34"/>
      <c r="W456" s="35" t="s">
        <v>69</v>
      </c>
      <c r="X456" s="380">
        <v>0</v>
      </c>
      <c r="Y456" s="381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570</v>
      </c>
      <c r="B457" s="54" t="s">
        <v>571</v>
      </c>
      <c r="C457" s="31">
        <v>4301051431</v>
      </c>
      <c r="D457" s="387">
        <v>4607091389654</v>
      </c>
      <c r="E457" s="388"/>
      <c r="F457" s="379">
        <v>0.33</v>
      </c>
      <c r="G457" s="32">
        <v>6</v>
      </c>
      <c r="H457" s="379">
        <v>1.98</v>
      </c>
      <c r="I457" s="379">
        <v>2.258</v>
      </c>
      <c r="J457" s="32">
        <v>156</v>
      </c>
      <c r="K457" s="32" t="s">
        <v>75</v>
      </c>
      <c r="L457" s="32"/>
      <c r="M457" s="33" t="s">
        <v>116</v>
      </c>
      <c r="N457" s="33"/>
      <c r="O457" s="32">
        <v>45</v>
      </c>
      <c r="P457" s="4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92"/>
      <c r="R457" s="392"/>
      <c r="S457" s="392"/>
      <c r="T457" s="393"/>
      <c r="U457" s="34"/>
      <c r="V457" s="34"/>
      <c r="W457" s="35" t="s">
        <v>69</v>
      </c>
      <c r="X457" s="380">
        <v>0</v>
      </c>
      <c r="Y457" s="381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400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02"/>
      <c r="P458" s="384" t="s">
        <v>70</v>
      </c>
      <c r="Q458" s="385"/>
      <c r="R458" s="385"/>
      <c r="S458" s="385"/>
      <c r="T458" s="385"/>
      <c r="U458" s="385"/>
      <c r="V458" s="386"/>
      <c r="W458" s="37" t="s">
        <v>71</v>
      </c>
      <c r="X458" s="382">
        <f>IFERROR(X456/H456,"0")+IFERROR(X457/H457,"0")</f>
        <v>0</v>
      </c>
      <c r="Y458" s="382">
        <f>IFERROR(Y456/H456,"0")+IFERROR(Y457/H457,"0")</f>
        <v>0</v>
      </c>
      <c r="Z458" s="382">
        <f>IFERROR(IF(Z456="",0,Z456),"0")+IFERROR(IF(Z457="",0,Z457),"0")</f>
        <v>0</v>
      </c>
      <c r="AA458" s="383"/>
      <c r="AB458" s="383"/>
      <c r="AC458" s="383"/>
    </row>
    <row r="459" spans="1:68" hidden="1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02"/>
      <c r="P459" s="384" t="s">
        <v>70</v>
      </c>
      <c r="Q459" s="385"/>
      <c r="R459" s="385"/>
      <c r="S459" s="385"/>
      <c r="T459" s="385"/>
      <c r="U459" s="385"/>
      <c r="V459" s="386"/>
      <c r="W459" s="37" t="s">
        <v>69</v>
      </c>
      <c r="X459" s="382">
        <f>IFERROR(SUM(X456:X457),"0")</f>
        <v>0</v>
      </c>
      <c r="Y459" s="382">
        <f>IFERROR(SUM(Y456:Y457),"0")</f>
        <v>0</v>
      </c>
      <c r="Z459" s="37"/>
      <c r="AA459" s="383"/>
      <c r="AB459" s="383"/>
      <c r="AC459" s="383"/>
    </row>
    <row r="460" spans="1:68" ht="14.25" hidden="1" customHeight="1" x14ac:dyDescent="0.25">
      <c r="A460" s="423" t="s">
        <v>96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76"/>
      <c r="AB460" s="376"/>
      <c r="AC460" s="376"/>
    </row>
    <row r="461" spans="1:68" ht="27" hidden="1" customHeight="1" x14ac:dyDescent="0.25">
      <c r="A461" s="54" t="s">
        <v>572</v>
      </c>
      <c r="B461" s="54" t="s">
        <v>573</v>
      </c>
      <c r="C461" s="31">
        <v>4301032047</v>
      </c>
      <c r="D461" s="387">
        <v>4680115884342</v>
      </c>
      <c r="E461" s="388"/>
      <c r="F461" s="379">
        <v>0.06</v>
      </c>
      <c r="G461" s="32">
        <v>20</v>
      </c>
      <c r="H461" s="379">
        <v>1.2</v>
      </c>
      <c r="I461" s="379">
        <v>1.8</v>
      </c>
      <c r="J461" s="32">
        <v>200</v>
      </c>
      <c r="K461" s="32" t="s">
        <v>574</v>
      </c>
      <c r="L461" s="32"/>
      <c r="M461" s="33" t="s">
        <v>575</v>
      </c>
      <c r="N461" s="33"/>
      <c r="O461" s="32">
        <v>60</v>
      </c>
      <c r="P461" s="67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92"/>
      <c r="R461" s="392"/>
      <c r="S461" s="392"/>
      <c r="T461" s="393"/>
      <c r="U461" s="34"/>
      <c r="V461" s="34"/>
      <c r="W461" s="35" t="s">
        <v>69</v>
      </c>
      <c r="X461" s="380">
        <v>0</v>
      </c>
      <c r="Y461" s="381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400"/>
      <c r="B462" s="401"/>
      <c r="C462" s="401"/>
      <c r="D462" s="401"/>
      <c r="E462" s="401"/>
      <c r="F462" s="401"/>
      <c r="G462" s="401"/>
      <c r="H462" s="401"/>
      <c r="I462" s="401"/>
      <c r="J462" s="401"/>
      <c r="K462" s="401"/>
      <c r="L462" s="401"/>
      <c r="M462" s="401"/>
      <c r="N462" s="401"/>
      <c r="O462" s="402"/>
      <c r="P462" s="384" t="s">
        <v>70</v>
      </c>
      <c r="Q462" s="385"/>
      <c r="R462" s="385"/>
      <c r="S462" s="385"/>
      <c r="T462" s="385"/>
      <c r="U462" s="385"/>
      <c r="V462" s="386"/>
      <c r="W462" s="37" t="s">
        <v>71</v>
      </c>
      <c r="X462" s="382">
        <f>IFERROR(X461/H461,"0")</f>
        <v>0</v>
      </c>
      <c r="Y462" s="382">
        <f>IFERROR(Y461/H461,"0")</f>
        <v>0</v>
      </c>
      <c r="Z462" s="382">
        <f>IFERROR(IF(Z461="",0,Z461),"0")</f>
        <v>0</v>
      </c>
      <c r="AA462" s="383"/>
      <c r="AB462" s="383"/>
      <c r="AC462" s="383"/>
    </row>
    <row r="463" spans="1:68" hidden="1" x14ac:dyDescent="0.2">
      <c r="A463" s="401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02"/>
      <c r="P463" s="384" t="s">
        <v>70</v>
      </c>
      <c r="Q463" s="385"/>
      <c r="R463" s="385"/>
      <c r="S463" s="385"/>
      <c r="T463" s="385"/>
      <c r="U463" s="385"/>
      <c r="V463" s="386"/>
      <c r="W463" s="37" t="s">
        <v>69</v>
      </c>
      <c r="X463" s="382">
        <f>IFERROR(SUM(X461:X461),"0")</f>
        <v>0</v>
      </c>
      <c r="Y463" s="382">
        <f>IFERROR(SUM(Y461:Y461),"0")</f>
        <v>0</v>
      </c>
      <c r="Z463" s="37"/>
      <c r="AA463" s="383"/>
      <c r="AB463" s="383"/>
      <c r="AC463" s="383"/>
    </row>
    <row r="464" spans="1:68" ht="16.5" hidden="1" customHeight="1" x14ac:dyDescent="0.25">
      <c r="A464" s="420" t="s">
        <v>576</v>
      </c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01"/>
      <c r="P464" s="401"/>
      <c r="Q464" s="401"/>
      <c r="R464" s="401"/>
      <c r="S464" s="401"/>
      <c r="T464" s="401"/>
      <c r="U464" s="401"/>
      <c r="V464" s="401"/>
      <c r="W464" s="401"/>
      <c r="X464" s="401"/>
      <c r="Y464" s="401"/>
      <c r="Z464" s="401"/>
      <c r="AA464" s="375"/>
      <c r="AB464" s="375"/>
      <c r="AC464" s="375"/>
    </row>
    <row r="465" spans="1:68" ht="14.25" hidden="1" customHeight="1" x14ac:dyDescent="0.25">
      <c r="A465" s="423" t="s">
        <v>146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76"/>
      <c r="AB465" s="376"/>
      <c r="AC465" s="376"/>
    </row>
    <row r="466" spans="1:68" ht="27" hidden="1" customHeight="1" x14ac:dyDescent="0.25">
      <c r="A466" s="54" t="s">
        <v>577</v>
      </c>
      <c r="B466" s="54" t="s">
        <v>578</v>
      </c>
      <c r="C466" s="31">
        <v>4301020315</v>
      </c>
      <c r="D466" s="387">
        <v>4607091389364</v>
      </c>
      <c r="E466" s="388"/>
      <c r="F466" s="379">
        <v>0.42</v>
      </c>
      <c r="G466" s="32">
        <v>6</v>
      </c>
      <c r="H466" s="379">
        <v>2.52</v>
      </c>
      <c r="I466" s="379">
        <v>2.75</v>
      </c>
      <c r="J466" s="32">
        <v>156</v>
      </c>
      <c r="K466" s="32" t="s">
        <v>75</v>
      </c>
      <c r="L466" s="32"/>
      <c r="M466" s="33" t="s">
        <v>68</v>
      </c>
      <c r="N466" s="33"/>
      <c r="O466" s="32">
        <v>40</v>
      </c>
      <c r="P466" s="48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92"/>
      <c r="R466" s="392"/>
      <c r="S466" s="392"/>
      <c r="T466" s="393"/>
      <c r="U466" s="34"/>
      <c r="V466" s="34"/>
      <c r="W466" s="35" t="s">
        <v>69</v>
      </c>
      <c r="X466" s="380">
        <v>0</v>
      </c>
      <c r="Y466" s="381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0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02"/>
      <c r="P467" s="384" t="s">
        <v>70</v>
      </c>
      <c r="Q467" s="385"/>
      <c r="R467" s="385"/>
      <c r="S467" s="385"/>
      <c r="T467" s="385"/>
      <c r="U467" s="385"/>
      <c r="V467" s="386"/>
      <c r="W467" s="37" t="s">
        <v>71</v>
      </c>
      <c r="X467" s="382">
        <f>IFERROR(X466/H466,"0")</f>
        <v>0</v>
      </c>
      <c r="Y467" s="382">
        <f>IFERROR(Y466/H466,"0")</f>
        <v>0</v>
      </c>
      <c r="Z467" s="382">
        <f>IFERROR(IF(Z466="",0,Z466),"0")</f>
        <v>0</v>
      </c>
      <c r="AA467" s="383"/>
      <c r="AB467" s="383"/>
      <c r="AC467" s="383"/>
    </row>
    <row r="468" spans="1:68" hidden="1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02"/>
      <c r="P468" s="384" t="s">
        <v>70</v>
      </c>
      <c r="Q468" s="385"/>
      <c r="R468" s="385"/>
      <c r="S468" s="385"/>
      <c r="T468" s="385"/>
      <c r="U468" s="385"/>
      <c r="V468" s="386"/>
      <c r="W468" s="37" t="s">
        <v>69</v>
      </c>
      <c r="X468" s="382">
        <f>IFERROR(SUM(X466:X466),"0")</f>
        <v>0</v>
      </c>
      <c r="Y468" s="382">
        <f>IFERROR(SUM(Y466:Y466),"0")</f>
        <v>0</v>
      </c>
      <c r="Z468" s="37"/>
      <c r="AA468" s="383"/>
      <c r="AB468" s="383"/>
      <c r="AC468" s="383"/>
    </row>
    <row r="469" spans="1:68" ht="14.25" hidden="1" customHeight="1" x14ac:dyDescent="0.25">
      <c r="A469" s="423" t="s">
        <v>64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76"/>
      <c r="AB469" s="376"/>
      <c r="AC469" s="376"/>
    </row>
    <row r="470" spans="1:68" ht="27" customHeight="1" x14ac:dyDescent="0.25">
      <c r="A470" s="54" t="s">
        <v>579</v>
      </c>
      <c r="B470" s="54" t="s">
        <v>580</v>
      </c>
      <c r="C470" s="31">
        <v>4301031324</v>
      </c>
      <c r="D470" s="387">
        <v>4607091389739</v>
      </c>
      <c r="E470" s="388"/>
      <c r="F470" s="379">
        <v>0.7</v>
      </c>
      <c r="G470" s="32">
        <v>6</v>
      </c>
      <c r="H470" s="379">
        <v>4.2</v>
      </c>
      <c r="I470" s="379">
        <v>4.43</v>
      </c>
      <c r="J470" s="32">
        <v>156</v>
      </c>
      <c r="K470" s="32" t="s">
        <v>75</v>
      </c>
      <c r="L470" s="32"/>
      <c r="M470" s="33" t="s">
        <v>68</v>
      </c>
      <c r="N470" s="33"/>
      <c r="O470" s="32">
        <v>50</v>
      </c>
      <c r="P470" s="67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0" s="392"/>
      <c r="R470" s="392"/>
      <c r="S470" s="392"/>
      <c r="T470" s="393"/>
      <c r="U470" s="34"/>
      <c r="V470" s="34"/>
      <c r="W470" s="35" t="s">
        <v>69</v>
      </c>
      <c r="X470" s="380">
        <v>40</v>
      </c>
      <c r="Y470" s="381">
        <f t="shared" ref="Y470:Y475" si="78">IFERROR(IF(X470="",0,CEILING((X470/$H470),1)*$H470),"")</f>
        <v>42</v>
      </c>
      <c r="Z470" s="36">
        <f>IFERROR(IF(Y470=0,"",ROUNDUP(Y470/H470,0)*0.00753),"")</f>
        <v>7.5300000000000006E-2</v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42.190476190476183</v>
      </c>
      <c r="BN470" s="64">
        <f t="shared" ref="BN470:BN475" si="80">IFERROR(Y470*I470/H470,"0")</f>
        <v>44.3</v>
      </c>
      <c r="BO470" s="64">
        <f t="shared" ref="BO470:BO475" si="81">IFERROR(1/J470*(X470/H470),"0")</f>
        <v>6.1050061050061048E-2</v>
      </c>
      <c r="BP470" s="64">
        <f t="shared" ref="BP470:BP475" si="82">IFERROR(1/J470*(Y470/H470),"0")</f>
        <v>6.4102564102564097E-2</v>
      </c>
    </row>
    <row r="471" spans="1:68" ht="27" hidden="1" customHeight="1" x14ac:dyDescent="0.25">
      <c r="A471" s="54" t="s">
        <v>579</v>
      </c>
      <c r="B471" s="54" t="s">
        <v>581</v>
      </c>
      <c r="C471" s="31">
        <v>4301031212</v>
      </c>
      <c r="D471" s="387">
        <v>4607091389739</v>
      </c>
      <c r="E471" s="388"/>
      <c r="F471" s="379">
        <v>0.7</v>
      </c>
      <c r="G471" s="32">
        <v>6</v>
      </c>
      <c r="H471" s="379">
        <v>4.2</v>
      </c>
      <c r="I471" s="379">
        <v>4.43</v>
      </c>
      <c r="J471" s="32">
        <v>156</v>
      </c>
      <c r="K471" s="32" t="s">
        <v>75</v>
      </c>
      <c r="L471" s="32"/>
      <c r="M471" s="33" t="s">
        <v>114</v>
      </c>
      <c r="N471" s="33"/>
      <c r="O471" s="32">
        <v>45</v>
      </c>
      <c r="P471" s="4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392"/>
      <c r="R471" s="392"/>
      <c r="S471" s="392"/>
      <c r="T471" s="393"/>
      <c r="U471" s="34"/>
      <c r="V471" s="34"/>
      <c r="W471" s="35" t="s">
        <v>69</v>
      </c>
      <c r="X471" s="380">
        <v>0</v>
      </c>
      <c r="Y471" s="381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hidden="1" customHeight="1" x14ac:dyDescent="0.25">
      <c r="A472" s="54" t="s">
        <v>582</v>
      </c>
      <c r="B472" s="54" t="s">
        <v>583</v>
      </c>
      <c r="C472" s="31">
        <v>4301031363</v>
      </c>
      <c r="D472" s="387">
        <v>4607091389425</v>
      </c>
      <c r="E472" s="388"/>
      <c r="F472" s="379">
        <v>0.35</v>
      </c>
      <c r="G472" s="32">
        <v>6</v>
      </c>
      <c r="H472" s="379">
        <v>2.1</v>
      </c>
      <c r="I472" s="379">
        <v>2.23</v>
      </c>
      <c r="J472" s="32">
        <v>234</v>
      </c>
      <c r="K472" s="32" t="s">
        <v>67</v>
      </c>
      <c r="L472" s="32"/>
      <c r="M472" s="33" t="s">
        <v>68</v>
      </c>
      <c r="N472" s="33"/>
      <c r="O472" s="32">
        <v>50</v>
      </c>
      <c r="P472" s="6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92"/>
      <c r="R472" s="392"/>
      <c r="S472" s="392"/>
      <c r="T472" s="393"/>
      <c r="U472" s="34"/>
      <c r="V472" s="34"/>
      <c r="W472" s="35" t="s">
        <v>69</v>
      </c>
      <c r="X472" s="380">
        <v>0</v>
      </c>
      <c r="Y472" s="381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hidden="1" customHeight="1" x14ac:dyDescent="0.25">
      <c r="A473" s="54" t="s">
        <v>584</v>
      </c>
      <c r="B473" s="54" t="s">
        <v>585</v>
      </c>
      <c r="C473" s="31">
        <v>4301031334</v>
      </c>
      <c r="D473" s="387">
        <v>4680115880771</v>
      </c>
      <c r="E473" s="388"/>
      <c r="F473" s="379">
        <v>0.28000000000000003</v>
      </c>
      <c r="G473" s="32">
        <v>6</v>
      </c>
      <c r="H473" s="379">
        <v>1.68</v>
      </c>
      <c r="I473" s="379">
        <v>1.81</v>
      </c>
      <c r="J473" s="32">
        <v>234</v>
      </c>
      <c r="K473" s="32" t="s">
        <v>67</v>
      </c>
      <c r="L473" s="32"/>
      <c r="M473" s="33" t="s">
        <v>68</v>
      </c>
      <c r="N473" s="33"/>
      <c r="O473" s="32">
        <v>50</v>
      </c>
      <c r="P473" s="46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92"/>
      <c r="R473" s="392"/>
      <c r="S473" s="392"/>
      <c r="T473" s="393"/>
      <c r="U473" s="34"/>
      <c r="V473" s="34"/>
      <c r="W473" s="35" t="s">
        <v>69</v>
      </c>
      <c r="X473" s="380">
        <v>0</v>
      </c>
      <c r="Y473" s="381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hidden="1" customHeight="1" x14ac:dyDescent="0.25">
      <c r="A474" s="54" t="s">
        <v>586</v>
      </c>
      <c r="B474" s="54" t="s">
        <v>587</v>
      </c>
      <c r="C474" s="31">
        <v>4301031327</v>
      </c>
      <c r="D474" s="387">
        <v>4607091389500</v>
      </c>
      <c r="E474" s="388"/>
      <c r="F474" s="379">
        <v>0.35</v>
      </c>
      <c r="G474" s="32">
        <v>6</v>
      </c>
      <c r="H474" s="379">
        <v>2.1</v>
      </c>
      <c r="I474" s="379">
        <v>2.23</v>
      </c>
      <c r="J474" s="32">
        <v>234</v>
      </c>
      <c r="K474" s="32" t="s">
        <v>67</v>
      </c>
      <c r="L474" s="32"/>
      <c r="M474" s="33" t="s">
        <v>68</v>
      </c>
      <c r="N474" s="33"/>
      <c r="O474" s="32">
        <v>50</v>
      </c>
      <c r="P474" s="49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92"/>
      <c r="R474" s="392"/>
      <c r="S474" s="392"/>
      <c r="T474" s="393"/>
      <c r="U474" s="34"/>
      <c r="V474" s="34"/>
      <c r="W474" s="35" t="s">
        <v>69</v>
      </c>
      <c r="X474" s="380">
        <v>0</v>
      </c>
      <c r="Y474" s="381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586</v>
      </c>
      <c r="B475" s="54" t="s">
        <v>588</v>
      </c>
      <c r="C475" s="31">
        <v>4301031173</v>
      </c>
      <c r="D475" s="387">
        <v>4607091389500</v>
      </c>
      <c r="E475" s="388"/>
      <c r="F475" s="379">
        <v>0.35</v>
      </c>
      <c r="G475" s="32">
        <v>6</v>
      </c>
      <c r="H475" s="379">
        <v>2.1</v>
      </c>
      <c r="I475" s="379">
        <v>2.23</v>
      </c>
      <c r="J475" s="32">
        <v>234</v>
      </c>
      <c r="K475" s="32" t="s">
        <v>67</v>
      </c>
      <c r="L475" s="32"/>
      <c r="M475" s="33" t="s">
        <v>68</v>
      </c>
      <c r="N475" s="33"/>
      <c r="O475" s="32">
        <v>45</v>
      </c>
      <c r="P475" s="6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92"/>
      <c r="R475" s="392"/>
      <c r="S475" s="392"/>
      <c r="T475" s="393"/>
      <c r="U475" s="34"/>
      <c r="V475" s="34"/>
      <c r="W475" s="35" t="s">
        <v>69</v>
      </c>
      <c r="X475" s="380">
        <v>0</v>
      </c>
      <c r="Y475" s="381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x14ac:dyDescent="0.2">
      <c r="A476" s="400"/>
      <c r="B476" s="401"/>
      <c r="C476" s="401"/>
      <c r="D476" s="401"/>
      <c r="E476" s="401"/>
      <c r="F476" s="401"/>
      <c r="G476" s="401"/>
      <c r="H476" s="401"/>
      <c r="I476" s="401"/>
      <c r="J476" s="401"/>
      <c r="K476" s="401"/>
      <c r="L476" s="401"/>
      <c r="M476" s="401"/>
      <c r="N476" s="401"/>
      <c r="O476" s="402"/>
      <c r="P476" s="384" t="s">
        <v>70</v>
      </c>
      <c r="Q476" s="385"/>
      <c r="R476" s="385"/>
      <c r="S476" s="385"/>
      <c r="T476" s="385"/>
      <c r="U476" s="385"/>
      <c r="V476" s="386"/>
      <c r="W476" s="37" t="s">
        <v>71</v>
      </c>
      <c r="X476" s="382">
        <f>IFERROR(X470/H470,"0")+IFERROR(X471/H471,"0")+IFERROR(X472/H472,"0")+IFERROR(X473/H473,"0")+IFERROR(X474/H474,"0")+IFERROR(X475/H475,"0")</f>
        <v>9.5238095238095237</v>
      </c>
      <c r="Y476" s="382">
        <f>IFERROR(Y470/H470,"0")+IFERROR(Y471/H471,"0")+IFERROR(Y472/H472,"0")+IFERROR(Y473/H473,"0")+IFERROR(Y474/H474,"0")+IFERROR(Y475/H475,"0")</f>
        <v>10</v>
      </c>
      <c r="Z476" s="382">
        <f>IFERROR(IF(Z470="",0,Z470),"0")+IFERROR(IF(Z471="",0,Z471),"0")+IFERROR(IF(Z472="",0,Z472),"0")+IFERROR(IF(Z473="",0,Z473),"0")+IFERROR(IF(Z474="",0,Z474),"0")+IFERROR(IF(Z475="",0,Z475),"0")</f>
        <v>7.5300000000000006E-2</v>
      </c>
      <c r="AA476" s="383"/>
      <c r="AB476" s="383"/>
      <c r="AC476" s="383"/>
    </row>
    <row r="477" spans="1:68" x14ac:dyDescent="0.2">
      <c r="A477" s="401"/>
      <c r="B477" s="401"/>
      <c r="C477" s="401"/>
      <c r="D477" s="401"/>
      <c r="E477" s="401"/>
      <c r="F477" s="401"/>
      <c r="G477" s="401"/>
      <c r="H477" s="401"/>
      <c r="I477" s="401"/>
      <c r="J477" s="401"/>
      <c r="K477" s="401"/>
      <c r="L477" s="401"/>
      <c r="M477" s="401"/>
      <c r="N477" s="401"/>
      <c r="O477" s="402"/>
      <c r="P477" s="384" t="s">
        <v>70</v>
      </c>
      <c r="Q477" s="385"/>
      <c r="R477" s="385"/>
      <c r="S477" s="385"/>
      <c r="T477" s="385"/>
      <c r="U477" s="385"/>
      <c r="V477" s="386"/>
      <c r="W477" s="37" t="s">
        <v>69</v>
      </c>
      <c r="X477" s="382">
        <f>IFERROR(SUM(X470:X475),"0")</f>
        <v>40</v>
      </c>
      <c r="Y477" s="382">
        <f>IFERROR(SUM(Y470:Y475),"0")</f>
        <v>42</v>
      </c>
      <c r="Z477" s="37"/>
      <c r="AA477" s="383"/>
      <c r="AB477" s="383"/>
      <c r="AC477" s="383"/>
    </row>
    <row r="478" spans="1:68" ht="14.25" hidden="1" customHeight="1" x14ac:dyDescent="0.25">
      <c r="A478" s="423" t="s">
        <v>105</v>
      </c>
      <c r="B478" s="401"/>
      <c r="C478" s="401"/>
      <c r="D478" s="401"/>
      <c r="E478" s="401"/>
      <c r="F478" s="401"/>
      <c r="G478" s="401"/>
      <c r="H478" s="401"/>
      <c r="I478" s="401"/>
      <c r="J478" s="401"/>
      <c r="K478" s="401"/>
      <c r="L478" s="401"/>
      <c r="M478" s="401"/>
      <c r="N478" s="401"/>
      <c r="O478" s="401"/>
      <c r="P478" s="401"/>
      <c r="Q478" s="401"/>
      <c r="R478" s="401"/>
      <c r="S478" s="401"/>
      <c r="T478" s="401"/>
      <c r="U478" s="401"/>
      <c r="V478" s="401"/>
      <c r="W478" s="401"/>
      <c r="X478" s="401"/>
      <c r="Y478" s="401"/>
      <c r="Z478" s="401"/>
      <c r="AA478" s="376"/>
      <c r="AB478" s="376"/>
      <c r="AC478" s="376"/>
    </row>
    <row r="479" spans="1:68" ht="27" hidden="1" customHeight="1" x14ac:dyDescent="0.25">
      <c r="A479" s="54" t="s">
        <v>589</v>
      </c>
      <c r="B479" s="54" t="s">
        <v>590</v>
      </c>
      <c r="C479" s="31">
        <v>4301170010</v>
      </c>
      <c r="D479" s="387">
        <v>4680115884090</v>
      </c>
      <c r="E479" s="388"/>
      <c r="F479" s="379">
        <v>0.11</v>
      </c>
      <c r="G479" s="32">
        <v>12</v>
      </c>
      <c r="H479" s="379">
        <v>1.32</v>
      </c>
      <c r="I479" s="379">
        <v>1.88</v>
      </c>
      <c r="J479" s="32">
        <v>200</v>
      </c>
      <c r="K479" s="32" t="s">
        <v>574</v>
      </c>
      <c r="L479" s="32"/>
      <c r="M479" s="33" t="s">
        <v>575</v>
      </c>
      <c r="N479" s="33"/>
      <c r="O479" s="32">
        <v>150</v>
      </c>
      <c r="P479" s="50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92"/>
      <c r="R479" s="392"/>
      <c r="S479" s="392"/>
      <c r="T479" s="393"/>
      <c r="U479" s="34"/>
      <c r="V479" s="34"/>
      <c r="W479" s="35" t="s">
        <v>69</v>
      </c>
      <c r="X479" s="380">
        <v>0</v>
      </c>
      <c r="Y479" s="381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400"/>
      <c r="B480" s="401"/>
      <c r="C480" s="401"/>
      <c r="D480" s="401"/>
      <c r="E480" s="401"/>
      <c r="F480" s="401"/>
      <c r="G480" s="401"/>
      <c r="H480" s="401"/>
      <c r="I480" s="401"/>
      <c r="J480" s="401"/>
      <c r="K480" s="401"/>
      <c r="L480" s="401"/>
      <c r="M480" s="401"/>
      <c r="N480" s="401"/>
      <c r="O480" s="402"/>
      <c r="P480" s="384" t="s">
        <v>70</v>
      </c>
      <c r="Q480" s="385"/>
      <c r="R480" s="385"/>
      <c r="S480" s="385"/>
      <c r="T480" s="385"/>
      <c r="U480" s="385"/>
      <c r="V480" s="386"/>
      <c r="W480" s="37" t="s">
        <v>71</v>
      </c>
      <c r="X480" s="382">
        <f>IFERROR(X479/H479,"0")</f>
        <v>0</v>
      </c>
      <c r="Y480" s="382">
        <f>IFERROR(Y479/H479,"0")</f>
        <v>0</v>
      </c>
      <c r="Z480" s="382">
        <f>IFERROR(IF(Z479="",0,Z479),"0")</f>
        <v>0</v>
      </c>
      <c r="AA480" s="383"/>
      <c r="AB480" s="383"/>
      <c r="AC480" s="383"/>
    </row>
    <row r="481" spans="1:68" hidden="1" x14ac:dyDescent="0.2">
      <c r="A481" s="401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02"/>
      <c r="P481" s="384" t="s">
        <v>70</v>
      </c>
      <c r="Q481" s="385"/>
      <c r="R481" s="385"/>
      <c r="S481" s="385"/>
      <c r="T481" s="385"/>
      <c r="U481" s="385"/>
      <c r="V481" s="386"/>
      <c r="W481" s="37" t="s">
        <v>69</v>
      </c>
      <c r="X481" s="382">
        <f>IFERROR(SUM(X479:X479),"0")</f>
        <v>0</v>
      </c>
      <c r="Y481" s="382">
        <f>IFERROR(SUM(Y479:Y479),"0")</f>
        <v>0</v>
      </c>
      <c r="Z481" s="37"/>
      <c r="AA481" s="383"/>
      <c r="AB481" s="383"/>
      <c r="AC481" s="383"/>
    </row>
    <row r="482" spans="1:68" ht="16.5" hidden="1" customHeight="1" x14ac:dyDescent="0.25">
      <c r="A482" s="420" t="s">
        <v>591</v>
      </c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01"/>
      <c r="P482" s="401"/>
      <c r="Q482" s="401"/>
      <c r="R482" s="401"/>
      <c r="S482" s="401"/>
      <c r="T482" s="401"/>
      <c r="U482" s="401"/>
      <c r="V482" s="401"/>
      <c r="W482" s="401"/>
      <c r="X482" s="401"/>
      <c r="Y482" s="401"/>
      <c r="Z482" s="401"/>
      <c r="AA482" s="375"/>
      <c r="AB482" s="375"/>
      <c r="AC482" s="375"/>
    </row>
    <row r="483" spans="1:68" ht="14.25" hidden="1" customHeight="1" x14ac:dyDescent="0.25">
      <c r="A483" s="423" t="s">
        <v>64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76"/>
      <c r="AB483" s="376"/>
      <c r="AC483" s="376"/>
    </row>
    <row r="484" spans="1:68" ht="27" hidden="1" customHeight="1" x14ac:dyDescent="0.25">
      <c r="A484" s="54" t="s">
        <v>592</v>
      </c>
      <c r="B484" s="54" t="s">
        <v>593</v>
      </c>
      <c r="C484" s="31">
        <v>4301031294</v>
      </c>
      <c r="D484" s="387">
        <v>4680115885189</v>
      </c>
      <c r="E484" s="388"/>
      <c r="F484" s="379">
        <v>0.2</v>
      </c>
      <c r="G484" s="32">
        <v>6</v>
      </c>
      <c r="H484" s="379">
        <v>1.2</v>
      </c>
      <c r="I484" s="379">
        <v>1.3720000000000001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40</v>
      </c>
      <c r="P484" s="74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92"/>
      <c r="R484" s="392"/>
      <c r="S484" s="392"/>
      <c r="T484" s="393"/>
      <c r="U484" s="34"/>
      <c r="V484" s="34"/>
      <c r="W484" s="35" t="s">
        <v>69</v>
      </c>
      <c r="X484" s="380">
        <v>0</v>
      </c>
      <c r="Y484" s="381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594</v>
      </c>
      <c r="B485" s="54" t="s">
        <v>595</v>
      </c>
      <c r="C485" s="31">
        <v>4301031293</v>
      </c>
      <c r="D485" s="387">
        <v>4680115885172</v>
      </c>
      <c r="E485" s="388"/>
      <c r="F485" s="379">
        <v>0.2</v>
      </c>
      <c r="G485" s="32">
        <v>6</v>
      </c>
      <c r="H485" s="379">
        <v>1.2</v>
      </c>
      <c r="I485" s="379">
        <v>1.3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40</v>
      </c>
      <c r="P485" s="63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92"/>
      <c r="R485" s="392"/>
      <c r="S485" s="392"/>
      <c r="T485" s="393"/>
      <c r="U485" s="34"/>
      <c r="V485" s="34"/>
      <c r="W485" s="35" t="s">
        <v>69</v>
      </c>
      <c r="X485" s="380">
        <v>0</v>
      </c>
      <c r="Y485" s="381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596</v>
      </c>
      <c r="B486" s="54" t="s">
        <v>597</v>
      </c>
      <c r="C486" s="31">
        <v>4301031291</v>
      </c>
      <c r="D486" s="387">
        <v>4680115885110</v>
      </c>
      <c r="E486" s="388"/>
      <c r="F486" s="379">
        <v>0.2</v>
      </c>
      <c r="G486" s="32">
        <v>6</v>
      </c>
      <c r="H486" s="379">
        <v>1.2</v>
      </c>
      <c r="I486" s="379">
        <v>2.02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35</v>
      </c>
      <c r="P486" s="72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92"/>
      <c r="R486" s="392"/>
      <c r="S486" s="392"/>
      <c r="T486" s="393"/>
      <c r="U486" s="34"/>
      <c r="V486" s="34"/>
      <c r="W486" s="35" t="s">
        <v>69</v>
      </c>
      <c r="X486" s="380">
        <v>0</v>
      </c>
      <c r="Y486" s="381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400"/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2"/>
      <c r="P487" s="384" t="s">
        <v>70</v>
      </c>
      <c r="Q487" s="385"/>
      <c r="R487" s="385"/>
      <c r="S487" s="385"/>
      <c r="T487" s="385"/>
      <c r="U487" s="385"/>
      <c r="V487" s="386"/>
      <c r="W487" s="37" t="s">
        <v>71</v>
      </c>
      <c r="X487" s="382">
        <f>IFERROR(X484/H484,"0")+IFERROR(X485/H485,"0")+IFERROR(X486/H486,"0")</f>
        <v>0</v>
      </c>
      <c r="Y487" s="382">
        <f>IFERROR(Y484/H484,"0")+IFERROR(Y485/H485,"0")+IFERROR(Y486/H486,"0")</f>
        <v>0</v>
      </c>
      <c r="Z487" s="382">
        <f>IFERROR(IF(Z484="",0,Z484),"0")+IFERROR(IF(Z485="",0,Z485),"0")+IFERROR(IF(Z486="",0,Z486),"0")</f>
        <v>0</v>
      </c>
      <c r="AA487" s="383"/>
      <c r="AB487" s="383"/>
      <c r="AC487" s="383"/>
    </row>
    <row r="488" spans="1:68" hidden="1" x14ac:dyDescent="0.2">
      <c r="A488" s="401"/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2"/>
      <c r="P488" s="384" t="s">
        <v>70</v>
      </c>
      <c r="Q488" s="385"/>
      <c r="R488" s="385"/>
      <c r="S488" s="385"/>
      <c r="T488" s="385"/>
      <c r="U488" s="385"/>
      <c r="V488" s="386"/>
      <c r="W488" s="37" t="s">
        <v>69</v>
      </c>
      <c r="X488" s="382">
        <f>IFERROR(SUM(X484:X486),"0")</f>
        <v>0</v>
      </c>
      <c r="Y488" s="382">
        <f>IFERROR(SUM(Y484:Y486),"0")</f>
        <v>0</v>
      </c>
      <c r="Z488" s="37"/>
      <c r="AA488" s="383"/>
      <c r="AB488" s="383"/>
      <c r="AC488" s="383"/>
    </row>
    <row r="489" spans="1:68" ht="16.5" hidden="1" customHeight="1" x14ac:dyDescent="0.25">
      <c r="A489" s="420" t="s">
        <v>598</v>
      </c>
      <c r="B489" s="401"/>
      <c r="C489" s="401"/>
      <c r="D489" s="401"/>
      <c r="E489" s="401"/>
      <c r="F489" s="401"/>
      <c r="G489" s="401"/>
      <c r="H489" s="401"/>
      <c r="I489" s="401"/>
      <c r="J489" s="401"/>
      <c r="K489" s="401"/>
      <c r="L489" s="401"/>
      <c r="M489" s="401"/>
      <c r="N489" s="401"/>
      <c r="O489" s="401"/>
      <c r="P489" s="401"/>
      <c r="Q489" s="401"/>
      <c r="R489" s="401"/>
      <c r="S489" s="401"/>
      <c r="T489" s="401"/>
      <c r="U489" s="401"/>
      <c r="V489" s="401"/>
      <c r="W489" s="401"/>
      <c r="X489" s="401"/>
      <c r="Y489" s="401"/>
      <c r="Z489" s="401"/>
      <c r="AA489" s="375"/>
      <c r="AB489" s="375"/>
      <c r="AC489" s="375"/>
    </row>
    <row r="490" spans="1:68" ht="14.25" hidden="1" customHeight="1" x14ac:dyDescent="0.25">
      <c r="A490" s="423" t="s">
        <v>64</v>
      </c>
      <c r="B490" s="401"/>
      <c r="C490" s="401"/>
      <c r="D490" s="401"/>
      <c r="E490" s="401"/>
      <c r="F490" s="401"/>
      <c r="G490" s="401"/>
      <c r="H490" s="401"/>
      <c r="I490" s="401"/>
      <c r="J490" s="401"/>
      <c r="K490" s="401"/>
      <c r="L490" s="401"/>
      <c r="M490" s="401"/>
      <c r="N490" s="401"/>
      <c r="O490" s="401"/>
      <c r="P490" s="401"/>
      <c r="Q490" s="401"/>
      <c r="R490" s="401"/>
      <c r="S490" s="401"/>
      <c r="T490" s="401"/>
      <c r="U490" s="401"/>
      <c r="V490" s="401"/>
      <c r="W490" s="401"/>
      <c r="X490" s="401"/>
      <c r="Y490" s="401"/>
      <c r="Z490" s="401"/>
      <c r="AA490" s="376"/>
      <c r="AB490" s="376"/>
      <c r="AC490" s="376"/>
    </row>
    <row r="491" spans="1:68" ht="27" hidden="1" customHeight="1" x14ac:dyDescent="0.25">
      <c r="A491" s="54" t="s">
        <v>599</v>
      </c>
      <c r="B491" s="54" t="s">
        <v>600</v>
      </c>
      <c r="C491" s="31">
        <v>4301031261</v>
      </c>
      <c r="D491" s="387">
        <v>4680115885103</v>
      </c>
      <c r="E491" s="388"/>
      <c r="F491" s="379">
        <v>0.27</v>
      </c>
      <c r="G491" s="32">
        <v>6</v>
      </c>
      <c r="H491" s="379">
        <v>1.62</v>
      </c>
      <c r="I491" s="379">
        <v>1.82</v>
      </c>
      <c r="J491" s="32">
        <v>156</v>
      </c>
      <c r="K491" s="32" t="s">
        <v>75</v>
      </c>
      <c r="L491" s="32"/>
      <c r="M491" s="33" t="s">
        <v>68</v>
      </c>
      <c r="N491" s="33"/>
      <c r="O491" s="32">
        <v>40</v>
      </c>
      <c r="P491" s="60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92"/>
      <c r="R491" s="392"/>
      <c r="S491" s="392"/>
      <c r="T491" s="393"/>
      <c r="U491" s="34"/>
      <c r="V491" s="34"/>
      <c r="W491" s="35" t="s">
        <v>69</v>
      </c>
      <c r="X491" s="380">
        <v>0</v>
      </c>
      <c r="Y491" s="381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0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02"/>
      <c r="P492" s="384" t="s">
        <v>70</v>
      </c>
      <c r="Q492" s="385"/>
      <c r="R492" s="385"/>
      <c r="S492" s="385"/>
      <c r="T492" s="385"/>
      <c r="U492" s="385"/>
      <c r="V492" s="386"/>
      <c r="W492" s="37" t="s">
        <v>71</v>
      </c>
      <c r="X492" s="382">
        <f>IFERROR(X491/H491,"0")</f>
        <v>0</v>
      </c>
      <c r="Y492" s="382">
        <f>IFERROR(Y491/H491,"0")</f>
        <v>0</v>
      </c>
      <c r="Z492" s="382">
        <f>IFERROR(IF(Z491="",0,Z491),"0")</f>
        <v>0</v>
      </c>
      <c r="AA492" s="383"/>
      <c r="AB492" s="383"/>
      <c r="AC492" s="383"/>
    </row>
    <row r="493" spans="1:68" hidden="1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02"/>
      <c r="P493" s="384" t="s">
        <v>70</v>
      </c>
      <c r="Q493" s="385"/>
      <c r="R493" s="385"/>
      <c r="S493" s="385"/>
      <c r="T493" s="385"/>
      <c r="U493" s="385"/>
      <c r="V493" s="386"/>
      <c r="W493" s="37" t="s">
        <v>69</v>
      </c>
      <c r="X493" s="382">
        <f>IFERROR(SUM(X491:X491),"0")</f>
        <v>0</v>
      </c>
      <c r="Y493" s="382">
        <f>IFERROR(SUM(Y491:Y491),"0")</f>
        <v>0</v>
      </c>
      <c r="Z493" s="37"/>
      <c r="AA493" s="383"/>
      <c r="AB493" s="383"/>
      <c r="AC493" s="383"/>
    </row>
    <row r="494" spans="1:68" ht="27.75" hidden="1" customHeight="1" x14ac:dyDescent="0.2">
      <c r="A494" s="389" t="s">
        <v>601</v>
      </c>
      <c r="B494" s="390"/>
      <c r="C494" s="390"/>
      <c r="D494" s="390"/>
      <c r="E494" s="390"/>
      <c r="F494" s="390"/>
      <c r="G494" s="390"/>
      <c r="H494" s="390"/>
      <c r="I494" s="390"/>
      <c r="J494" s="390"/>
      <c r="K494" s="390"/>
      <c r="L494" s="390"/>
      <c r="M494" s="390"/>
      <c r="N494" s="390"/>
      <c r="O494" s="390"/>
      <c r="P494" s="390"/>
      <c r="Q494" s="390"/>
      <c r="R494" s="390"/>
      <c r="S494" s="390"/>
      <c r="T494" s="390"/>
      <c r="U494" s="390"/>
      <c r="V494" s="390"/>
      <c r="W494" s="390"/>
      <c r="X494" s="390"/>
      <c r="Y494" s="390"/>
      <c r="Z494" s="390"/>
      <c r="AA494" s="48"/>
      <c r="AB494" s="48"/>
      <c r="AC494" s="48"/>
    </row>
    <row r="495" spans="1:68" ht="16.5" hidden="1" customHeight="1" x14ac:dyDescent="0.25">
      <c r="A495" s="420" t="s">
        <v>601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75"/>
      <c r="AB495" s="375"/>
      <c r="AC495" s="375"/>
    </row>
    <row r="496" spans="1:68" ht="14.25" hidden="1" customHeight="1" x14ac:dyDescent="0.25">
      <c r="A496" s="423" t="s">
        <v>110</v>
      </c>
      <c r="B496" s="401"/>
      <c r="C496" s="401"/>
      <c r="D496" s="401"/>
      <c r="E496" s="401"/>
      <c r="F496" s="401"/>
      <c r="G496" s="401"/>
      <c r="H496" s="401"/>
      <c r="I496" s="401"/>
      <c r="J496" s="401"/>
      <c r="K496" s="401"/>
      <c r="L496" s="401"/>
      <c r="M496" s="401"/>
      <c r="N496" s="401"/>
      <c r="O496" s="401"/>
      <c r="P496" s="401"/>
      <c r="Q496" s="401"/>
      <c r="R496" s="401"/>
      <c r="S496" s="401"/>
      <c r="T496" s="401"/>
      <c r="U496" s="401"/>
      <c r="V496" s="401"/>
      <c r="W496" s="401"/>
      <c r="X496" s="401"/>
      <c r="Y496" s="401"/>
      <c r="Z496" s="401"/>
      <c r="AA496" s="376"/>
      <c r="AB496" s="376"/>
      <c r="AC496" s="376"/>
    </row>
    <row r="497" spans="1:68" ht="27" hidden="1" customHeight="1" x14ac:dyDescent="0.25">
      <c r="A497" s="54" t="s">
        <v>602</v>
      </c>
      <c r="B497" s="54" t="s">
        <v>603</v>
      </c>
      <c r="C497" s="31">
        <v>4301011795</v>
      </c>
      <c r="D497" s="387">
        <v>4607091389067</v>
      </c>
      <c r="E497" s="388"/>
      <c r="F497" s="379">
        <v>0.88</v>
      </c>
      <c r="G497" s="32">
        <v>6</v>
      </c>
      <c r="H497" s="379">
        <v>5.28</v>
      </c>
      <c r="I497" s="379">
        <v>5.64</v>
      </c>
      <c r="J497" s="32">
        <v>104</v>
      </c>
      <c r="K497" s="32" t="s">
        <v>113</v>
      </c>
      <c r="L497" s="32"/>
      <c r="M497" s="33" t="s">
        <v>114</v>
      </c>
      <c r="N497" s="33"/>
      <c r="O497" s="32">
        <v>60</v>
      </c>
      <c r="P497" s="7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92"/>
      <c r="R497" s="392"/>
      <c r="S497" s="392"/>
      <c r="T497" s="393"/>
      <c r="U497" s="34"/>
      <c r="V497" s="34"/>
      <c r="W497" s="35" t="s">
        <v>69</v>
      </c>
      <c r="X497" s="380">
        <v>0</v>
      </c>
      <c r="Y497" s="381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hidden="1" customHeight="1" x14ac:dyDescent="0.25">
      <c r="A498" s="54" t="s">
        <v>604</v>
      </c>
      <c r="B498" s="54" t="s">
        <v>605</v>
      </c>
      <c r="C498" s="31">
        <v>4301011961</v>
      </c>
      <c r="D498" s="387">
        <v>4680115885271</v>
      </c>
      <c r="E498" s="388"/>
      <c r="F498" s="379">
        <v>0.88</v>
      </c>
      <c r="G498" s="32">
        <v>6</v>
      </c>
      <c r="H498" s="379">
        <v>5.28</v>
      </c>
      <c r="I498" s="379">
        <v>5.64</v>
      </c>
      <c r="J498" s="32">
        <v>104</v>
      </c>
      <c r="K498" s="32" t="s">
        <v>113</v>
      </c>
      <c r="L498" s="32"/>
      <c r="M498" s="33" t="s">
        <v>114</v>
      </c>
      <c r="N498" s="33"/>
      <c r="O498" s="32">
        <v>60</v>
      </c>
      <c r="P498" s="5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92"/>
      <c r="R498" s="392"/>
      <c r="S498" s="392"/>
      <c r="T498" s="393"/>
      <c r="U498" s="34"/>
      <c r="V498" s="34"/>
      <c r="W498" s="35" t="s">
        <v>69</v>
      </c>
      <c r="X498" s="380">
        <v>0</v>
      </c>
      <c r="Y498" s="381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hidden="1" customHeight="1" x14ac:dyDescent="0.25">
      <c r="A499" s="54" t="s">
        <v>606</v>
      </c>
      <c r="B499" s="54" t="s">
        <v>607</v>
      </c>
      <c r="C499" s="31">
        <v>4301011774</v>
      </c>
      <c r="D499" s="387">
        <v>4680115884502</v>
      </c>
      <c r="E499" s="388"/>
      <c r="F499" s="379">
        <v>0.88</v>
      </c>
      <c r="G499" s="32">
        <v>6</v>
      </c>
      <c r="H499" s="379">
        <v>5.28</v>
      </c>
      <c r="I499" s="379">
        <v>5.64</v>
      </c>
      <c r="J499" s="32">
        <v>104</v>
      </c>
      <c r="K499" s="32" t="s">
        <v>113</v>
      </c>
      <c r="L499" s="32"/>
      <c r="M499" s="33" t="s">
        <v>114</v>
      </c>
      <c r="N499" s="33"/>
      <c r="O499" s="32">
        <v>60</v>
      </c>
      <c r="P499" s="7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92"/>
      <c r="R499" s="392"/>
      <c r="S499" s="392"/>
      <c r="T499" s="393"/>
      <c r="U499" s="34"/>
      <c r="V499" s="34"/>
      <c r="W499" s="35" t="s">
        <v>69</v>
      </c>
      <c r="X499" s="380">
        <v>0</v>
      </c>
      <c r="Y499" s="381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608</v>
      </c>
      <c r="B500" s="54" t="s">
        <v>609</v>
      </c>
      <c r="C500" s="31">
        <v>4301011771</v>
      </c>
      <c r="D500" s="387">
        <v>4607091389104</v>
      </c>
      <c r="E500" s="388"/>
      <c r="F500" s="379">
        <v>0.88</v>
      </c>
      <c r="G500" s="32">
        <v>6</v>
      </c>
      <c r="H500" s="379">
        <v>5.28</v>
      </c>
      <c r="I500" s="379">
        <v>5.64</v>
      </c>
      <c r="J500" s="32">
        <v>104</v>
      </c>
      <c r="K500" s="32" t="s">
        <v>113</v>
      </c>
      <c r="L500" s="32"/>
      <c r="M500" s="33" t="s">
        <v>114</v>
      </c>
      <c r="N500" s="33"/>
      <c r="O500" s="32">
        <v>60</v>
      </c>
      <c r="P500" s="62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92"/>
      <c r="R500" s="392"/>
      <c r="S500" s="392"/>
      <c r="T500" s="393"/>
      <c r="U500" s="34"/>
      <c r="V500" s="34"/>
      <c r="W500" s="35" t="s">
        <v>69</v>
      </c>
      <c r="X500" s="380">
        <v>80</v>
      </c>
      <c r="Y500" s="381">
        <f t="shared" si="83"/>
        <v>84.48</v>
      </c>
      <c r="Z500" s="36">
        <f t="shared" si="84"/>
        <v>0.19136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85.454545454545453</v>
      </c>
      <c r="BN500" s="64">
        <f t="shared" si="86"/>
        <v>90.24</v>
      </c>
      <c r="BO500" s="64">
        <f t="shared" si="87"/>
        <v>0.14568764568764569</v>
      </c>
      <c r="BP500" s="64">
        <f t="shared" si="88"/>
        <v>0.15384615384615385</v>
      </c>
    </row>
    <row r="501" spans="1:68" ht="16.5" hidden="1" customHeight="1" x14ac:dyDescent="0.25">
      <c r="A501" s="54" t="s">
        <v>610</v>
      </c>
      <c r="B501" s="54" t="s">
        <v>611</v>
      </c>
      <c r="C501" s="31">
        <v>4301011799</v>
      </c>
      <c r="D501" s="387">
        <v>4680115884519</v>
      </c>
      <c r="E501" s="388"/>
      <c r="F501" s="379">
        <v>0.88</v>
      </c>
      <c r="G501" s="32">
        <v>6</v>
      </c>
      <c r="H501" s="379">
        <v>5.28</v>
      </c>
      <c r="I501" s="379">
        <v>5.64</v>
      </c>
      <c r="J501" s="32">
        <v>104</v>
      </c>
      <c r="K501" s="32" t="s">
        <v>113</v>
      </c>
      <c r="L501" s="32"/>
      <c r="M501" s="33" t="s">
        <v>116</v>
      </c>
      <c r="N501" s="33"/>
      <c r="O501" s="32">
        <v>60</v>
      </c>
      <c r="P501" s="5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92"/>
      <c r="R501" s="392"/>
      <c r="S501" s="392"/>
      <c r="T501" s="393"/>
      <c r="U501" s="34"/>
      <c r="V501" s="34"/>
      <c r="W501" s="35" t="s">
        <v>69</v>
      </c>
      <c r="X501" s="380">
        <v>0</v>
      </c>
      <c r="Y501" s="381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hidden="1" customHeight="1" x14ac:dyDescent="0.25">
      <c r="A502" s="54" t="s">
        <v>612</v>
      </c>
      <c r="B502" s="54" t="s">
        <v>613</v>
      </c>
      <c r="C502" s="31">
        <v>4301011376</v>
      </c>
      <c r="D502" s="387">
        <v>4680115885226</v>
      </c>
      <c r="E502" s="388"/>
      <c r="F502" s="379">
        <v>0.88</v>
      </c>
      <c r="G502" s="32">
        <v>6</v>
      </c>
      <c r="H502" s="379">
        <v>5.28</v>
      </c>
      <c r="I502" s="379">
        <v>5.64</v>
      </c>
      <c r="J502" s="32">
        <v>104</v>
      </c>
      <c r="K502" s="32" t="s">
        <v>113</v>
      </c>
      <c r="L502" s="32"/>
      <c r="M502" s="33" t="s">
        <v>116</v>
      </c>
      <c r="N502" s="33"/>
      <c r="O502" s="32">
        <v>60</v>
      </c>
      <c r="P502" s="46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92"/>
      <c r="R502" s="392"/>
      <c r="S502" s="392"/>
      <c r="T502" s="393"/>
      <c r="U502" s="34"/>
      <c r="V502" s="34"/>
      <c r="W502" s="35" t="s">
        <v>69</v>
      </c>
      <c r="X502" s="380">
        <v>0</v>
      </c>
      <c r="Y502" s="381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hidden="1" customHeight="1" x14ac:dyDescent="0.25">
      <c r="A503" s="54" t="s">
        <v>614</v>
      </c>
      <c r="B503" s="54" t="s">
        <v>615</v>
      </c>
      <c r="C503" s="31">
        <v>4301011778</v>
      </c>
      <c r="D503" s="387">
        <v>4680115880603</v>
      </c>
      <c r="E503" s="388"/>
      <c r="F503" s="379">
        <v>0.6</v>
      </c>
      <c r="G503" s="32">
        <v>6</v>
      </c>
      <c r="H503" s="379">
        <v>3.6</v>
      </c>
      <c r="I503" s="379">
        <v>3.84</v>
      </c>
      <c r="J503" s="32">
        <v>120</v>
      </c>
      <c r="K503" s="32" t="s">
        <v>75</v>
      </c>
      <c r="L503" s="32"/>
      <c r="M503" s="33" t="s">
        <v>114</v>
      </c>
      <c r="N503" s="33"/>
      <c r="O503" s="32">
        <v>60</v>
      </c>
      <c r="P503" s="61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92"/>
      <c r="R503" s="392"/>
      <c r="S503" s="392"/>
      <c r="T503" s="393"/>
      <c r="U503" s="34"/>
      <c r="V503" s="34"/>
      <c r="W503" s="35" t="s">
        <v>69</v>
      </c>
      <c r="X503" s="380">
        <v>0</v>
      </c>
      <c r="Y503" s="381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hidden="1" customHeight="1" x14ac:dyDescent="0.25">
      <c r="A504" s="54" t="s">
        <v>616</v>
      </c>
      <c r="B504" s="54" t="s">
        <v>617</v>
      </c>
      <c r="C504" s="31">
        <v>4301011784</v>
      </c>
      <c r="D504" s="387">
        <v>4607091389982</v>
      </c>
      <c r="E504" s="388"/>
      <c r="F504" s="379">
        <v>0.6</v>
      </c>
      <c r="G504" s="32">
        <v>6</v>
      </c>
      <c r="H504" s="379">
        <v>3.6</v>
      </c>
      <c r="I504" s="379">
        <v>3.84</v>
      </c>
      <c r="J504" s="32">
        <v>120</v>
      </c>
      <c r="K504" s="32" t="s">
        <v>75</v>
      </c>
      <c r="L504" s="32"/>
      <c r="M504" s="33" t="s">
        <v>114</v>
      </c>
      <c r="N504" s="33"/>
      <c r="O504" s="32">
        <v>60</v>
      </c>
      <c r="P504" s="6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92"/>
      <c r="R504" s="392"/>
      <c r="S504" s="392"/>
      <c r="T504" s="393"/>
      <c r="U504" s="34"/>
      <c r="V504" s="34"/>
      <c r="W504" s="35" t="s">
        <v>69</v>
      </c>
      <c r="X504" s="380">
        <v>0</v>
      </c>
      <c r="Y504" s="381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00"/>
      <c r="B505" s="401"/>
      <c r="C505" s="401"/>
      <c r="D505" s="401"/>
      <c r="E505" s="401"/>
      <c r="F505" s="401"/>
      <c r="G505" s="401"/>
      <c r="H505" s="401"/>
      <c r="I505" s="401"/>
      <c r="J505" s="401"/>
      <c r="K505" s="401"/>
      <c r="L505" s="401"/>
      <c r="M505" s="401"/>
      <c r="N505" s="401"/>
      <c r="O505" s="402"/>
      <c r="P505" s="384" t="s">
        <v>70</v>
      </c>
      <c r="Q505" s="385"/>
      <c r="R505" s="385"/>
      <c r="S505" s="385"/>
      <c r="T505" s="385"/>
      <c r="U505" s="385"/>
      <c r="V505" s="386"/>
      <c r="W505" s="37" t="s">
        <v>71</v>
      </c>
      <c r="X505" s="382">
        <f>IFERROR(X497/H497,"0")+IFERROR(X498/H498,"0")+IFERROR(X499/H499,"0")+IFERROR(X500/H500,"0")+IFERROR(X501/H501,"0")+IFERROR(X502/H502,"0")+IFERROR(X503/H503,"0")+IFERROR(X504/H504,"0")</f>
        <v>15.15151515151515</v>
      </c>
      <c r="Y505" s="382">
        <f>IFERROR(Y497/H497,"0")+IFERROR(Y498/H498,"0")+IFERROR(Y499/H499,"0")+IFERROR(Y500/H500,"0")+IFERROR(Y501/H501,"0")+IFERROR(Y502/H502,"0")+IFERROR(Y503/H503,"0")+IFERROR(Y504/H504,"0")</f>
        <v>16</v>
      </c>
      <c r="Z505" s="382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0.19136</v>
      </c>
      <c r="AA505" s="383"/>
      <c r="AB505" s="383"/>
      <c r="AC505" s="383"/>
    </row>
    <row r="506" spans="1:68" x14ac:dyDescent="0.2">
      <c r="A506" s="401"/>
      <c r="B506" s="401"/>
      <c r="C506" s="401"/>
      <c r="D506" s="401"/>
      <c r="E506" s="401"/>
      <c r="F506" s="401"/>
      <c r="G506" s="401"/>
      <c r="H506" s="401"/>
      <c r="I506" s="401"/>
      <c r="J506" s="401"/>
      <c r="K506" s="401"/>
      <c r="L506" s="401"/>
      <c r="M506" s="401"/>
      <c r="N506" s="401"/>
      <c r="O506" s="402"/>
      <c r="P506" s="384" t="s">
        <v>70</v>
      </c>
      <c r="Q506" s="385"/>
      <c r="R506" s="385"/>
      <c r="S506" s="385"/>
      <c r="T506" s="385"/>
      <c r="U506" s="385"/>
      <c r="V506" s="386"/>
      <c r="W506" s="37" t="s">
        <v>69</v>
      </c>
      <c r="X506" s="382">
        <f>IFERROR(SUM(X497:X504),"0")</f>
        <v>80</v>
      </c>
      <c r="Y506" s="382">
        <f>IFERROR(SUM(Y497:Y504),"0")</f>
        <v>84.48</v>
      </c>
      <c r="Z506" s="37"/>
      <c r="AA506" s="383"/>
      <c r="AB506" s="383"/>
      <c r="AC506" s="383"/>
    </row>
    <row r="507" spans="1:68" ht="14.25" hidden="1" customHeight="1" x14ac:dyDescent="0.25">
      <c r="A507" s="423" t="s">
        <v>146</v>
      </c>
      <c r="B507" s="401"/>
      <c r="C507" s="401"/>
      <c r="D507" s="401"/>
      <c r="E507" s="401"/>
      <c r="F507" s="401"/>
      <c r="G507" s="401"/>
      <c r="H507" s="401"/>
      <c r="I507" s="401"/>
      <c r="J507" s="401"/>
      <c r="K507" s="401"/>
      <c r="L507" s="401"/>
      <c r="M507" s="401"/>
      <c r="N507" s="401"/>
      <c r="O507" s="401"/>
      <c r="P507" s="401"/>
      <c r="Q507" s="401"/>
      <c r="R507" s="401"/>
      <c r="S507" s="401"/>
      <c r="T507" s="401"/>
      <c r="U507" s="401"/>
      <c r="V507" s="401"/>
      <c r="W507" s="401"/>
      <c r="X507" s="401"/>
      <c r="Y507" s="401"/>
      <c r="Z507" s="401"/>
      <c r="AA507" s="376"/>
      <c r="AB507" s="376"/>
      <c r="AC507" s="376"/>
    </row>
    <row r="508" spans="1:68" ht="16.5" customHeight="1" x14ac:dyDescent="0.25">
      <c r="A508" s="54" t="s">
        <v>618</v>
      </c>
      <c r="B508" s="54" t="s">
        <v>619</v>
      </c>
      <c r="C508" s="31">
        <v>4301020222</v>
      </c>
      <c r="D508" s="387">
        <v>4607091388930</v>
      </c>
      <c r="E508" s="388"/>
      <c r="F508" s="379">
        <v>0.88</v>
      </c>
      <c r="G508" s="32">
        <v>6</v>
      </c>
      <c r="H508" s="379">
        <v>5.28</v>
      </c>
      <c r="I508" s="379">
        <v>5.64</v>
      </c>
      <c r="J508" s="32">
        <v>104</v>
      </c>
      <c r="K508" s="32" t="s">
        <v>113</v>
      </c>
      <c r="L508" s="32"/>
      <c r="M508" s="33" t="s">
        <v>114</v>
      </c>
      <c r="N508" s="33"/>
      <c r="O508" s="32">
        <v>55</v>
      </c>
      <c r="P508" s="4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92"/>
      <c r="R508" s="392"/>
      <c r="S508" s="392"/>
      <c r="T508" s="393"/>
      <c r="U508" s="34"/>
      <c r="V508" s="34"/>
      <c r="W508" s="35" t="s">
        <v>69</v>
      </c>
      <c r="X508" s="380">
        <v>350</v>
      </c>
      <c r="Y508" s="381">
        <f>IFERROR(IF(X508="",0,CEILING((X508/$H508),1)*$H508),"")</f>
        <v>353.76</v>
      </c>
      <c r="Z508" s="36">
        <f>IFERROR(IF(Y508=0,"",ROUNDUP(Y508/H508,0)*0.01196),"")</f>
        <v>0.80132000000000003</v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373.86363636363637</v>
      </c>
      <c r="BN508" s="64">
        <f>IFERROR(Y508*I508/H508,"0")</f>
        <v>377.87999999999994</v>
      </c>
      <c r="BO508" s="64">
        <f>IFERROR(1/J508*(X508/H508),"0")</f>
        <v>0.63738344988344986</v>
      </c>
      <c r="BP508" s="64">
        <f>IFERROR(1/J508*(Y508/H508),"0")</f>
        <v>0.64423076923076927</v>
      </c>
    </row>
    <row r="509" spans="1:68" ht="16.5" hidden="1" customHeight="1" x14ac:dyDescent="0.25">
      <c r="A509" s="54" t="s">
        <v>620</v>
      </c>
      <c r="B509" s="54" t="s">
        <v>621</v>
      </c>
      <c r="C509" s="31">
        <v>4301020206</v>
      </c>
      <c r="D509" s="387">
        <v>4680115880054</v>
      </c>
      <c r="E509" s="388"/>
      <c r="F509" s="379">
        <v>0.6</v>
      </c>
      <c r="G509" s="32">
        <v>6</v>
      </c>
      <c r="H509" s="379">
        <v>3.6</v>
      </c>
      <c r="I509" s="379">
        <v>3.84</v>
      </c>
      <c r="J509" s="32">
        <v>120</v>
      </c>
      <c r="K509" s="32" t="s">
        <v>75</v>
      </c>
      <c r="L509" s="32"/>
      <c r="M509" s="33" t="s">
        <v>114</v>
      </c>
      <c r="N509" s="33"/>
      <c r="O509" s="32">
        <v>55</v>
      </c>
      <c r="P509" s="7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92"/>
      <c r="R509" s="392"/>
      <c r="S509" s="392"/>
      <c r="T509" s="393"/>
      <c r="U509" s="34"/>
      <c r="V509" s="34"/>
      <c r="W509" s="35" t="s">
        <v>69</v>
      </c>
      <c r="X509" s="380">
        <v>0</v>
      </c>
      <c r="Y509" s="381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00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02"/>
      <c r="P510" s="384" t="s">
        <v>70</v>
      </c>
      <c r="Q510" s="385"/>
      <c r="R510" s="385"/>
      <c r="S510" s="385"/>
      <c r="T510" s="385"/>
      <c r="U510" s="385"/>
      <c r="V510" s="386"/>
      <c r="W510" s="37" t="s">
        <v>71</v>
      </c>
      <c r="X510" s="382">
        <f>IFERROR(X508/H508,"0")+IFERROR(X509/H509,"0")</f>
        <v>66.287878787878782</v>
      </c>
      <c r="Y510" s="382">
        <f>IFERROR(Y508/H508,"0")+IFERROR(Y509/H509,"0")</f>
        <v>67</v>
      </c>
      <c r="Z510" s="382">
        <f>IFERROR(IF(Z508="",0,Z508),"0")+IFERROR(IF(Z509="",0,Z509),"0")</f>
        <v>0.80132000000000003</v>
      </c>
      <c r="AA510" s="383"/>
      <c r="AB510" s="383"/>
      <c r="AC510" s="383"/>
    </row>
    <row r="511" spans="1:68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02"/>
      <c r="P511" s="384" t="s">
        <v>70</v>
      </c>
      <c r="Q511" s="385"/>
      <c r="R511" s="385"/>
      <c r="S511" s="385"/>
      <c r="T511" s="385"/>
      <c r="U511" s="385"/>
      <c r="V511" s="386"/>
      <c r="W511" s="37" t="s">
        <v>69</v>
      </c>
      <c r="X511" s="382">
        <f>IFERROR(SUM(X508:X509),"0")</f>
        <v>350</v>
      </c>
      <c r="Y511" s="382">
        <f>IFERROR(SUM(Y508:Y509),"0")</f>
        <v>353.76</v>
      </c>
      <c r="Z511" s="37"/>
      <c r="AA511" s="383"/>
      <c r="AB511" s="383"/>
      <c r="AC511" s="383"/>
    </row>
    <row r="512" spans="1:68" ht="14.25" hidden="1" customHeight="1" x14ac:dyDescent="0.25">
      <c r="A512" s="423" t="s">
        <v>64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76"/>
      <c r="AB512" s="376"/>
      <c r="AC512" s="376"/>
    </row>
    <row r="513" spans="1:68" ht="27" customHeight="1" x14ac:dyDescent="0.25">
      <c r="A513" s="54" t="s">
        <v>622</v>
      </c>
      <c r="B513" s="54" t="s">
        <v>623</v>
      </c>
      <c r="C513" s="31">
        <v>4301031252</v>
      </c>
      <c r="D513" s="387">
        <v>4680115883116</v>
      </c>
      <c r="E513" s="388"/>
      <c r="F513" s="379">
        <v>0.88</v>
      </c>
      <c r="G513" s="32">
        <v>6</v>
      </c>
      <c r="H513" s="379">
        <v>5.28</v>
      </c>
      <c r="I513" s="379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60</v>
      </c>
      <c r="P513" s="5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92"/>
      <c r="R513" s="392"/>
      <c r="S513" s="392"/>
      <c r="T513" s="393"/>
      <c r="U513" s="34"/>
      <c r="V513" s="34"/>
      <c r="W513" s="35" t="s">
        <v>69</v>
      </c>
      <c r="X513" s="380">
        <v>50</v>
      </c>
      <c r="Y513" s="381">
        <f t="shared" ref="Y513:Y518" si="89">IFERROR(IF(X513="",0,CEILING((X513/$H513),1)*$H513),"")</f>
        <v>52.800000000000004</v>
      </c>
      <c r="Z513" s="36">
        <f>IFERROR(IF(Y513=0,"",ROUNDUP(Y513/H513,0)*0.01196),"")</f>
        <v>0.1196</v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53.409090909090907</v>
      </c>
      <c r="BN513" s="64">
        <f t="shared" ref="BN513:BN518" si="91">IFERROR(Y513*I513/H513,"0")</f>
        <v>56.400000000000006</v>
      </c>
      <c r="BO513" s="64">
        <f t="shared" ref="BO513:BO518" si="92">IFERROR(1/J513*(X513/H513),"0")</f>
        <v>9.1054778554778545E-2</v>
      </c>
      <c r="BP513" s="64">
        <f t="shared" ref="BP513:BP518" si="93">IFERROR(1/J513*(Y513/H513),"0")</f>
        <v>9.6153846153846159E-2</v>
      </c>
    </row>
    <row r="514" spans="1:68" ht="27" customHeight="1" x14ac:dyDescent="0.25">
      <c r="A514" s="54" t="s">
        <v>624</v>
      </c>
      <c r="B514" s="54" t="s">
        <v>625</v>
      </c>
      <c r="C514" s="31">
        <v>4301031248</v>
      </c>
      <c r="D514" s="387">
        <v>4680115883093</v>
      </c>
      <c r="E514" s="388"/>
      <c r="F514" s="379">
        <v>0.88</v>
      </c>
      <c r="G514" s="32">
        <v>6</v>
      </c>
      <c r="H514" s="379">
        <v>5.28</v>
      </c>
      <c r="I514" s="379">
        <v>5.64</v>
      </c>
      <c r="J514" s="32">
        <v>104</v>
      </c>
      <c r="K514" s="32" t="s">
        <v>113</v>
      </c>
      <c r="L514" s="32"/>
      <c r="M514" s="33" t="s">
        <v>68</v>
      </c>
      <c r="N514" s="33"/>
      <c r="O514" s="32">
        <v>60</v>
      </c>
      <c r="P514" s="59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92"/>
      <c r="R514" s="392"/>
      <c r="S514" s="392"/>
      <c r="T514" s="393"/>
      <c r="U514" s="34"/>
      <c r="V514" s="34"/>
      <c r="W514" s="35" t="s">
        <v>69</v>
      </c>
      <c r="X514" s="380">
        <v>35</v>
      </c>
      <c r="Y514" s="381">
        <f t="shared" si="89"/>
        <v>36.96</v>
      </c>
      <c r="Z514" s="36">
        <f>IFERROR(IF(Y514=0,"",ROUNDUP(Y514/H514,0)*0.01196),"")</f>
        <v>8.3720000000000003E-2</v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37.386363636363633</v>
      </c>
      <c r="BN514" s="64">
        <f t="shared" si="91"/>
        <v>39.479999999999997</v>
      </c>
      <c r="BO514" s="64">
        <f t="shared" si="92"/>
        <v>6.3738344988344992E-2</v>
      </c>
      <c r="BP514" s="64">
        <f t="shared" si="93"/>
        <v>6.7307692307692318E-2</v>
      </c>
    </row>
    <row r="515" spans="1:68" ht="27" customHeight="1" x14ac:dyDescent="0.25">
      <c r="A515" s="54" t="s">
        <v>626</v>
      </c>
      <c r="B515" s="54" t="s">
        <v>627</v>
      </c>
      <c r="C515" s="31">
        <v>4301031250</v>
      </c>
      <c r="D515" s="387">
        <v>4680115883109</v>
      </c>
      <c r="E515" s="388"/>
      <c r="F515" s="379">
        <v>0.88</v>
      </c>
      <c r="G515" s="32">
        <v>6</v>
      </c>
      <c r="H515" s="379">
        <v>5.28</v>
      </c>
      <c r="I515" s="379">
        <v>5.64</v>
      </c>
      <c r="J515" s="32">
        <v>104</v>
      </c>
      <c r="K515" s="32" t="s">
        <v>113</v>
      </c>
      <c r="L515" s="32"/>
      <c r="M515" s="33" t="s">
        <v>68</v>
      </c>
      <c r="N515" s="33"/>
      <c r="O515" s="32">
        <v>60</v>
      </c>
      <c r="P515" s="70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92"/>
      <c r="R515" s="392"/>
      <c r="S515" s="392"/>
      <c r="T515" s="393"/>
      <c r="U515" s="34"/>
      <c r="V515" s="34"/>
      <c r="W515" s="35" t="s">
        <v>69</v>
      </c>
      <c r="X515" s="380">
        <v>35</v>
      </c>
      <c r="Y515" s="381">
        <f t="shared" si="89"/>
        <v>36.96</v>
      </c>
      <c r="Z515" s="36">
        <f>IFERROR(IF(Y515=0,"",ROUNDUP(Y515/H515,0)*0.01196),"")</f>
        <v>8.3720000000000003E-2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37.386363636363633</v>
      </c>
      <c r="BN515" s="64">
        <f t="shared" si="91"/>
        <v>39.479999999999997</v>
      </c>
      <c r="BO515" s="64">
        <f t="shared" si="92"/>
        <v>6.3738344988344992E-2</v>
      </c>
      <c r="BP515" s="64">
        <f t="shared" si="93"/>
        <v>6.7307692307692318E-2</v>
      </c>
    </row>
    <row r="516" spans="1:68" ht="27" hidden="1" customHeight="1" x14ac:dyDescent="0.25">
      <c r="A516" s="54" t="s">
        <v>628</v>
      </c>
      <c r="B516" s="54" t="s">
        <v>629</v>
      </c>
      <c r="C516" s="31">
        <v>4301031249</v>
      </c>
      <c r="D516" s="387">
        <v>4680115882072</v>
      </c>
      <c r="E516" s="388"/>
      <c r="F516" s="379">
        <v>0.6</v>
      </c>
      <c r="G516" s="32">
        <v>6</v>
      </c>
      <c r="H516" s="379">
        <v>3.6</v>
      </c>
      <c r="I516" s="379">
        <v>3.84</v>
      </c>
      <c r="J516" s="32">
        <v>120</v>
      </c>
      <c r="K516" s="32" t="s">
        <v>75</v>
      </c>
      <c r="L516" s="32"/>
      <c r="M516" s="33" t="s">
        <v>114</v>
      </c>
      <c r="N516" s="33"/>
      <c r="O516" s="32">
        <v>60</v>
      </c>
      <c r="P516" s="5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92"/>
      <c r="R516" s="392"/>
      <c r="S516" s="392"/>
      <c r="T516" s="393"/>
      <c r="U516" s="34"/>
      <c r="V516" s="34"/>
      <c r="W516" s="35" t="s">
        <v>69</v>
      </c>
      <c r="X516" s="380">
        <v>0</v>
      </c>
      <c r="Y516" s="381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hidden="1" customHeight="1" x14ac:dyDescent="0.25">
      <c r="A517" s="54" t="s">
        <v>630</v>
      </c>
      <c r="B517" s="54" t="s">
        <v>631</v>
      </c>
      <c r="C517" s="31">
        <v>4301031251</v>
      </c>
      <c r="D517" s="387">
        <v>4680115882102</v>
      </c>
      <c r="E517" s="388"/>
      <c r="F517" s="379">
        <v>0.6</v>
      </c>
      <c r="G517" s="32">
        <v>6</v>
      </c>
      <c r="H517" s="379">
        <v>3.6</v>
      </c>
      <c r="I517" s="379">
        <v>3.81</v>
      </c>
      <c r="J517" s="32">
        <v>120</v>
      </c>
      <c r="K517" s="32" t="s">
        <v>75</v>
      </c>
      <c r="L517" s="32"/>
      <c r="M517" s="33" t="s">
        <v>68</v>
      </c>
      <c r="N517" s="33"/>
      <c r="O517" s="32">
        <v>60</v>
      </c>
      <c r="P517" s="61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92"/>
      <c r="R517" s="392"/>
      <c r="S517" s="392"/>
      <c r="T517" s="393"/>
      <c r="U517" s="34"/>
      <c r="V517" s="34"/>
      <c r="W517" s="35" t="s">
        <v>69</v>
      </c>
      <c r="X517" s="380">
        <v>0</v>
      </c>
      <c r="Y517" s="381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hidden="1" customHeight="1" x14ac:dyDescent="0.25">
      <c r="A518" s="54" t="s">
        <v>632</v>
      </c>
      <c r="B518" s="54" t="s">
        <v>633</v>
      </c>
      <c r="C518" s="31">
        <v>4301031253</v>
      </c>
      <c r="D518" s="387">
        <v>4680115882096</v>
      </c>
      <c r="E518" s="388"/>
      <c r="F518" s="379">
        <v>0.6</v>
      </c>
      <c r="G518" s="32">
        <v>6</v>
      </c>
      <c r="H518" s="379">
        <v>3.6</v>
      </c>
      <c r="I518" s="379">
        <v>3.81</v>
      </c>
      <c r="J518" s="32">
        <v>120</v>
      </c>
      <c r="K518" s="32" t="s">
        <v>75</v>
      </c>
      <c r="L518" s="32"/>
      <c r="M518" s="33" t="s">
        <v>68</v>
      </c>
      <c r="N518" s="33"/>
      <c r="O518" s="32">
        <v>60</v>
      </c>
      <c r="P518" s="39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92"/>
      <c r="R518" s="392"/>
      <c r="S518" s="392"/>
      <c r="T518" s="393"/>
      <c r="U518" s="34"/>
      <c r="V518" s="34"/>
      <c r="W518" s="35" t="s">
        <v>69</v>
      </c>
      <c r="X518" s="380">
        <v>0</v>
      </c>
      <c r="Y518" s="381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x14ac:dyDescent="0.2">
      <c r="A519" s="400"/>
      <c r="B519" s="401"/>
      <c r="C519" s="401"/>
      <c r="D519" s="401"/>
      <c r="E519" s="401"/>
      <c r="F519" s="401"/>
      <c r="G519" s="401"/>
      <c r="H519" s="401"/>
      <c r="I519" s="401"/>
      <c r="J519" s="401"/>
      <c r="K519" s="401"/>
      <c r="L519" s="401"/>
      <c r="M519" s="401"/>
      <c r="N519" s="401"/>
      <c r="O519" s="402"/>
      <c r="P519" s="384" t="s">
        <v>70</v>
      </c>
      <c r="Q519" s="385"/>
      <c r="R519" s="385"/>
      <c r="S519" s="385"/>
      <c r="T519" s="385"/>
      <c r="U519" s="385"/>
      <c r="V519" s="386"/>
      <c r="W519" s="37" t="s">
        <v>71</v>
      </c>
      <c r="X519" s="382">
        <f>IFERROR(X513/H513,"0")+IFERROR(X514/H514,"0")+IFERROR(X515/H515,"0")+IFERROR(X516/H516,"0")+IFERROR(X517/H517,"0")+IFERROR(X518/H518,"0")</f>
        <v>22.727272727272727</v>
      </c>
      <c r="Y519" s="382">
        <f>IFERROR(Y513/H513,"0")+IFERROR(Y514/H514,"0")+IFERROR(Y515/H515,"0")+IFERROR(Y516/H516,"0")+IFERROR(Y517/H517,"0")+IFERROR(Y518/H518,"0")</f>
        <v>24</v>
      </c>
      <c r="Z519" s="382">
        <f>IFERROR(IF(Z513="",0,Z513),"0")+IFERROR(IF(Z514="",0,Z514),"0")+IFERROR(IF(Z515="",0,Z515),"0")+IFERROR(IF(Z516="",0,Z516),"0")+IFERROR(IF(Z517="",0,Z517),"0")+IFERROR(IF(Z518="",0,Z518),"0")</f>
        <v>0.28704000000000002</v>
      </c>
      <c r="AA519" s="383"/>
      <c r="AB519" s="383"/>
      <c r="AC519" s="383"/>
    </row>
    <row r="520" spans="1:68" x14ac:dyDescent="0.2">
      <c r="A520" s="401"/>
      <c r="B520" s="401"/>
      <c r="C520" s="401"/>
      <c r="D520" s="401"/>
      <c r="E520" s="401"/>
      <c r="F520" s="401"/>
      <c r="G520" s="401"/>
      <c r="H520" s="401"/>
      <c r="I520" s="401"/>
      <c r="J520" s="401"/>
      <c r="K520" s="401"/>
      <c r="L520" s="401"/>
      <c r="M520" s="401"/>
      <c r="N520" s="401"/>
      <c r="O520" s="402"/>
      <c r="P520" s="384" t="s">
        <v>70</v>
      </c>
      <c r="Q520" s="385"/>
      <c r="R520" s="385"/>
      <c r="S520" s="385"/>
      <c r="T520" s="385"/>
      <c r="U520" s="385"/>
      <c r="V520" s="386"/>
      <c r="W520" s="37" t="s">
        <v>69</v>
      </c>
      <c r="X520" s="382">
        <f>IFERROR(SUM(X513:X518),"0")</f>
        <v>120</v>
      </c>
      <c r="Y520" s="382">
        <f>IFERROR(SUM(Y513:Y518),"0")</f>
        <v>126.72</v>
      </c>
      <c r="Z520" s="37"/>
      <c r="AA520" s="383"/>
      <c r="AB520" s="383"/>
      <c r="AC520" s="383"/>
    </row>
    <row r="521" spans="1:68" ht="14.25" hidden="1" customHeight="1" x14ac:dyDescent="0.25">
      <c r="A521" s="423" t="s">
        <v>72</v>
      </c>
      <c r="B521" s="401"/>
      <c r="C521" s="401"/>
      <c r="D521" s="401"/>
      <c r="E521" s="401"/>
      <c r="F521" s="401"/>
      <c r="G521" s="401"/>
      <c r="H521" s="401"/>
      <c r="I521" s="401"/>
      <c r="J521" s="401"/>
      <c r="K521" s="401"/>
      <c r="L521" s="401"/>
      <c r="M521" s="401"/>
      <c r="N521" s="401"/>
      <c r="O521" s="401"/>
      <c r="P521" s="401"/>
      <c r="Q521" s="401"/>
      <c r="R521" s="401"/>
      <c r="S521" s="401"/>
      <c r="T521" s="401"/>
      <c r="U521" s="401"/>
      <c r="V521" s="401"/>
      <c r="W521" s="401"/>
      <c r="X521" s="401"/>
      <c r="Y521" s="401"/>
      <c r="Z521" s="401"/>
      <c r="AA521" s="376"/>
      <c r="AB521" s="376"/>
      <c r="AC521" s="376"/>
    </row>
    <row r="522" spans="1:68" ht="16.5" hidden="1" customHeight="1" x14ac:dyDescent="0.25">
      <c r="A522" s="54" t="s">
        <v>634</v>
      </c>
      <c r="B522" s="54" t="s">
        <v>635</v>
      </c>
      <c r="C522" s="31">
        <v>4301051230</v>
      </c>
      <c r="D522" s="387">
        <v>4607091383409</v>
      </c>
      <c r="E522" s="388"/>
      <c r="F522" s="379">
        <v>1.3</v>
      </c>
      <c r="G522" s="32">
        <v>6</v>
      </c>
      <c r="H522" s="379">
        <v>7.8</v>
      </c>
      <c r="I522" s="379">
        <v>8.3460000000000001</v>
      </c>
      <c r="J522" s="32">
        <v>56</v>
      </c>
      <c r="K522" s="32" t="s">
        <v>113</v>
      </c>
      <c r="L522" s="32"/>
      <c r="M522" s="33" t="s">
        <v>68</v>
      </c>
      <c r="N522" s="33"/>
      <c r="O522" s="32">
        <v>45</v>
      </c>
      <c r="P522" s="4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92"/>
      <c r="R522" s="392"/>
      <c r="S522" s="392"/>
      <c r="T522" s="393"/>
      <c r="U522" s="34"/>
      <c r="V522" s="34"/>
      <c r="W522" s="35" t="s">
        <v>69</v>
      </c>
      <c r="X522" s="380">
        <v>0</v>
      </c>
      <c r="Y522" s="381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hidden="1" customHeight="1" x14ac:dyDescent="0.25">
      <c r="A523" s="54" t="s">
        <v>636</v>
      </c>
      <c r="B523" s="54" t="s">
        <v>637</v>
      </c>
      <c r="C523" s="31">
        <v>4301051231</v>
      </c>
      <c r="D523" s="387">
        <v>4607091383416</v>
      </c>
      <c r="E523" s="388"/>
      <c r="F523" s="379">
        <v>1.3</v>
      </c>
      <c r="G523" s="32">
        <v>6</v>
      </c>
      <c r="H523" s="379">
        <v>7.8</v>
      </c>
      <c r="I523" s="379">
        <v>8.3460000000000001</v>
      </c>
      <c r="J523" s="32">
        <v>56</v>
      </c>
      <c r="K523" s="32" t="s">
        <v>113</v>
      </c>
      <c r="L523" s="32"/>
      <c r="M523" s="33" t="s">
        <v>68</v>
      </c>
      <c r="N523" s="33"/>
      <c r="O523" s="32">
        <v>45</v>
      </c>
      <c r="P523" s="51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92"/>
      <c r="R523" s="392"/>
      <c r="S523" s="392"/>
      <c r="T523" s="393"/>
      <c r="U523" s="34"/>
      <c r="V523" s="34"/>
      <c r="W523" s="35" t="s">
        <v>69</v>
      </c>
      <c r="X523" s="380">
        <v>0</v>
      </c>
      <c r="Y523" s="381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638</v>
      </c>
      <c r="B524" s="54" t="s">
        <v>639</v>
      </c>
      <c r="C524" s="31">
        <v>4301051058</v>
      </c>
      <c r="D524" s="387">
        <v>4680115883536</v>
      </c>
      <c r="E524" s="388"/>
      <c r="F524" s="379">
        <v>0.3</v>
      </c>
      <c r="G524" s="32">
        <v>6</v>
      </c>
      <c r="H524" s="379">
        <v>1.8</v>
      </c>
      <c r="I524" s="379">
        <v>2.0659999999999998</v>
      </c>
      <c r="J524" s="32">
        <v>156</v>
      </c>
      <c r="K524" s="32" t="s">
        <v>75</v>
      </c>
      <c r="L524" s="32"/>
      <c r="M524" s="33" t="s">
        <v>68</v>
      </c>
      <c r="N524" s="33"/>
      <c r="O524" s="32">
        <v>45</v>
      </c>
      <c r="P524" s="5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92"/>
      <c r="R524" s="392"/>
      <c r="S524" s="392"/>
      <c r="T524" s="393"/>
      <c r="U524" s="34"/>
      <c r="V524" s="34"/>
      <c r="W524" s="35" t="s">
        <v>69</v>
      </c>
      <c r="X524" s="380">
        <v>0</v>
      </c>
      <c r="Y524" s="381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400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02"/>
      <c r="P525" s="384" t="s">
        <v>70</v>
      </c>
      <c r="Q525" s="385"/>
      <c r="R525" s="385"/>
      <c r="S525" s="385"/>
      <c r="T525" s="385"/>
      <c r="U525" s="385"/>
      <c r="V525" s="386"/>
      <c r="W525" s="37" t="s">
        <v>71</v>
      </c>
      <c r="X525" s="382">
        <f>IFERROR(X522/H522,"0")+IFERROR(X523/H523,"0")+IFERROR(X524/H524,"0")</f>
        <v>0</v>
      </c>
      <c r="Y525" s="382">
        <f>IFERROR(Y522/H522,"0")+IFERROR(Y523/H523,"0")+IFERROR(Y524/H524,"0")</f>
        <v>0</v>
      </c>
      <c r="Z525" s="382">
        <f>IFERROR(IF(Z522="",0,Z522),"0")+IFERROR(IF(Z523="",0,Z523),"0")+IFERROR(IF(Z524="",0,Z524),"0")</f>
        <v>0</v>
      </c>
      <c r="AA525" s="383"/>
      <c r="AB525" s="383"/>
      <c r="AC525" s="383"/>
    </row>
    <row r="526" spans="1:68" hidden="1" x14ac:dyDescent="0.2">
      <c r="A526" s="401"/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2"/>
      <c r="P526" s="384" t="s">
        <v>70</v>
      </c>
      <c r="Q526" s="385"/>
      <c r="R526" s="385"/>
      <c r="S526" s="385"/>
      <c r="T526" s="385"/>
      <c r="U526" s="385"/>
      <c r="V526" s="386"/>
      <c r="W526" s="37" t="s">
        <v>69</v>
      </c>
      <c r="X526" s="382">
        <f>IFERROR(SUM(X522:X524),"0")</f>
        <v>0</v>
      </c>
      <c r="Y526" s="382">
        <f>IFERROR(SUM(Y522:Y524),"0")</f>
        <v>0</v>
      </c>
      <c r="Z526" s="37"/>
      <c r="AA526" s="383"/>
      <c r="AB526" s="383"/>
      <c r="AC526" s="383"/>
    </row>
    <row r="527" spans="1:68" ht="14.25" hidden="1" customHeight="1" x14ac:dyDescent="0.25">
      <c r="A527" s="423" t="s">
        <v>167</v>
      </c>
      <c r="B527" s="401"/>
      <c r="C527" s="401"/>
      <c r="D527" s="401"/>
      <c r="E527" s="401"/>
      <c r="F527" s="401"/>
      <c r="G527" s="401"/>
      <c r="H527" s="401"/>
      <c r="I527" s="401"/>
      <c r="J527" s="401"/>
      <c r="K527" s="401"/>
      <c r="L527" s="401"/>
      <c r="M527" s="401"/>
      <c r="N527" s="401"/>
      <c r="O527" s="401"/>
      <c r="P527" s="401"/>
      <c r="Q527" s="401"/>
      <c r="R527" s="401"/>
      <c r="S527" s="401"/>
      <c r="T527" s="401"/>
      <c r="U527" s="401"/>
      <c r="V527" s="401"/>
      <c r="W527" s="401"/>
      <c r="X527" s="401"/>
      <c r="Y527" s="401"/>
      <c r="Z527" s="401"/>
      <c r="AA527" s="376"/>
      <c r="AB527" s="376"/>
      <c r="AC527" s="376"/>
    </row>
    <row r="528" spans="1:68" ht="16.5" hidden="1" customHeight="1" x14ac:dyDescent="0.25">
      <c r="A528" s="54" t="s">
        <v>640</v>
      </c>
      <c r="B528" s="54" t="s">
        <v>641</v>
      </c>
      <c r="C528" s="31">
        <v>4301060363</v>
      </c>
      <c r="D528" s="387">
        <v>4680115885035</v>
      </c>
      <c r="E528" s="388"/>
      <c r="F528" s="379">
        <v>1</v>
      </c>
      <c r="G528" s="32">
        <v>4</v>
      </c>
      <c r="H528" s="379">
        <v>4</v>
      </c>
      <c r="I528" s="379">
        <v>4.4160000000000004</v>
      </c>
      <c r="J528" s="32">
        <v>104</v>
      </c>
      <c r="K528" s="32" t="s">
        <v>113</v>
      </c>
      <c r="L528" s="32"/>
      <c r="M528" s="33" t="s">
        <v>68</v>
      </c>
      <c r="N528" s="33"/>
      <c r="O528" s="32">
        <v>35</v>
      </c>
      <c r="P528" s="73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92"/>
      <c r="R528" s="392"/>
      <c r="S528" s="392"/>
      <c r="T528" s="393"/>
      <c r="U528" s="34"/>
      <c r="V528" s="34"/>
      <c r="W528" s="35" t="s">
        <v>69</v>
      </c>
      <c r="X528" s="380">
        <v>0</v>
      </c>
      <c r="Y528" s="381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400"/>
      <c r="B529" s="401"/>
      <c r="C529" s="401"/>
      <c r="D529" s="401"/>
      <c r="E529" s="401"/>
      <c r="F529" s="401"/>
      <c r="G529" s="401"/>
      <c r="H529" s="401"/>
      <c r="I529" s="401"/>
      <c r="J529" s="401"/>
      <c r="K529" s="401"/>
      <c r="L529" s="401"/>
      <c r="M529" s="401"/>
      <c r="N529" s="401"/>
      <c r="O529" s="402"/>
      <c r="P529" s="384" t="s">
        <v>70</v>
      </c>
      <c r="Q529" s="385"/>
      <c r="R529" s="385"/>
      <c r="S529" s="385"/>
      <c r="T529" s="385"/>
      <c r="U529" s="385"/>
      <c r="V529" s="386"/>
      <c r="W529" s="37" t="s">
        <v>71</v>
      </c>
      <c r="X529" s="382">
        <f>IFERROR(X528/H528,"0")</f>
        <v>0</v>
      </c>
      <c r="Y529" s="382">
        <f>IFERROR(Y528/H528,"0")</f>
        <v>0</v>
      </c>
      <c r="Z529" s="382">
        <f>IFERROR(IF(Z528="",0,Z528),"0")</f>
        <v>0</v>
      </c>
      <c r="AA529" s="383"/>
      <c r="AB529" s="383"/>
      <c r="AC529" s="383"/>
    </row>
    <row r="530" spans="1:68" hidden="1" x14ac:dyDescent="0.2">
      <c r="A530" s="401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02"/>
      <c r="P530" s="384" t="s">
        <v>70</v>
      </c>
      <c r="Q530" s="385"/>
      <c r="R530" s="385"/>
      <c r="S530" s="385"/>
      <c r="T530" s="385"/>
      <c r="U530" s="385"/>
      <c r="V530" s="386"/>
      <c r="W530" s="37" t="s">
        <v>69</v>
      </c>
      <c r="X530" s="382">
        <f>IFERROR(SUM(X528:X528),"0")</f>
        <v>0</v>
      </c>
      <c r="Y530" s="382">
        <f>IFERROR(SUM(Y528:Y528),"0")</f>
        <v>0</v>
      </c>
      <c r="Z530" s="37"/>
      <c r="AA530" s="383"/>
      <c r="AB530" s="383"/>
      <c r="AC530" s="383"/>
    </row>
    <row r="531" spans="1:68" ht="27.75" hidden="1" customHeight="1" x14ac:dyDescent="0.2">
      <c r="A531" s="389" t="s">
        <v>642</v>
      </c>
      <c r="B531" s="390"/>
      <c r="C531" s="390"/>
      <c r="D531" s="390"/>
      <c r="E531" s="390"/>
      <c r="F531" s="390"/>
      <c r="G531" s="390"/>
      <c r="H531" s="390"/>
      <c r="I531" s="390"/>
      <c r="J531" s="390"/>
      <c r="K531" s="390"/>
      <c r="L531" s="390"/>
      <c r="M531" s="390"/>
      <c r="N531" s="390"/>
      <c r="O531" s="390"/>
      <c r="P531" s="390"/>
      <c r="Q531" s="390"/>
      <c r="R531" s="390"/>
      <c r="S531" s="390"/>
      <c r="T531" s="390"/>
      <c r="U531" s="390"/>
      <c r="V531" s="390"/>
      <c r="W531" s="390"/>
      <c r="X531" s="390"/>
      <c r="Y531" s="390"/>
      <c r="Z531" s="390"/>
      <c r="AA531" s="48"/>
      <c r="AB531" s="48"/>
      <c r="AC531" s="48"/>
    </row>
    <row r="532" spans="1:68" ht="16.5" hidden="1" customHeight="1" x14ac:dyDescent="0.25">
      <c r="A532" s="420" t="s">
        <v>642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75"/>
      <c r="AB532" s="375"/>
      <c r="AC532" s="375"/>
    </row>
    <row r="533" spans="1:68" ht="14.25" hidden="1" customHeight="1" x14ac:dyDescent="0.25">
      <c r="A533" s="423" t="s">
        <v>110</v>
      </c>
      <c r="B533" s="401"/>
      <c r="C533" s="401"/>
      <c r="D533" s="401"/>
      <c r="E533" s="401"/>
      <c r="F533" s="401"/>
      <c r="G533" s="401"/>
      <c r="H533" s="401"/>
      <c r="I533" s="401"/>
      <c r="J533" s="401"/>
      <c r="K533" s="401"/>
      <c r="L533" s="401"/>
      <c r="M533" s="401"/>
      <c r="N533" s="401"/>
      <c r="O533" s="401"/>
      <c r="P533" s="401"/>
      <c r="Q533" s="401"/>
      <c r="R533" s="401"/>
      <c r="S533" s="401"/>
      <c r="T533" s="401"/>
      <c r="U533" s="401"/>
      <c r="V533" s="401"/>
      <c r="W533" s="401"/>
      <c r="X533" s="401"/>
      <c r="Y533" s="401"/>
      <c r="Z533" s="401"/>
      <c r="AA533" s="376"/>
      <c r="AB533" s="376"/>
      <c r="AC533" s="376"/>
    </row>
    <row r="534" spans="1:68" ht="27" hidden="1" customHeight="1" x14ac:dyDescent="0.25">
      <c r="A534" s="54" t="s">
        <v>643</v>
      </c>
      <c r="B534" s="54" t="s">
        <v>644</v>
      </c>
      <c r="C534" s="31">
        <v>4301011763</v>
      </c>
      <c r="D534" s="387">
        <v>4640242181011</v>
      </c>
      <c r="E534" s="388"/>
      <c r="F534" s="379">
        <v>1.35</v>
      </c>
      <c r="G534" s="32">
        <v>8</v>
      </c>
      <c r="H534" s="379">
        <v>10.8</v>
      </c>
      <c r="I534" s="379">
        <v>11.28</v>
      </c>
      <c r="J534" s="32">
        <v>56</v>
      </c>
      <c r="K534" s="32" t="s">
        <v>113</v>
      </c>
      <c r="L534" s="32"/>
      <c r="M534" s="33" t="s">
        <v>116</v>
      </c>
      <c r="N534" s="33"/>
      <c r="O534" s="32">
        <v>55</v>
      </c>
      <c r="P534" s="765" t="s">
        <v>645</v>
      </c>
      <c r="Q534" s="392"/>
      <c r="R534" s="392"/>
      <c r="S534" s="392"/>
      <c r="T534" s="393"/>
      <c r="U534" s="34"/>
      <c r="V534" s="34"/>
      <c r="W534" s="35" t="s">
        <v>69</v>
      </c>
      <c r="X534" s="380">
        <v>0</v>
      </c>
      <c r="Y534" s="381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hidden="1" customHeight="1" x14ac:dyDescent="0.25">
      <c r="A535" s="54" t="s">
        <v>646</v>
      </c>
      <c r="B535" s="54" t="s">
        <v>647</v>
      </c>
      <c r="C535" s="31">
        <v>4301011585</v>
      </c>
      <c r="D535" s="387">
        <v>4640242180441</v>
      </c>
      <c r="E535" s="388"/>
      <c r="F535" s="379">
        <v>1.5</v>
      </c>
      <c r="G535" s="32">
        <v>8</v>
      </c>
      <c r="H535" s="379">
        <v>12</v>
      </c>
      <c r="I535" s="379">
        <v>12.48</v>
      </c>
      <c r="J535" s="32">
        <v>56</v>
      </c>
      <c r="K535" s="32" t="s">
        <v>113</v>
      </c>
      <c r="L535" s="32"/>
      <c r="M535" s="33" t="s">
        <v>114</v>
      </c>
      <c r="N535" s="33"/>
      <c r="O535" s="32">
        <v>50</v>
      </c>
      <c r="P535" s="624" t="s">
        <v>648</v>
      </c>
      <c r="Q535" s="392"/>
      <c r="R535" s="392"/>
      <c r="S535" s="392"/>
      <c r="T535" s="393"/>
      <c r="U535" s="34"/>
      <c r="V535" s="34"/>
      <c r="W535" s="35" t="s">
        <v>69</v>
      </c>
      <c r="X535" s="380">
        <v>0</v>
      </c>
      <c r="Y535" s="381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649</v>
      </c>
      <c r="B536" s="54" t="s">
        <v>650</v>
      </c>
      <c r="C536" s="31">
        <v>4301011584</v>
      </c>
      <c r="D536" s="387">
        <v>4640242180564</v>
      </c>
      <c r="E536" s="388"/>
      <c r="F536" s="379">
        <v>1.5</v>
      </c>
      <c r="G536" s="32">
        <v>8</v>
      </c>
      <c r="H536" s="379">
        <v>12</v>
      </c>
      <c r="I536" s="379">
        <v>12.48</v>
      </c>
      <c r="J536" s="32">
        <v>56</v>
      </c>
      <c r="K536" s="32" t="s">
        <v>113</v>
      </c>
      <c r="L536" s="32"/>
      <c r="M536" s="33" t="s">
        <v>114</v>
      </c>
      <c r="N536" s="33"/>
      <c r="O536" s="32">
        <v>50</v>
      </c>
      <c r="P536" s="761" t="s">
        <v>651</v>
      </c>
      <c r="Q536" s="392"/>
      <c r="R536" s="392"/>
      <c r="S536" s="392"/>
      <c r="T536" s="393"/>
      <c r="U536" s="34"/>
      <c r="V536" s="34"/>
      <c r="W536" s="35" t="s">
        <v>69</v>
      </c>
      <c r="X536" s="380">
        <v>150</v>
      </c>
      <c r="Y536" s="381">
        <f t="shared" si="94"/>
        <v>156</v>
      </c>
      <c r="Z536" s="36">
        <f>IFERROR(IF(Y536=0,"",ROUNDUP(Y536/H536,0)*0.02175),"")</f>
        <v>0.28275</v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156</v>
      </c>
      <c r="BN536" s="64">
        <f t="shared" si="96"/>
        <v>162.24</v>
      </c>
      <c r="BO536" s="64">
        <f t="shared" si="97"/>
        <v>0.2232142857142857</v>
      </c>
      <c r="BP536" s="64">
        <f t="shared" si="98"/>
        <v>0.23214285714285712</v>
      </c>
    </row>
    <row r="537" spans="1:68" ht="27" hidden="1" customHeight="1" x14ac:dyDescent="0.25">
      <c r="A537" s="54" t="s">
        <v>652</v>
      </c>
      <c r="B537" s="54" t="s">
        <v>653</v>
      </c>
      <c r="C537" s="31">
        <v>4301011762</v>
      </c>
      <c r="D537" s="387">
        <v>4640242180922</v>
      </c>
      <c r="E537" s="388"/>
      <c r="F537" s="379">
        <v>1.35</v>
      </c>
      <c r="G537" s="32">
        <v>8</v>
      </c>
      <c r="H537" s="379">
        <v>10.8</v>
      </c>
      <c r="I537" s="379">
        <v>11.28</v>
      </c>
      <c r="J537" s="32">
        <v>56</v>
      </c>
      <c r="K537" s="32" t="s">
        <v>113</v>
      </c>
      <c r="L537" s="32"/>
      <c r="M537" s="33" t="s">
        <v>114</v>
      </c>
      <c r="N537" s="33"/>
      <c r="O537" s="32">
        <v>55</v>
      </c>
      <c r="P537" s="488" t="s">
        <v>654</v>
      </c>
      <c r="Q537" s="392"/>
      <c r="R537" s="392"/>
      <c r="S537" s="392"/>
      <c r="T537" s="393"/>
      <c r="U537" s="34"/>
      <c r="V537" s="34"/>
      <c r="W537" s="35" t="s">
        <v>69</v>
      </c>
      <c r="X537" s="380">
        <v>0</v>
      </c>
      <c r="Y537" s="381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hidden="1" customHeight="1" x14ac:dyDescent="0.25">
      <c r="A538" s="54" t="s">
        <v>655</v>
      </c>
      <c r="B538" s="54" t="s">
        <v>656</v>
      </c>
      <c r="C538" s="31">
        <v>4301011764</v>
      </c>
      <c r="D538" s="387">
        <v>4640242181189</v>
      </c>
      <c r="E538" s="388"/>
      <c r="F538" s="379">
        <v>0.4</v>
      </c>
      <c r="G538" s="32">
        <v>10</v>
      </c>
      <c r="H538" s="379">
        <v>4</v>
      </c>
      <c r="I538" s="379">
        <v>4.24</v>
      </c>
      <c r="J538" s="32">
        <v>120</v>
      </c>
      <c r="K538" s="32" t="s">
        <v>75</v>
      </c>
      <c r="L538" s="32"/>
      <c r="M538" s="33" t="s">
        <v>116</v>
      </c>
      <c r="N538" s="33"/>
      <c r="O538" s="32">
        <v>55</v>
      </c>
      <c r="P538" s="626" t="s">
        <v>657</v>
      </c>
      <c r="Q538" s="392"/>
      <c r="R538" s="392"/>
      <c r="S538" s="392"/>
      <c r="T538" s="393"/>
      <c r="U538" s="34"/>
      <c r="V538" s="34"/>
      <c r="W538" s="35" t="s">
        <v>69</v>
      </c>
      <c r="X538" s="380">
        <v>0</v>
      </c>
      <c r="Y538" s="381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658</v>
      </c>
      <c r="B539" s="54" t="s">
        <v>659</v>
      </c>
      <c r="C539" s="31">
        <v>4301011551</v>
      </c>
      <c r="D539" s="387">
        <v>4640242180038</v>
      </c>
      <c r="E539" s="388"/>
      <c r="F539" s="379">
        <v>0.4</v>
      </c>
      <c r="G539" s="32">
        <v>10</v>
      </c>
      <c r="H539" s="379">
        <v>4</v>
      </c>
      <c r="I539" s="379">
        <v>4.24</v>
      </c>
      <c r="J539" s="32">
        <v>120</v>
      </c>
      <c r="K539" s="32" t="s">
        <v>75</v>
      </c>
      <c r="L539" s="32"/>
      <c r="M539" s="33" t="s">
        <v>114</v>
      </c>
      <c r="N539" s="33"/>
      <c r="O539" s="32">
        <v>50</v>
      </c>
      <c r="P539" s="468" t="s">
        <v>660</v>
      </c>
      <c r="Q539" s="392"/>
      <c r="R539" s="392"/>
      <c r="S539" s="392"/>
      <c r="T539" s="393"/>
      <c r="U539" s="34"/>
      <c r="V539" s="34"/>
      <c r="W539" s="35" t="s">
        <v>69</v>
      </c>
      <c r="X539" s="380">
        <v>0</v>
      </c>
      <c r="Y539" s="381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661</v>
      </c>
      <c r="B540" s="54" t="s">
        <v>662</v>
      </c>
      <c r="C540" s="31">
        <v>4301011765</v>
      </c>
      <c r="D540" s="387">
        <v>4640242181172</v>
      </c>
      <c r="E540" s="388"/>
      <c r="F540" s="379">
        <v>0.4</v>
      </c>
      <c r="G540" s="32">
        <v>10</v>
      </c>
      <c r="H540" s="379">
        <v>4</v>
      </c>
      <c r="I540" s="379">
        <v>4.24</v>
      </c>
      <c r="J540" s="32">
        <v>120</v>
      </c>
      <c r="K540" s="32" t="s">
        <v>75</v>
      </c>
      <c r="L540" s="32"/>
      <c r="M540" s="33" t="s">
        <v>114</v>
      </c>
      <c r="N540" s="33"/>
      <c r="O540" s="32">
        <v>55</v>
      </c>
      <c r="P540" s="593" t="s">
        <v>663</v>
      </c>
      <c r="Q540" s="392"/>
      <c r="R540" s="392"/>
      <c r="S540" s="392"/>
      <c r="T540" s="393"/>
      <c r="U540" s="34"/>
      <c r="V540" s="34"/>
      <c r="W540" s="35" t="s">
        <v>69</v>
      </c>
      <c r="X540" s="380">
        <v>0</v>
      </c>
      <c r="Y540" s="381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x14ac:dyDescent="0.2">
      <c r="A541" s="400"/>
      <c r="B541" s="401"/>
      <c r="C541" s="401"/>
      <c r="D541" s="401"/>
      <c r="E541" s="401"/>
      <c r="F541" s="401"/>
      <c r="G541" s="401"/>
      <c r="H541" s="401"/>
      <c r="I541" s="401"/>
      <c r="J541" s="401"/>
      <c r="K541" s="401"/>
      <c r="L541" s="401"/>
      <c r="M541" s="401"/>
      <c r="N541" s="401"/>
      <c r="O541" s="402"/>
      <c r="P541" s="384" t="s">
        <v>70</v>
      </c>
      <c r="Q541" s="385"/>
      <c r="R541" s="385"/>
      <c r="S541" s="385"/>
      <c r="T541" s="385"/>
      <c r="U541" s="385"/>
      <c r="V541" s="386"/>
      <c r="W541" s="37" t="s">
        <v>71</v>
      </c>
      <c r="X541" s="382">
        <f>IFERROR(X534/H534,"0")+IFERROR(X535/H535,"0")+IFERROR(X536/H536,"0")+IFERROR(X537/H537,"0")+IFERROR(X538/H538,"0")+IFERROR(X539/H539,"0")+IFERROR(X540/H540,"0")</f>
        <v>12.5</v>
      </c>
      <c r="Y541" s="382">
        <f>IFERROR(Y534/H534,"0")+IFERROR(Y535/H535,"0")+IFERROR(Y536/H536,"0")+IFERROR(Y537/H537,"0")+IFERROR(Y538/H538,"0")+IFERROR(Y539/H539,"0")+IFERROR(Y540/H540,"0")</f>
        <v>13</v>
      </c>
      <c r="Z541" s="382">
        <f>IFERROR(IF(Z534="",0,Z534),"0")+IFERROR(IF(Z535="",0,Z535),"0")+IFERROR(IF(Z536="",0,Z536),"0")+IFERROR(IF(Z537="",0,Z537),"0")+IFERROR(IF(Z538="",0,Z538),"0")+IFERROR(IF(Z539="",0,Z539),"0")+IFERROR(IF(Z540="",0,Z540),"0")</f>
        <v>0.28275</v>
      </c>
      <c r="AA541" s="383"/>
      <c r="AB541" s="383"/>
      <c r="AC541" s="383"/>
    </row>
    <row r="542" spans="1:68" x14ac:dyDescent="0.2">
      <c r="A542" s="401"/>
      <c r="B542" s="401"/>
      <c r="C542" s="401"/>
      <c r="D542" s="401"/>
      <c r="E542" s="401"/>
      <c r="F542" s="401"/>
      <c r="G542" s="401"/>
      <c r="H542" s="401"/>
      <c r="I542" s="401"/>
      <c r="J542" s="401"/>
      <c r="K542" s="401"/>
      <c r="L542" s="401"/>
      <c r="M542" s="401"/>
      <c r="N542" s="401"/>
      <c r="O542" s="402"/>
      <c r="P542" s="384" t="s">
        <v>70</v>
      </c>
      <c r="Q542" s="385"/>
      <c r="R542" s="385"/>
      <c r="S542" s="385"/>
      <c r="T542" s="385"/>
      <c r="U542" s="385"/>
      <c r="V542" s="386"/>
      <c r="W542" s="37" t="s">
        <v>69</v>
      </c>
      <c r="X542" s="382">
        <f>IFERROR(SUM(X534:X540),"0")</f>
        <v>150</v>
      </c>
      <c r="Y542" s="382">
        <f>IFERROR(SUM(Y534:Y540),"0")</f>
        <v>156</v>
      </c>
      <c r="Z542" s="37"/>
      <c r="AA542" s="383"/>
      <c r="AB542" s="383"/>
      <c r="AC542" s="383"/>
    </row>
    <row r="543" spans="1:68" ht="14.25" hidden="1" customHeight="1" x14ac:dyDescent="0.25">
      <c r="A543" s="423" t="s">
        <v>146</v>
      </c>
      <c r="B543" s="401"/>
      <c r="C543" s="401"/>
      <c r="D543" s="401"/>
      <c r="E543" s="401"/>
      <c r="F543" s="401"/>
      <c r="G543" s="401"/>
      <c r="H543" s="401"/>
      <c r="I543" s="401"/>
      <c r="J543" s="401"/>
      <c r="K543" s="401"/>
      <c r="L543" s="401"/>
      <c r="M543" s="401"/>
      <c r="N543" s="401"/>
      <c r="O543" s="401"/>
      <c r="P543" s="401"/>
      <c r="Q543" s="401"/>
      <c r="R543" s="401"/>
      <c r="S543" s="401"/>
      <c r="T543" s="401"/>
      <c r="U543" s="401"/>
      <c r="V543" s="401"/>
      <c r="W543" s="401"/>
      <c r="X543" s="401"/>
      <c r="Y543" s="401"/>
      <c r="Z543" s="401"/>
      <c r="AA543" s="376"/>
      <c r="AB543" s="376"/>
      <c r="AC543" s="376"/>
    </row>
    <row r="544" spans="1:68" ht="16.5" hidden="1" customHeight="1" x14ac:dyDescent="0.25">
      <c r="A544" s="54" t="s">
        <v>664</v>
      </c>
      <c r="B544" s="54" t="s">
        <v>665</v>
      </c>
      <c r="C544" s="31">
        <v>4301020269</v>
      </c>
      <c r="D544" s="387">
        <v>4640242180519</v>
      </c>
      <c r="E544" s="388"/>
      <c r="F544" s="379">
        <v>1.35</v>
      </c>
      <c r="G544" s="32">
        <v>8</v>
      </c>
      <c r="H544" s="379">
        <v>10.8</v>
      </c>
      <c r="I544" s="379">
        <v>11.28</v>
      </c>
      <c r="J544" s="32">
        <v>56</v>
      </c>
      <c r="K544" s="32" t="s">
        <v>113</v>
      </c>
      <c r="L544" s="32"/>
      <c r="M544" s="33" t="s">
        <v>116</v>
      </c>
      <c r="N544" s="33"/>
      <c r="O544" s="32">
        <v>50</v>
      </c>
      <c r="P544" s="539" t="s">
        <v>666</v>
      </c>
      <c r="Q544" s="392"/>
      <c r="R544" s="392"/>
      <c r="S544" s="392"/>
      <c r="T544" s="393"/>
      <c r="U544" s="34"/>
      <c r="V544" s="34"/>
      <c r="W544" s="35" t="s">
        <v>69</v>
      </c>
      <c r="X544" s="380">
        <v>0</v>
      </c>
      <c r="Y544" s="381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667</v>
      </c>
      <c r="B545" s="54" t="s">
        <v>668</v>
      </c>
      <c r="C545" s="31">
        <v>4301020260</v>
      </c>
      <c r="D545" s="387">
        <v>4640242180526</v>
      </c>
      <c r="E545" s="388"/>
      <c r="F545" s="379">
        <v>1.8</v>
      </c>
      <c r="G545" s="32">
        <v>6</v>
      </c>
      <c r="H545" s="379">
        <v>10.8</v>
      </c>
      <c r="I545" s="379">
        <v>11.28</v>
      </c>
      <c r="J545" s="32">
        <v>56</v>
      </c>
      <c r="K545" s="32" t="s">
        <v>113</v>
      </c>
      <c r="L545" s="32"/>
      <c r="M545" s="33" t="s">
        <v>114</v>
      </c>
      <c r="N545" s="33"/>
      <c r="O545" s="32">
        <v>50</v>
      </c>
      <c r="P545" s="605" t="s">
        <v>669</v>
      </c>
      <c r="Q545" s="392"/>
      <c r="R545" s="392"/>
      <c r="S545" s="392"/>
      <c r="T545" s="393"/>
      <c r="U545" s="34"/>
      <c r="V545" s="34"/>
      <c r="W545" s="35" t="s">
        <v>69</v>
      </c>
      <c r="X545" s="380">
        <v>0</v>
      </c>
      <c r="Y545" s="381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670</v>
      </c>
      <c r="B546" s="54" t="s">
        <v>671</v>
      </c>
      <c r="C546" s="31">
        <v>4301020309</v>
      </c>
      <c r="D546" s="387">
        <v>4640242180090</v>
      </c>
      <c r="E546" s="388"/>
      <c r="F546" s="379">
        <v>1.35</v>
      </c>
      <c r="G546" s="32">
        <v>8</v>
      </c>
      <c r="H546" s="379">
        <v>10.8</v>
      </c>
      <c r="I546" s="379">
        <v>11.28</v>
      </c>
      <c r="J546" s="32">
        <v>56</v>
      </c>
      <c r="K546" s="32" t="s">
        <v>113</v>
      </c>
      <c r="L546" s="32"/>
      <c r="M546" s="33" t="s">
        <v>114</v>
      </c>
      <c r="N546" s="33"/>
      <c r="O546" s="32">
        <v>50</v>
      </c>
      <c r="P546" s="428" t="s">
        <v>672</v>
      </c>
      <c r="Q546" s="392"/>
      <c r="R546" s="392"/>
      <c r="S546" s="392"/>
      <c r="T546" s="393"/>
      <c r="U546" s="34"/>
      <c r="V546" s="34"/>
      <c r="W546" s="35" t="s">
        <v>69</v>
      </c>
      <c r="X546" s="380">
        <v>0</v>
      </c>
      <c r="Y546" s="381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673</v>
      </c>
      <c r="B547" s="54" t="s">
        <v>674</v>
      </c>
      <c r="C547" s="31">
        <v>4301020295</v>
      </c>
      <c r="D547" s="387">
        <v>4640242181363</v>
      </c>
      <c r="E547" s="388"/>
      <c r="F547" s="379">
        <v>0.4</v>
      </c>
      <c r="G547" s="32">
        <v>10</v>
      </c>
      <c r="H547" s="379">
        <v>4</v>
      </c>
      <c r="I547" s="379">
        <v>4.24</v>
      </c>
      <c r="J547" s="32">
        <v>120</v>
      </c>
      <c r="K547" s="32" t="s">
        <v>75</v>
      </c>
      <c r="L547" s="32"/>
      <c r="M547" s="33" t="s">
        <v>114</v>
      </c>
      <c r="N547" s="33"/>
      <c r="O547" s="32">
        <v>50</v>
      </c>
      <c r="P547" s="702" t="s">
        <v>675</v>
      </c>
      <c r="Q547" s="392"/>
      <c r="R547" s="392"/>
      <c r="S547" s="392"/>
      <c r="T547" s="393"/>
      <c r="U547" s="34"/>
      <c r="V547" s="34"/>
      <c r="W547" s="35" t="s">
        <v>69</v>
      </c>
      <c r="X547" s="380">
        <v>0</v>
      </c>
      <c r="Y547" s="381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400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02"/>
      <c r="P548" s="384" t="s">
        <v>70</v>
      </c>
      <c r="Q548" s="385"/>
      <c r="R548" s="385"/>
      <c r="S548" s="385"/>
      <c r="T548" s="385"/>
      <c r="U548" s="385"/>
      <c r="V548" s="386"/>
      <c r="W548" s="37" t="s">
        <v>71</v>
      </c>
      <c r="X548" s="382">
        <f>IFERROR(X544/H544,"0")+IFERROR(X545/H545,"0")+IFERROR(X546/H546,"0")+IFERROR(X547/H547,"0")</f>
        <v>0</v>
      </c>
      <c r="Y548" s="382">
        <f>IFERROR(Y544/H544,"0")+IFERROR(Y545/H545,"0")+IFERROR(Y546/H546,"0")+IFERROR(Y547/H547,"0")</f>
        <v>0</v>
      </c>
      <c r="Z548" s="382">
        <f>IFERROR(IF(Z544="",0,Z544),"0")+IFERROR(IF(Z545="",0,Z545),"0")+IFERROR(IF(Z546="",0,Z546),"0")+IFERROR(IF(Z547="",0,Z547),"0")</f>
        <v>0</v>
      </c>
      <c r="AA548" s="383"/>
      <c r="AB548" s="383"/>
      <c r="AC548" s="383"/>
    </row>
    <row r="549" spans="1:68" hidden="1" x14ac:dyDescent="0.2">
      <c r="A549" s="401"/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2"/>
      <c r="P549" s="384" t="s">
        <v>70</v>
      </c>
      <c r="Q549" s="385"/>
      <c r="R549" s="385"/>
      <c r="S549" s="385"/>
      <c r="T549" s="385"/>
      <c r="U549" s="385"/>
      <c r="V549" s="386"/>
      <c r="W549" s="37" t="s">
        <v>69</v>
      </c>
      <c r="X549" s="382">
        <f>IFERROR(SUM(X544:X547),"0")</f>
        <v>0</v>
      </c>
      <c r="Y549" s="382">
        <f>IFERROR(SUM(Y544:Y547),"0")</f>
        <v>0</v>
      </c>
      <c r="Z549" s="37"/>
      <c r="AA549" s="383"/>
      <c r="AB549" s="383"/>
      <c r="AC549" s="383"/>
    </row>
    <row r="550" spans="1:68" ht="14.25" hidden="1" customHeight="1" x14ac:dyDescent="0.25">
      <c r="A550" s="423" t="s">
        <v>64</v>
      </c>
      <c r="B550" s="401"/>
      <c r="C550" s="401"/>
      <c r="D550" s="401"/>
      <c r="E550" s="401"/>
      <c r="F550" s="401"/>
      <c r="G550" s="401"/>
      <c r="H550" s="401"/>
      <c r="I550" s="401"/>
      <c r="J550" s="401"/>
      <c r="K550" s="401"/>
      <c r="L550" s="401"/>
      <c r="M550" s="401"/>
      <c r="N550" s="401"/>
      <c r="O550" s="401"/>
      <c r="P550" s="401"/>
      <c r="Q550" s="401"/>
      <c r="R550" s="401"/>
      <c r="S550" s="401"/>
      <c r="T550" s="401"/>
      <c r="U550" s="401"/>
      <c r="V550" s="401"/>
      <c r="W550" s="401"/>
      <c r="X550" s="401"/>
      <c r="Y550" s="401"/>
      <c r="Z550" s="401"/>
      <c r="AA550" s="376"/>
      <c r="AB550" s="376"/>
      <c r="AC550" s="376"/>
    </row>
    <row r="551" spans="1:68" ht="27" hidden="1" customHeight="1" x14ac:dyDescent="0.25">
      <c r="A551" s="54" t="s">
        <v>676</v>
      </c>
      <c r="B551" s="54" t="s">
        <v>677</v>
      </c>
      <c r="C551" s="31">
        <v>4301031280</v>
      </c>
      <c r="D551" s="387">
        <v>4640242180816</v>
      </c>
      <c r="E551" s="388"/>
      <c r="F551" s="379">
        <v>0.7</v>
      </c>
      <c r="G551" s="32">
        <v>6</v>
      </c>
      <c r="H551" s="379">
        <v>4.2</v>
      </c>
      <c r="I551" s="379">
        <v>4.46</v>
      </c>
      <c r="J551" s="32">
        <v>156</v>
      </c>
      <c r="K551" s="32" t="s">
        <v>75</v>
      </c>
      <c r="L551" s="32"/>
      <c r="M551" s="33" t="s">
        <v>68</v>
      </c>
      <c r="N551" s="33"/>
      <c r="O551" s="32">
        <v>40</v>
      </c>
      <c r="P551" s="685" t="s">
        <v>678</v>
      </c>
      <c r="Q551" s="392"/>
      <c r="R551" s="392"/>
      <c r="S551" s="392"/>
      <c r="T551" s="393"/>
      <c r="U551" s="34"/>
      <c r="V551" s="34"/>
      <c r="W551" s="35" t="s">
        <v>69</v>
      </c>
      <c r="X551" s="380">
        <v>0</v>
      </c>
      <c r="Y551" s="381">
        <f t="shared" ref="Y551:Y557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7" si="100">IFERROR(X551*I551/H551,"0")</f>
        <v>0</v>
      </c>
      <c r="BN551" s="64">
        <f t="shared" ref="BN551:BN557" si="101">IFERROR(Y551*I551/H551,"0")</f>
        <v>0</v>
      </c>
      <c r="BO551" s="64">
        <f t="shared" ref="BO551:BO557" si="102">IFERROR(1/J551*(X551/H551),"0")</f>
        <v>0</v>
      </c>
      <c r="BP551" s="64">
        <f t="shared" ref="BP551:BP557" si="103">IFERROR(1/J551*(Y551/H551),"0")</f>
        <v>0</v>
      </c>
    </row>
    <row r="552" spans="1:68" ht="27" customHeight="1" x14ac:dyDescent="0.25">
      <c r="A552" s="54" t="s">
        <v>679</v>
      </c>
      <c r="B552" s="54" t="s">
        <v>680</v>
      </c>
      <c r="C552" s="31">
        <v>4301031244</v>
      </c>
      <c r="D552" s="387">
        <v>4640242180595</v>
      </c>
      <c r="E552" s="388"/>
      <c r="F552" s="379">
        <v>0.7</v>
      </c>
      <c r="G552" s="32">
        <v>6</v>
      </c>
      <c r="H552" s="379">
        <v>4.2</v>
      </c>
      <c r="I552" s="379">
        <v>4.46</v>
      </c>
      <c r="J552" s="32">
        <v>156</v>
      </c>
      <c r="K552" s="32" t="s">
        <v>75</v>
      </c>
      <c r="L552" s="32"/>
      <c r="M552" s="33" t="s">
        <v>68</v>
      </c>
      <c r="N552" s="33"/>
      <c r="O552" s="32">
        <v>40</v>
      </c>
      <c r="P552" s="442" t="s">
        <v>681</v>
      </c>
      <c r="Q552" s="392"/>
      <c r="R552" s="392"/>
      <c r="S552" s="392"/>
      <c r="T552" s="393"/>
      <c r="U552" s="34"/>
      <c r="V552" s="34"/>
      <c r="W552" s="35" t="s">
        <v>69</v>
      </c>
      <c r="X552" s="380">
        <v>240</v>
      </c>
      <c r="Y552" s="381">
        <f t="shared" si="99"/>
        <v>243.60000000000002</v>
      </c>
      <c r="Z552" s="36">
        <f>IFERROR(IF(Y552=0,"",ROUNDUP(Y552/H552,0)*0.00753),"")</f>
        <v>0.43674000000000002</v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254.85714285714286</v>
      </c>
      <c r="BN552" s="64">
        <f t="shared" si="101"/>
        <v>258.68</v>
      </c>
      <c r="BO552" s="64">
        <f t="shared" si="102"/>
        <v>0.36630036630036628</v>
      </c>
      <c r="BP552" s="64">
        <f t="shared" si="103"/>
        <v>0.37179487179487181</v>
      </c>
    </row>
    <row r="553" spans="1:68" ht="27" hidden="1" customHeight="1" x14ac:dyDescent="0.25">
      <c r="A553" s="54" t="s">
        <v>682</v>
      </c>
      <c r="B553" s="54" t="s">
        <v>683</v>
      </c>
      <c r="C553" s="31">
        <v>4301031289</v>
      </c>
      <c r="D553" s="387">
        <v>4640242181615</v>
      </c>
      <c r="E553" s="388"/>
      <c r="F553" s="379">
        <v>0.7</v>
      </c>
      <c r="G553" s="32">
        <v>6</v>
      </c>
      <c r="H553" s="379">
        <v>4.2</v>
      </c>
      <c r="I553" s="379">
        <v>4.4000000000000004</v>
      </c>
      <c r="J553" s="32">
        <v>156</v>
      </c>
      <c r="K553" s="32" t="s">
        <v>75</v>
      </c>
      <c r="L553" s="32"/>
      <c r="M553" s="33" t="s">
        <v>68</v>
      </c>
      <c r="N553" s="33"/>
      <c r="O553" s="32">
        <v>45</v>
      </c>
      <c r="P553" s="473" t="s">
        <v>684</v>
      </c>
      <c r="Q553" s="392"/>
      <c r="R553" s="392"/>
      <c r="S553" s="392"/>
      <c r="T553" s="393"/>
      <c r="U553" s="34"/>
      <c r="V553" s="34"/>
      <c r="W553" s="35" t="s">
        <v>69</v>
      </c>
      <c r="X553" s="380">
        <v>0</v>
      </c>
      <c r="Y553" s="381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685</v>
      </c>
      <c r="B554" s="54" t="s">
        <v>686</v>
      </c>
      <c r="C554" s="31">
        <v>4301031285</v>
      </c>
      <c r="D554" s="387">
        <v>4640242181639</v>
      </c>
      <c r="E554" s="388"/>
      <c r="F554" s="379">
        <v>0.7</v>
      </c>
      <c r="G554" s="32">
        <v>6</v>
      </c>
      <c r="H554" s="379">
        <v>4.2</v>
      </c>
      <c r="I554" s="379">
        <v>4.4000000000000004</v>
      </c>
      <c r="J554" s="32">
        <v>156</v>
      </c>
      <c r="K554" s="32" t="s">
        <v>75</v>
      </c>
      <c r="L554" s="32"/>
      <c r="M554" s="33" t="s">
        <v>68</v>
      </c>
      <c r="N554" s="33"/>
      <c r="O554" s="32">
        <v>45</v>
      </c>
      <c r="P554" s="660" t="s">
        <v>687</v>
      </c>
      <c r="Q554" s="392"/>
      <c r="R554" s="392"/>
      <c r="S554" s="392"/>
      <c r="T554" s="393"/>
      <c r="U554" s="34"/>
      <c r="V554" s="34"/>
      <c r="W554" s="35" t="s">
        <v>69</v>
      </c>
      <c r="X554" s="380">
        <v>0</v>
      </c>
      <c r="Y554" s="381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688</v>
      </c>
      <c r="B555" s="54" t="s">
        <v>689</v>
      </c>
      <c r="C555" s="31">
        <v>4301031287</v>
      </c>
      <c r="D555" s="387">
        <v>4640242181622</v>
      </c>
      <c r="E555" s="388"/>
      <c r="F555" s="379">
        <v>0.7</v>
      </c>
      <c r="G555" s="32">
        <v>6</v>
      </c>
      <c r="H555" s="379">
        <v>4.2</v>
      </c>
      <c r="I555" s="379">
        <v>4.4000000000000004</v>
      </c>
      <c r="J555" s="32">
        <v>156</v>
      </c>
      <c r="K555" s="32" t="s">
        <v>75</v>
      </c>
      <c r="L555" s="32"/>
      <c r="M555" s="33" t="s">
        <v>68</v>
      </c>
      <c r="N555" s="33"/>
      <c r="O555" s="32">
        <v>45</v>
      </c>
      <c r="P555" s="669" t="s">
        <v>690</v>
      </c>
      <c r="Q555" s="392"/>
      <c r="R555" s="392"/>
      <c r="S555" s="392"/>
      <c r="T555" s="393"/>
      <c r="U555" s="34"/>
      <c r="V555" s="34"/>
      <c r="W555" s="35" t="s">
        <v>69</v>
      </c>
      <c r="X555" s="380">
        <v>0</v>
      </c>
      <c r="Y555" s="381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691</v>
      </c>
      <c r="B556" s="54" t="s">
        <v>692</v>
      </c>
      <c r="C556" s="31">
        <v>4301031203</v>
      </c>
      <c r="D556" s="387">
        <v>4640242180908</v>
      </c>
      <c r="E556" s="388"/>
      <c r="F556" s="379">
        <v>0.28000000000000003</v>
      </c>
      <c r="G556" s="32">
        <v>6</v>
      </c>
      <c r="H556" s="379">
        <v>1.68</v>
      </c>
      <c r="I556" s="379">
        <v>1.81</v>
      </c>
      <c r="J556" s="32">
        <v>234</v>
      </c>
      <c r="K556" s="32" t="s">
        <v>67</v>
      </c>
      <c r="L556" s="32"/>
      <c r="M556" s="33" t="s">
        <v>68</v>
      </c>
      <c r="N556" s="33"/>
      <c r="O556" s="32">
        <v>40</v>
      </c>
      <c r="P556" s="426" t="s">
        <v>693</v>
      </c>
      <c r="Q556" s="392"/>
      <c r="R556" s="392"/>
      <c r="S556" s="392"/>
      <c r="T556" s="393"/>
      <c r="U556" s="34"/>
      <c r="V556" s="34"/>
      <c r="W556" s="35" t="s">
        <v>69</v>
      </c>
      <c r="X556" s="380">
        <v>0</v>
      </c>
      <c r="Y556" s="381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694</v>
      </c>
      <c r="B557" s="54" t="s">
        <v>695</v>
      </c>
      <c r="C557" s="31">
        <v>4301031200</v>
      </c>
      <c r="D557" s="387">
        <v>4640242180489</v>
      </c>
      <c r="E557" s="388"/>
      <c r="F557" s="379">
        <v>0.28000000000000003</v>
      </c>
      <c r="G557" s="32">
        <v>6</v>
      </c>
      <c r="H557" s="379">
        <v>1.68</v>
      </c>
      <c r="I557" s="379">
        <v>1.84</v>
      </c>
      <c r="J557" s="32">
        <v>234</v>
      </c>
      <c r="K557" s="32" t="s">
        <v>67</v>
      </c>
      <c r="L557" s="32"/>
      <c r="M557" s="33" t="s">
        <v>68</v>
      </c>
      <c r="N557" s="33"/>
      <c r="O557" s="32">
        <v>40</v>
      </c>
      <c r="P557" s="691" t="s">
        <v>696</v>
      </c>
      <c r="Q557" s="392"/>
      <c r="R557" s="392"/>
      <c r="S557" s="392"/>
      <c r="T557" s="393"/>
      <c r="U557" s="34"/>
      <c r="V557" s="34"/>
      <c r="W557" s="35" t="s">
        <v>69</v>
      </c>
      <c r="X557" s="380">
        <v>0</v>
      </c>
      <c r="Y557" s="381">
        <f t="shared" si="99"/>
        <v>0</v>
      </c>
      <c r="Z557" s="36" t="str">
        <f>IFERROR(IF(Y557=0,"",ROUNDUP(Y557/H557,0)*0.00502),"")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x14ac:dyDescent="0.2">
      <c r="A558" s="400"/>
      <c r="B558" s="401"/>
      <c r="C558" s="401"/>
      <c r="D558" s="401"/>
      <c r="E558" s="401"/>
      <c r="F558" s="401"/>
      <c r="G558" s="401"/>
      <c r="H558" s="401"/>
      <c r="I558" s="401"/>
      <c r="J558" s="401"/>
      <c r="K558" s="401"/>
      <c r="L558" s="401"/>
      <c r="M558" s="401"/>
      <c r="N558" s="401"/>
      <c r="O558" s="402"/>
      <c r="P558" s="384" t="s">
        <v>70</v>
      </c>
      <c r="Q558" s="385"/>
      <c r="R558" s="385"/>
      <c r="S558" s="385"/>
      <c r="T558" s="385"/>
      <c r="U558" s="385"/>
      <c r="V558" s="386"/>
      <c r="W558" s="37" t="s">
        <v>71</v>
      </c>
      <c r="X558" s="382">
        <f>IFERROR(X551/H551,"0")+IFERROR(X552/H552,"0")+IFERROR(X553/H553,"0")+IFERROR(X554/H554,"0")+IFERROR(X555/H555,"0")+IFERROR(X556/H556,"0")+IFERROR(X557/H557,"0")</f>
        <v>57.142857142857139</v>
      </c>
      <c r="Y558" s="382">
        <f>IFERROR(Y551/H551,"0")+IFERROR(Y552/H552,"0")+IFERROR(Y553/H553,"0")+IFERROR(Y554/H554,"0")+IFERROR(Y555/H555,"0")+IFERROR(Y556/H556,"0")+IFERROR(Y557/H557,"0")</f>
        <v>58</v>
      </c>
      <c r="Z558" s="382">
        <f>IFERROR(IF(Z551="",0,Z551),"0")+IFERROR(IF(Z552="",0,Z552),"0")+IFERROR(IF(Z553="",0,Z553),"0")+IFERROR(IF(Z554="",0,Z554),"0")+IFERROR(IF(Z555="",0,Z555),"0")+IFERROR(IF(Z556="",0,Z556),"0")+IFERROR(IF(Z557="",0,Z557),"0")</f>
        <v>0.43674000000000002</v>
      </c>
      <c r="AA558" s="383"/>
      <c r="AB558" s="383"/>
      <c r="AC558" s="383"/>
    </row>
    <row r="559" spans="1:68" x14ac:dyDescent="0.2">
      <c r="A559" s="401"/>
      <c r="B559" s="401"/>
      <c r="C559" s="401"/>
      <c r="D559" s="401"/>
      <c r="E559" s="401"/>
      <c r="F559" s="401"/>
      <c r="G559" s="401"/>
      <c r="H559" s="401"/>
      <c r="I559" s="401"/>
      <c r="J559" s="401"/>
      <c r="K559" s="401"/>
      <c r="L559" s="401"/>
      <c r="M559" s="401"/>
      <c r="N559" s="401"/>
      <c r="O559" s="402"/>
      <c r="P559" s="384" t="s">
        <v>70</v>
      </c>
      <c r="Q559" s="385"/>
      <c r="R559" s="385"/>
      <c r="S559" s="385"/>
      <c r="T559" s="385"/>
      <c r="U559" s="385"/>
      <c r="V559" s="386"/>
      <c r="W559" s="37" t="s">
        <v>69</v>
      </c>
      <c r="X559" s="382">
        <f>IFERROR(SUM(X551:X557),"0")</f>
        <v>240</v>
      </c>
      <c r="Y559" s="382">
        <f>IFERROR(SUM(Y551:Y557),"0")</f>
        <v>243.60000000000002</v>
      </c>
      <c r="Z559" s="37"/>
      <c r="AA559" s="383"/>
      <c r="AB559" s="383"/>
      <c r="AC559" s="383"/>
    </row>
    <row r="560" spans="1:68" ht="14.25" hidden="1" customHeight="1" x14ac:dyDescent="0.25">
      <c r="A560" s="423" t="s">
        <v>72</v>
      </c>
      <c r="B560" s="401"/>
      <c r="C560" s="401"/>
      <c r="D560" s="401"/>
      <c r="E560" s="401"/>
      <c r="F560" s="401"/>
      <c r="G560" s="401"/>
      <c r="H560" s="401"/>
      <c r="I560" s="401"/>
      <c r="J560" s="401"/>
      <c r="K560" s="401"/>
      <c r="L560" s="401"/>
      <c r="M560" s="401"/>
      <c r="N560" s="401"/>
      <c r="O560" s="401"/>
      <c r="P560" s="401"/>
      <c r="Q560" s="401"/>
      <c r="R560" s="401"/>
      <c r="S560" s="401"/>
      <c r="T560" s="401"/>
      <c r="U560" s="401"/>
      <c r="V560" s="401"/>
      <c r="W560" s="401"/>
      <c r="X560" s="401"/>
      <c r="Y560" s="401"/>
      <c r="Z560" s="401"/>
      <c r="AA560" s="376"/>
      <c r="AB560" s="376"/>
      <c r="AC560" s="376"/>
    </row>
    <row r="561" spans="1:68" ht="27" customHeight="1" x14ac:dyDescent="0.25">
      <c r="A561" s="54" t="s">
        <v>697</v>
      </c>
      <c r="B561" s="54" t="s">
        <v>698</v>
      </c>
      <c r="C561" s="31">
        <v>4301051746</v>
      </c>
      <c r="D561" s="387">
        <v>4640242180533</v>
      </c>
      <c r="E561" s="388"/>
      <c r="F561" s="379">
        <v>1.3</v>
      </c>
      <c r="G561" s="32">
        <v>6</v>
      </c>
      <c r="H561" s="379">
        <v>7.8</v>
      </c>
      <c r="I561" s="379">
        <v>8.3640000000000008</v>
      </c>
      <c r="J561" s="32">
        <v>56</v>
      </c>
      <c r="K561" s="32" t="s">
        <v>113</v>
      </c>
      <c r="L561" s="32"/>
      <c r="M561" s="33" t="s">
        <v>116</v>
      </c>
      <c r="N561" s="33"/>
      <c r="O561" s="32">
        <v>40</v>
      </c>
      <c r="P561" s="645" t="s">
        <v>699</v>
      </c>
      <c r="Q561" s="392"/>
      <c r="R561" s="392"/>
      <c r="S561" s="392"/>
      <c r="T561" s="393"/>
      <c r="U561" s="34"/>
      <c r="V561" s="34"/>
      <c r="W561" s="35" t="s">
        <v>69</v>
      </c>
      <c r="X561" s="380">
        <v>50</v>
      </c>
      <c r="Y561" s="381">
        <f>IFERROR(IF(X561="",0,CEILING((X561/$H561),1)*$H561),"")</f>
        <v>54.6</v>
      </c>
      <c r="Z561" s="36">
        <f>IFERROR(IF(Y561=0,"",ROUNDUP(Y561/H561,0)*0.02175),"")</f>
        <v>0.15225</v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53.61538461538462</v>
      </c>
      <c r="BN561" s="64">
        <f>IFERROR(Y561*I561/H561,"0")</f>
        <v>58.548000000000009</v>
      </c>
      <c r="BO561" s="64">
        <f>IFERROR(1/J561*(X561/H561),"0")</f>
        <v>0.11446886446886446</v>
      </c>
      <c r="BP561" s="64">
        <f>IFERROR(1/J561*(Y561/H561),"0")</f>
        <v>0.125</v>
      </c>
    </row>
    <row r="562" spans="1:68" ht="27" hidden="1" customHeight="1" x14ac:dyDescent="0.25">
      <c r="A562" s="54" t="s">
        <v>700</v>
      </c>
      <c r="B562" s="54" t="s">
        <v>701</v>
      </c>
      <c r="C562" s="31">
        <v>4301051510</v>
      </c>
      <c r="D562" s="387">
        <v>4640242180540</v>
      </c>
      <c r="E562" s="388"/>
      <c r="F562" s="379">
        <v>1.3</v>
      </c>
      <c r="G562" s="32">
        <v>6</v>
      </c>
      <c r="H562" s="379">
        <v>7.8</v>
      </c>
      <c r="I562" s="379">
        <v>8.3640000000000008</v>
      </c>
      <c r="J562" s="32">
        <v>56</v>
      </c>
      <c r="K562" s="32" t="s">
        <v>113</v>
      </c>
      <c r="L562" s="32"/>
      <c r="M562" s="33" t="s">
        <v>68</v>
      </c>
      <c r="N562" s="33"/>
      <c r="O562" s="32">
        <v>30</v>
      </c>
      <c r="P562" s="394" t="s">
        <v>702</v>
      </c>
      <c r="Q562" s="392"/>
      <c r="R562" s="392"/>
      <c r="S562" s="392"/>
      <c r="T562" s="393"/>
      <c r="U562" s="34"/>
      <c r="V562" s="34"/>
      <c r="W562" s="35" t="s">
        <v>69</v>
      </c>
      <c r="X562" s="380">
        <v>0</v>
      </c>
      <c r="Y562" s="381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9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703</v>
      </c>
      <c r="B563" s="54" t="s">
        <v>704</v>
      </c>
      <c r="C563" s="31">
        <v>4301051390</v>
      </c>
      <c r="D563" s="387">
        <v>4640242181233</v>
      </c>
      <c r="E563" s="388"/>
      <c r="F563" s="379">
        <v>0.3</v>
      </c>
      <c r="G563" s="32">
        <v>6</v>
      </c>
      <c r="H563" s="379">
        <v>1.8</v>
      </c>
      <c r="I563" s="379">
        <v>1.984</v>
      </c>
      <c r="J563" s="32">
        <v>234</v>
      </c>
      <c r="K563" s="32" t="s">
        <v>67</v>
      </c>
      <c r="L563" s="32"/>
      <c r="M563" s="33" t="s">
        <v>68</v>
      </c>
      <c r="N563" s="33"/>
      <c r="O563" s="32">
        <v>40</v>
      </c>
      <c r="P563" s="458" t="s">
        <v>705</v>
      </c>
      <c r="Q563" s="392"/>
      <c r="R563" s="392"/>
      <c r="S563" s="392"/>
      <c r="T563" s="393"/>
      <c r="U563" s="34"/>
      <c r="V563" s="34"/>
      <c r="W563" s="35" t="s">
        <v>69</v>
      </c>
      <c r="X563" s="380">
        <v>0</v>
      </c>
      <c r="Y563" s="381">
        <f>IFERROR(IF(X563="",0,CEILING((X563/$H563),1)*$H563),"")</f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706</v>
      </c>
      <c r="B564" s="54" t="s">
        <v>707</v>
      </c>
      <c r="C564" s="31">
        <v>4301051448</v>
      </c>
      <c r="D564" s="387">
        <v>4640242181226</v>
      </c>
      <c r="E564" s="388"/>
      <c r="F564" s="379">
        <v>0.3</v>
      </c>
      <c r="G564" s="32">
        <v>6</v>
      </c>
      <c r="H564" s="379">
        <v>1.8</v>
      </c>
      <c r="I564" s="379">
        <v>1.972</v>
      </c>
      <c r="J564" s="32">
        <v>234</v>
      </c>
      <c r="K564" s="32" t="s">
        <v>67</v>
      </c>
      <c r="L564" s="32"/>
      <c r="M564" s="33" t="s">
        <v>68</v>
      </c>
      <c r="N564" s="33"/>
      <c r="O564" s="32">
        <v>30</v>
      </c>
      <c r="P564" s="608" t="s">
        <v>708</v>
      </c>
      <c r="Q564" s="392"/>
      <c r="R564" s="392"/>
      <c r="S564" s="392"/>
      <c r="T564" s="393"/>
      <c r="U564" s="34"/>
      <c r="V564" s="34"/>
      <c r="W564" s="35" t="s">
        <v>69</v>
      </c>
      <c r="X564" s="380">
        <v>0</v>
      </c>
      <c r="Y564" s="381">
        <f>IFERROR(IF(X564="",0,CEILING((X564/$H564),1)*$H564),"")</f>
        <v>0</v>
      </c>
      <c r="Z564" s="36" t="str">
        <f>IFERROR(IF(Y564=0,"",ROUNDUP(Y564/H564,0)*0.00502),"")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400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02"/>
      <c r="P565" s="384" t="s">
        <v>70</v>
      </c>
      <c r="Q565" s="385"/>
      <c r="R565" s="385"/>
      <c r="S565" s="385"/>
      <c r="T565" s="385"/>
      <c r="U565" s="385"/>
      <c r="V565" s="386"/>
      <c r="W565" s="37" t="s">
        <v>71</v>
      </c>
      <c r="X565" s="382">
        <f>IFERROR(X561/H561,"0")+IFERROR(X562/H562,"0")+IFERROR(X563/H563,"0")+IFERROR(X564/H564,"0")</f>
        <v>6.4102564102564106</v>
      </c>
      <c r="Y565" s="382">
        <f>IFERROR(Y561/H561,"0")+IFERROR(Y562/H562,"0")+IFERROR(Y563/H563,"0")+IFERROR(Y564/H564,"0")</f>
        <v>7</v>
      </c>
      <c r="Z565" s="382">
        <f>IFERROR(IF(Z561="",0,Z561),"0")+IFERROR(IF(Z562="",0,Z562),"0")+IFERROR(IF(Z563="",0,Z563),"0")+IFERROR(IF(Z564="",0,Z564),"0")</f>
        <v>0.15225</v>
      </c>
      <c r="AA565" s="383"/>
      <c r="AB565" s="383"/>
      <c r="AC565" s="383"/>
    </row>
    <row r="566" spans="1:68" x14ac:dyDescent="0.2">
      <c r="A566" s="401"/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2"/>
      <c r="P566" s="384" t="s">
        <v>70</v>
      </c>
      <c r="Q566" s="385"/>
      <c r="R566" s="385"/>
      <c r="S566" s="385"/>
      <c r="T566" s="385"/>
      <c r="U566" s="385"/>
      <c r="V566" s="386"/>
      <c r="W566" s="37" t="s">
        <v>69</v>
      </c>
      <c r="X566" s="382">
        <f>IFERROR(SUM(X561:X564),"0")</f>
        <v>50</v>
      </c>
      <c r="Y566" s="382">
        <f>IFERROR(SUM(Y561:Y564),"0")</f>
        <v>54.6</v>
      </c>
      <c r="Z566" s="37"/>
      <c r="AA566" s="383"/>
      <c r="AB566" s="383"/>
      <c r="AC566" s="383"/>
    </row>
    <row r="567" spans="1:68" ht="14.25" hidden="1" customHeight="1" x14ac:dyDescent="0.25">
      <c r="A567" s="423" t="s">
        <v>167</v>
      </c>
      <c r="B567" s="401"/>
      <c r="C567" s="401"/>
      <c r="D567" s="401"/>
      <c r="E567" s="401"/>
      <c r="F567" s="401"/>
      <c r="G567" s="401"/>
      <c r="H567" s="401"/>
      <c r="I567" s="401"/>
      <c r="J567" s="401"/>
      <c r="K567" s="401"/>
      <c r="L567" s="401"/>
      <c r="M567" s="401"/>
      <c r="N567" s="401"/>
      <c r="O567" s="401"/>
      <c r="P567" s="401"/>
      <c r="Q567" s="401"/>
      <c r="R567" s="401"/>
      <c r="S567" s="401"/>
      <c r="T567" s="401"/>
      <c r="U567" s="401"/>
      <c r="V567" s="401"/>
      <c r="W567" s="401"/>
      <c r="X567" s="401"/>
      <c r="Y567" s="401"/>
      <c r="Z567" s="401"/>
      <c r="AA567" s="376"/>
      <c r="AB567" s="376"/>
      <c r="AC567" s="376"/>
    </row>
    <row r="568" spans="1:68" ht="27" hidden="1" customHeight="1" x14ac:dyDescent="0.25">
      <c r="A568" s="54" t="s">
        <v>709</v>
      </c>
      <c r="B568" s="54" t="s">
        <v>710</v>
      </c>
      <c r="C568" s="31">
        <v>4301060408</v>
      </c>
      <c r="D568" s="387">
        <v>4640242180120</v>
      </c>
      <c r="E568" s="388"/>
      <c r="F568" s="379">
        <v>1.3</v>
      </c>
      <c r="G568" s="32">
        <v>6</v>
      </c>
      <c r="H568" s="379">
        <v>7.8</v>
      </c>
      <c r="I568" s="379">
        <v>8.2799999999999994</v>
      </c>
      <c r="J568" s="32">
        <v>56</v>
      </c>
      <c r="K568" s="32" t="s">
        <v>113</v>
      </c>
      <c r="L568" s="32"/>
      <c r="M568" s="33" t="s">
        <v>68</v>
      </c>
      <c r="N568" s="33"/>
      <c r="O568" s="32">
        <v>40</v>
      </c>
      <c r="P568" s="742" t="s">
        <v>711</v>
      </c>
      <c r="Q568" s="392"/>
      <c r="R568" s="392"/>
      <c r="S568" s="392"/>
      <c r="T568" s="393"/>
      <c r="U568" s="34"/>
      <c r="V568" s="34"/>
      <c r="W568" s="35" t="s">
        <v>69</v>
      </c>
      <c r="X568" s="380">
        <v>0</v>
      </c>
      <c r="Y568" s="381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709</v>
      </c>
      <c r="B569" s="54" t="s">
        <v>712</v>
      </c>
      <c r="C569" s="31">
        <v>4301060354</v>
      </c>
      <c r="D569" s="387">
        <v>4640242180120</v>
      </c>
      <c r="E569" s="388"/>
      <c r="F569" s="379">
        <v>1.3</v>
      </c>
      <c r="G569" s="32">
        <v>6</v>
      </c>
      <c r="H569" s="379">
        <v>7.8</v>
      </c>
      <c r="I569" s="379">
        <v>8.2799999999999994</v>
      </c>
      <c r="J569" s="32">
        <v>56</v>
      </c>
      <c r="K569" s="32" t="s">
        <v>113</v>
      </c>
      <c r="L569" s="32"/>
      <c r="M569" s="33" t="s">
        <v>68</v>
      </c>
      <c r="N569" s="33"/>
      <c r="O569" s="32">
        <v>40</v>
      </c>
      <c r="P569" s="646" t="s">
        <v>713</v>
      </c>
      <c r="Q569" s="392"/>
      <c r="R569" s="392"/>
      <c r="S569" s="392"/>
      <c r="T569" s="393"/>
      <c r="U569" s="34"/>
      <c r="V569" s="34"/>
      <c r="W569" s="35" t="s">
        <v>69</v>
      </c>
      <c r="X569" s="380">
        <v>0</v>
      </c>
      <c r="Y569" s="381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5"/>
      <c r="AG569" s="64"/>
      <c r="AJ569" s="66"/>
      <c r="AK569" s="66"/>
      <c r="BB569" s="363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714</v>
      </c>
      <c r="B570" s="54" t="s">
        <v>715</v>
      </c>
      <c r="C570" s="31">
        <v>4301060407</v>
      </c>
      <c r="D570" s="387">
        <v>4640242180137</v>
      </c>
      <c r="E570" s="388"/>
      <c r="F570" s="379">
        <v>1.3</v>
      </c>
      <c r="G570" s="32">
        <v>6</v>
      </c>
      <c r="H570" s="379">
        <v>7.8</v>
      </c>
      <c r="I570" s="379">
        <v>8.2799999999999994</v>
      </c>
      <c r="J570" s="32">
        <v>56</v>
      </c>
      <c r="K570" s="32" t="s">
        <v>113</v>
      </c>
      <c r="L570" s="32"/>
      <c r="M570" s="33" t="s">
        <v>68</v>
      </c>
      <c r="N570" s="33"/>
      <c r="O570" s="32">
        <v>40</v>
      </c>
      <c r="P570" s="454" t="s">
        <v>716</v>
      </c>
      <c r="Q570" s="392"/>
      <c r="R570" s="392"/>
      <c r="S570" s="392"/>
      <c r="T570" s="393"/>
      <c r="U570" s="34"/>
      <c r="V570" s="34"/>
      <c r="W570" s="35" t="s">
        <v>69</v>
      </c>
      <c r="X570" s="380">
        <v>0</v>
      </c>
      <c r="Y570" s="381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714</v>
      </c>
      <c r="B571" s="54" t="s">
        <v>717</v>
      </c>
      <c r="C571" s="31">
        <v>4301060355</v>
      </c>
      <c r="D571" s="387">
        <v>4640242180137</v>
      </c>
      <c r="E571" s="388"/>
      <c r="F571" s="379">
        <v>1.3</v>
      </c>
      <c r="G571" s="32">
        <v>6</v>
      </c>
      <c r="H571" s="379">
        <v>7.8</v>
      </c>
      <c r="I571" s="379">
        <v>8.2799999999999994</v>
      </c>
      <c r="J571" s="32">
        <v>56</v>
      </c>
      <c r="K571" s="32" t="s">
        <v>113</v>
      </c>
      <c r="L571" s="32"/>
      <c r="M571" s="33" t="s">
        <v>68</v>
      </c>
      <c r="N571" s="33"/>
      <c r="O571" s="32">
        <v>40</v>
      </c>
      <c r="P571" s="486" t="s">
        <v>718</v>
      </c>
      <c r="Q571" s="392"/>
      <c r="R571" s="392"/>
      <c r="S571" s="392"/>
      <c r="T571" s="393"/>
      <c r="U571" s="34"/>
      <c r="V571" s="34"/>
      <c r="W571" s="35" t="s">
        <v>69</v>
      </c>
      <c r="X571" s="380">
        <v>0</v>
      </c>
      <c r="Y571" s="381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400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02"/>
      <c r="P572" s="384" t="s">
        <v>70</v>
      </c>
      <c r="Q572" s="385"/>
      <c r="R572" s="385"/>
      <c r="S572" s="385"/>
      <c r="T572" s="385"/>
      <c r="U572" s="385"/>
      <c r="V572" s="386"/>
      <c r="W572" s="37" t="s">
        <v>71</v>
      </c>
      <c r="X572" s="382">
        <f>IFERROR(X568/H568,"0")+IFERROR(X569/H569,"0")+IFERROR(X570/H570,"0")+IFERROR(X571/H571,"0")</f>
        <v>0</v>
      </c>
      <c r="Y572" s="382">
        <f>IFERROR(Y568/H568,"0")+IFERROR(Y569/H569,"0")+IFERROR(Y570/H570,"0")+IFERROR(Y571/H571,"0")</f>
        <v>0</v>
      </c>
      <c r="Z572" s="382">
        <f>IFERROR(IF(Z568="",0,Z568),"0")+IFERROR(IF(Z569="",0,Z569),"0")+IFERROR(IF(Z570="",0,Z570),"0")+IFERROR(IF(Z571="",0,Z571),"0")</f>
        <v>0</v>
      </c>
      <c r="AA572" s="383"/>
      <c r="AB572" s="383"/>
      <c r="AC572" s="383"/>
    </row>
    <row r="573" spans="1:68" hidden="1" x14ac:dyDescent="0.2">
      <c r="A573" s="401"/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2"/>
      <c r="P573" s="384" t="s">
        <v>70</v>
      </c>
      <c r="Q573" s="385"/>
      <c r="R573" s="385"/>
      <c r="S573" s="385"/>
      <c r="T573" s="385"/>
      <c r="U573" s="385"/>
      <c r="V573" s="386"/>
      <c r="W573" s="37" t="s">
        <v>69</v>
      </c>
      <c r="X573" s="382">
        <f>IFERROR(SUM(X568:X571),"0")</f>
        <v>0</v>
      </c>
      <c r="Y573" s="382">
        <f>IFERROR(SUM(Y568:Y571),"0")</f>
        <v>0</v>
      </c>
      <c r="Z573" s="37"/>
      <c r="AA573" s="383"/>
      <c r="AB573" s="383"/>
      <c r="AC573" s="383"/>
    </row>
    <row r="574" spans="1:68" ht="16.5" hidden="1" customHeight="1" x14ac:dyDescent="0.25">
      <c r="A574" s="420" t="s">
        <v>719</v>
      </c>
      <c r="B574" s="401"/>
      <c r="C574" s="401"/>
      <c r="D574" s="401"/>
      <c r="E574" s="401"/>
      <c r="F574" s="401"/>
      <c r="G574" s="401"/>
      <c r="H574" s="401"/>
      <c r="I574" s="401"/>
      <c r="J574" s="401"/>
      <c r="K574" s="401"/>
      <c r="L574" s="401"/>
      <c r="M574" s="401"/>
      <c r="N574" s="401"/>
      <c r="O574" s="401"/>
      <c r="P574" s="401"/>
      <c r="Q574" s="401"/>
      <c r="R574" s="401"/>
      <c r="S574" s="401"/>
      <c r="T574" s="401"/>
      <c r="U574" s="401"/>
      <c r="V574" s="401"/>
      <c r="W574" s="401"/>
      <c r="X574" s="401"/>
      <c r="Y574" s="401"/>
      <c r="Z574" s="401"/>
      <c r="AA574" s="375"/>
      <c r="AB574" s="375"/>
      <c r="AC574" s="375"/>
    </row>
    <row r="575" spans="1:68" ht="14.25" hidden="1" customHeight="1" x14ac:dyDescent="0.25">
      <c r="A575" s="423" t="s">
        <v>110</v>
      </c>
      <c r="B575" s="401"/>
      <c r="C575" s="401"/>
      <c r="D575" s="401"/>
      <c r="E575" s="401"/>
      <c r="F575" s="401"/>
      <c r="G575" s="401"/>
      <c r="H575" s="401"/>
      <c r="I575" s="401"/>
      <c r="J575" s="401"/>
      <c r="K575" s="401"/>
      <c r="L575" s="401"/>
      <c r="M575" s="401"/>
      <c r="N575" s="401"/>
      <c r="O575" s="401"/>
      <c r="P575" s="401"/>
      <c r="Q575" s="401"/>
      <c r="R575" s="401"/>
      <c r="S575" s="401"/>
      <c r="T575" s="401"/>
      <c r="U575" s="401"/>
      <c r="V575" s="401"/>
      <c r="W575" s="401"/>
      <c r="X575" s="401"/>
      <c r="Y575" s="401"/>
      <c r="Z575" s="401"/>
      <c r="AA575" s="376"/>
      <c r="AB575" s="376"/>
      <c r="AC575" s="376"/>
    </row>
    <row r="576" spans="1:68" ht="27" hidden="1" customHeight="1" x14ac:dyDescent="0.25">
      <c r="A576" s="54" t="s">
        <v>720</v>
      </c>
      <c r="B576" s="54" t="s">
        <v>721</v>
      </c>
      <c r="C576" s="31">
        <v>4301011951</v>
      </c>
      <c r="D576" s="387">
        <v>4640242180045</v>
      </c>
      <c r="E576" s="388"/>
      <c r="F576" s="379">
        <v>1.35</v>
      </c>
      <c r="G576" s="32">
        <v>8</v>
      </c>
      <c r="H576" s="379">
        <v>10.8</v>
      </c>
      <c r="I576" s="379">
        <v>11.28</v>
      </c>
      <c r="J576" s="32">
        <v>56</v>
      </c>
      <c r="K576" s="32" t="s">
        <v>113</v>
      </c>
      <c r="L576" s="32"/>
      <c r="M576" s="33" t="s">
        <v>114</v>
      </c>
      <c r="N576" s="33"/>
      <c r="O576" s="32">
        <v>55</v>
      </c>
      <c r="P576" s="688" t="s">
        <v>722</v>
      </c>
      <c r="Q576" s="392"/>
      <c r="R576" s="392"/>
      <c r="S576" s="392"/>
      <c r="T576" s="393"/>
      <c r="U576" s="34"/>
      <c r="V576" s="34"/>
      <c r="W576" s="35" t="s">
        <v>69</v>
      </c>
      <c r="X576" s="380">
        <v>0</v>
      </c>
      <c r="Y576" s="381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723</v>
      </c>
      <c r="B577" s="54" t="s">
        <v>724</v>
      </c>
      <c r="C577" s="31">
        <v>4301011950</v>
      </c>
      <c r="D577" s="387">
        <v>4640242180601</v>
      </c>
      <c r="E577" s="388"/>
      <c r="F577" s="379">
        <v>1.35</v>
      </c>
      <c r="G577" s="32">
        <v>8</v>
      </c>
      <c r="H577" s="379">
        <v>10.8</v>
      </c>
      <c r="I577" s="379">
        <v>11.28</v>
      </c>
      <c r="J577" s="32">
        <v>56</v>
      </c>
      <c r="K577" s="32" t="s">
        <v>113</v>
      </c>
      <c r="L577" s="32"/>
      <c r="M577" s="33" t="s">
        <v>114</v>
      </c>
      <c r="N577" s="33"/>
      <c r="O577" s="32">
        <v>55</v>
      </c>
      <c r="P577" s="706" t="s">
        <v>725</v>
      </c>
      <c r="Q577" s="392"/>
      <c r="R577" s="392"/>
      <c r="S577" s="392"/>
      <c r="T577" s="393"/>
      <c r="U577" s="34"/>
      <c r="V577" s="34"/>
      <c r="W577" s="35" t="s">
        <v>69</v>
      </c>
      <c r="X577" s="380">
        <v>0</v>
      </c>
      <c r="Y577" s="381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7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0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02"/>
      <c r="P578" s="384" t="s">
        <v>70</v>
      </c>
      <c r="Q578" s="385"/>
      <c r="R578" s="385"/>
      <c r="S578" s="385"/>
      <c r="T578" s="385"/>
      <c r="U578" s="385"/>
      <c r="V578" s="386"/>
      <c r="W578" s="37" t="s">
        <v>71</v>
      </c>
      <c r="X578" s="382">
        <f>IFERROR(X576/H576,"0")+IFERROR(X577/H577,"0")</f>
        <v>0</v>
      </c>
      <c r="Y578" s="382">
        <f>IFERROR(Y576/H576,"0")+IFERROR(Y577/H577,"0")</f>
        <v>0</v>
      </c>
      <c r="Z578" s="382">
        <f>IFERROR(IF(Z576="",0,Z576),"0")+IFERROR(IF(Z577="",0,Z577),"0")</f>
        <v>0</v>
      </c>
      <c r="AA578" s="383"/>
      <c r="AB578" s="383"/>
      <c r="AC578" s="383"/>
    </row>
    <row r="579" spans="1:68" hidden="1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02"/>
      <c r="P579" s="384" t="s">
        <v>70</v>
      </c>
      <c r="Q579" s="385"/>
      <c r="R579" s="385"/>
      <c r="S579" s="385"/>
      <c r="T579" s="385"/>
      <c r="U579" s="385"/>
      <c r="V579" s="386"/>
      <c r="W579" s="37" t="s">
        <v>69</v>
      </c>
      <c r="X579" s="382">
        <f>IFERROR(SUM(X576:X577),"0")</f>
        <v>0</v>
      </c>
      <c r="Y579" s="382">
        <f>IFERROR(SUM(Y576:Y577),"0")</f>
        <v>0</v>
      </c>
      <c r="Z579" s="37"/>
      <c r="AA579" s="383"/>
      <c r="AB579" s="383"/>
      <c r="AC579" s="383"/>
    </row>
    <row r="580" spans="1:68" ht="14.25" hidden="1" customHeight="1" x14ac:dyDescent="0.25">
      <c r="A580" s="423" t="s">
        <v>146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76"/>
      <c r="AB580" s="376"/>
      <c r="AC580" s="376"/>
    </row>
    <row r="581" spans="1:68" ht="27" hidden="1" customHeight="1" x14ac:dyDescent="0.25">
      <c r="A581" s="54" t="s">
        <v>726</v>
      </c>
      <c r="B581" s="54" t="s">
        <v>727</v>
      </c>
      <c r="C581" s="31">
        <v>4301020314</v>
      </c>
      <c r="D581" s="387">
        <v>4640242180090</v>
      </c>
      <c r="E581" s="388"/>
      <c r="F581" s="379">
        <v>1.35</v>
      </c>
      <c r="G581" s="32">
        <v>8</v>
      </c>
      <c r="H581" s="379">
        <v>10.8</v>
      </c>
      <c r="I581" s="379">
        <v>11.28</v>
      </c>
      <c r="J581" s="32">
        <v>56</v>
      </c>
      <c r="K581" s="32" t="s">
        <v>113</v>
      </c>
      <c r="L581" s="32"/>
      <c r="M581" s="33" t="s">
        <v>114</v>
      </c>
      <c r="N581" s="33"/>
      <c r="O581" s="32">
        <v>50</v>
      </c>
      <c r="P581" s="520" t="s">
        <v>728</v>
      </c>
      <c r="Q581" s="392"/>
      <c r="R581" s="392"/>
      <c r="S581" s="392"/>
      <c r="T581" s="393"/>
      <c r="U581" s="34"/>
      <c r="V581" s="34"/>
      <c r="W581" s="35" t="s">
        <v>69</v>
      </c>
      <c r="X581" s="380">
        <v>0</v>
      </c>
      <c r="Y581" s="381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8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idden="1" x14ac:dyDescent="0.2">
      <c r="A582" s="400"/>
      <c r="B582" s="401"/>
      <c r="C582" s="401"/>
      <c r="D582" s="401"/>
      <c r="E582" s="401"/>
      <c r="F582" s="401"/>
      <c r="G582" s="401"/>
      <c r="H582" s="401"/>
      <c r="I582" s="401"/>
      <c r="J582" s="401"/>
      <c r="K582" s="401"/>
      <c r="L582" s="401"/>
      <c r="M582" s="401"/>
      <c r="N582" s="401"/>
      <c r="O582" s="402"/>
      <c r="P582" s="384" t="s">
        <v>70</v>
      </c>
      <c r="Q582" s="385"/>
      <c r="R582" s="385"/>
      <c r="S582" s="385"/>
      <c r="T582" s="385"/>
      <c r="U582" s="385"/>
      <c r="V582" s="386"/>
      <c r="W582" s="37" t="s">
        <v>71</v>
      </c>
      <c r="X582" s="382">
        <f>IFERROR(X581/H581,"0")</f>
        <v>0</v>
      </c>
      <c r="Y582" s="382">
        <f>IFERROR(Y581/H581,"0")</f>
        <v>0</v>
      </c>
      <c r="Z582" s="382">
        <f>IFERROR(IF(Z581="",0,Z581),"0")</f>
        <v>0</v>
      </c>
      <c r="AA582" s="383"/>
      <c r="AB582" s="383"/>
      <c r="AC582" s="383"/>
    </row>
    <row r="583" spans="1:68" hidden="1" x14ac:dyDescent="0.2">
      <c r="A583" s="401"/>
      <c r="B583" s="401"/>
      <c r="C583" s="401"/>
      <c r="D583" s="401"/>
      <c r="E583" s="401"/>
      <c r="F583" s="401"/>
      <c r="G583" s="401"/>
      <c r="H583" s="401"/>
      <c r="I583" s="401"/>
      <c r="J583" s="401"/>
      <c r="K583" s="401"/>
      <c r="L583" s="401"/>
      <c r="M583" s="401"/>
      <c r="N583" s="401"/>
      <c r="O583" s="402"/>
      <c r="P583" s="384" t="s">
        <v>70</v>
      </c>
      <c r="Q583" s="385"/>
      <c r="R583" s="385"/>
      <c r="S583" s="385"/>
      <c r="T583" s="385"/>
      <c r="U583" s="385"/>
      <c r="V583" s="386"/>
      <c r="W583" s="37" t="s">
        <v>69</v>
      </c>
      <c r="X583" s="382">
        <f>IFERROR(SUM(X581:X581),"0")</f>
        <v>0</v>
      </c>
      <c r="Y583" s="382">
        <f>IFERROR(SUM(Y581:Y581),"0")</f>
        <v>0</v>
      </c>
      <c r="Z583" s="37"/>
      <c r="AA583" s="383"/>
      <c r="AB583" s="383"/>
      <c r="AC583" s="383"/>
    </row>
    <row r="584" spans="1:68" ht="14.25" hidden="1" customHeight="1" x14ac:dyDescent="0.25">
      <c r="A584" s="423" t="s">
        <v>64</v>
      </c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01"/>
      <c r="P584" s="401"/>
      <c r="Q584" s="401"/>
      <c r="R584" s="401"/>
      <c r="S584" s="401"/>
      <c r="T584" s="401"/>
      <c r="U584" s="401"/>
      <c r="V584" s="401"/>
      <c r="W584" s="401"/>
      <c r="X584" s="401"/>
      <c r="Y584" s="401"/>
      <c r="Z584" s="401"/>
      <c r="AA584" s="376"/>
      <c r="AB584" s="376"/>
      <c r="AC584" s="376"/>
    </row>
    <row r="585" spans="1:68" ht="27" hidden="1" customHeight="1" x14ac:dyDescent="0.25">
      <c r="A585" s="54" t="s">
        <v>729</v>
      </c>
      <c r="B585" s="54" t="s">
        <v>730</v>
      </c>
      <c r="C585" s="31">
        <v>4301031321</v>
      </c>
      <c r="D585" s="387">
        <v>4640242180076</v>
      </c>
      <c r="E585" s="388"/>
      <c r="F585" s="379">
        <v>0.7</v>
      </c>
      <c r="G585" s="32">
        <v>6</v>
      </c>
      <c r="H585" s="379">
        <v>4.2</v>
      </c>
      <c r="I585" s="379">
        <v>4.4000000000000004</v>
      </c>
      <c r="J585" s="32">
        <v>156</v>
      </c>
      <c r="K585" s="32" t="s">
        <v>75</v>
      </c>
      <c r="L585" s="32"/>
      <c r="M585" s="33" t="s">
        <v>68</v>
      </c>
      <c r="N585" s="33"/>
      <c r="O585" s="32">
        <v>40</v>
      </c>
      <c r="P585" s="509" t="s">
        <v>731</v>
      </c>
      <c r="Q585" s="392"/>
      <c r="R585" s="392"/>
      <c r="S585" s="392"/>
      <c r="T585" s="393"/>
      <c r="U585" s="34"/>
      <c r="V585" s="34"/>
      <c r="W585" s="35" t="s">
        <v>69</v>
      </c>
      <c r="X585" s="380">
        <v>0</v>
      </c>
      <c r="Y585" s="381">
        <f>IFERROR(IF(X585="",0,CEILING((X585/$H585),1)*$H585),"")</f>
        <v>0</v>
      </c>
      <c r="Z585" s="36" t="str">
        <f>IFERROR(IF(Y585=0,"",ROUNDUP(Y585/H585,0)*0.00753),"")</f>
        <v/>
      </c>
      <c r="AA585" s="56"/>
      <c r="AB585" s="57"/>
      <c r="AC585" s="65"/>
      <c r="AG585" s="64"/>
      <c r="AJ585" s="66"/>
      <c r="AK585" s="66"/>
      <c r="BB585" s="369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idden="1" x14ac:dyDescent="0.2">
      <c r="A586" s="400"/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2"/>
      <c r="P586" s="384" t="s">
        <v>70</v>
      </c>
      <c r="Q586" s="385"/>
      <c r="R586" s="385"/>
      <c r="S586" s="385"/>
      <c r="T586" s="385"/>
      <c r="U586" s="385"/>
      <c r="V586" s="386"/>
      <c r="W586" s="37" t="s">
        <v>71</v>
      </c>
      <c r="X586" s="382">
        <f>IFERROR(X585/H585,"0")</f>
        <v>0</v>
      </c>
      <c r="Y586" s="382">
        <f>IFERROR(Y585/H585,"0")</f>
        <v>0</v>
      </c>
      <c r="Z586" s="382">
        <f>IFERROR(IF(Z585="",0,Z585),"0")</f>
        <v>0</v>
      </c>
      <c r="AA586" s="383"/>
      <c r="AB586" s="383"/>
      <c r="AC586" s="383"/>
    </row>
    <row r="587" spans="1:68" hidden="1" x14ac:dyDescent="0.2">
      <c r="A587" s="401"/>
      <c r="B587" s="401"/>
      <c r="C587" s="401"/>
      <c r="D587" s="401"/>
      <c r="E587" s="401"/>
      <c r="F587" s="401"/>
      <c r="G587" s="401"/>
      <c r="H587" s="401"/>
      <c r="I587" s="401"/>
      <c r="J587" s="401"/>
      <c r="K587" s="401"/>
      <c r="L587" s="401"/>
      <c r="M587" s="401"/>
      <c r="N587" s="401"/>
      <c r="O587" s="402"/>
      <c r="P587" s="384" t="s">
        <v>70</v>
      </c>
      <c r="Q587" s="385"/>
      <c r="R587" s="385"/>
      <c r="S587" s="385"/>
      <c r="T587" s="385"/>
      <c r="U587" s="385"/>
      <c r="V587" s="386"/>
      <c r="W587" s="37" t="s">
        <v>69</v>
      </c>
      <c r="X587" s="382">
        <f>IFERROR(SUM(X585:X585),"0")</f>
        <v>0</v>
      </c>
      <c r="Y587" s="382">
        <f>IFERROR(SUM(Y585:Y585),"0")</f>
        <v>0</v>
      </c>
      <c r="Z587" s="37"/>
      <c r="AA587" s="383"/>
      <c r="AB587" s="383"/>
      <c r="AC587" s="383"/>
    </row>
    <row r="588" spans="1:68" ht="14.25" hidden="1" customHeight="1" x14ac:dyDescent="0.25">
      <c r="A588" s="423" t="s">
        <v>72</v>
      </c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01"/>
      <c r="P588" s="401"/>
      <c r="Q588" s="401"/>
      <c r="R588" s="401"/>
      <c r="S588" s="401"/>
      <c r="T588" s="401"/>
      <c r="U588" s="401"/>
      <c r="V588" s="401"/>
      <c r="W588" s="401"/>
      <c r="X588" s="401"/>
      <c r="Y588" s="401"/>
      <c r="Z588" s="401"/>
      <c r="AA588" s="376"/>
      <c r="AB588" s="376"/>
      <c r="AC588" s="376"/>
    </row>
    <row r="589" spans="1:68" ht="27" hidden="1" customHeight="1" x14ac:dyDescent="0.25">
      <c r="A589" s="54" t="s">
        <v>732</v>
      </c>
      <c r="B589" s="54" t="s">
        <v>733</v>
      </c>
      <c r="C589" s="31">
        <v>4301051780</v>
      </c>
      <c r="D589" s="387">
        <v>4640242180106</v>
      </c>
      <c r="E589" s="388"/>
      <c r="F589" s="379">
        <v>1.3</v>
      </c>
      <c r="G589" s="32">
        <v>6</v>
      </c>
      <c r="H589" s="379">
        <v>7.8</v>
      </c>
      <c r="I589" s="379">
        <v>8.2799999999999994</v>
      </c>
      <c r="J589" s="32">
        <v>56</v>
      </c>
      <c r="K589" s="32" t="s">
        <v>113</v>
      </c>
      <c r="L589" s="32"/>
      <c r="M589" s="33" t="s">
        <v>68</v>
      </c>
      <c r="N589" s="33"/>
      <c r="O589" s="32">
        <v>45</v>
      </c>
      <c r="P589" s="744" t="s">
        <v>734</v>
      </c>
      <c r="Q589" s="392"/>
      <c r="R589" s="392"/>
      <c r="S589" s="392"/>
      <c r="T589" s="393"/>
      <c r="U589" s="34"/>
      <c r="V589" s="34"/>
      <c r="W589" s="35" t="s">
        <v>69</v>
      </c>
      <c r="X589" s="380">
        <v>0</v>
      </c>
      <c r="Y589" s="381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400"/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2"/>
      <c r="P590" s="384" t="s">
        <v>70</v>
      </c>
      <c r="Q590" s="385"/>
      <c r="R590" s="385"/>
      <c r="S590" s="385"/>
      <c r="T590" s="385"/>
      <c r="U590" s="385"/>
      <c r="V590" s="386"/>
      <c r="W590" s="37" t="s">
        <v>71</v>
      </c>
      <c r="X590" s="382">
        <f>IFERROR(X589/H589,"0")</f>
        <v>0</v>
      </c>
      <c r="Y590" s="382">
        <f>IFERROR(Y589/H589,"0")</f>
        <v>0</v>
      </c>
      <c r="Z590" s="382">
        <f>IFERROR(IF(Z589="",0,Z589),"0")</f>
        <v>0</v>
      </c>
      <c r="AA590" s="383"/>
      <c r="AB590" s="383"/>
      <c r="AC590" s="383"/>
    </row>
    <row r="591" spans="1:68" hidden="1" x14ac:dyDescent="0.2">
      <c r="A591" s="401"/>
      <c r="B591" s="401"/>
      <c r="C591" s="401"/>
      <c r="D591" s="401"/>
      <c r="E591" s="401"/>
      <c r="F591" s="401"/>
      <c r="G591" s="401"/>
      <c r="H591" s="401"/>
      <c r="I591" s="401"/>
      <c r="J591" s="401"/>
      <c r="K591" s="401"/>
      <c r="L591" s="401"/>
      <c r="M591" s="401"/>
      <c r="N591" s="401"/>
      <c r="O591" s="402"/>
      <c r="P591" s="384" t="s">
        <v>70</v>
      </c>
      <c r="Q591" s="385"/>
      <c r="R591" s="385"/>
      <c r="S591" s="385"/>
      <c r="T591" s="385"/>
      <c r="U591" s="385"/>
      <c r="V591" s="386"/>
      <c r="W591" s="37" t="s">
        <v>69</v>
      </c>
      <c r="X591" s="382">
        <f>IFERROR(SUM(X589:X589),"0")</f>
        <v>0</v>
      </c>
      <c r="Y591" s="382">
        <f>IFERROR(SUM(Y589:Y589),"0")</f>
        <v>0</v>
      </c>
      <c r="Z591" s="37"/>
      <c r="AA591" s="383"/>
      <c r="AB591" s="383"/>
      <c r="AC591" s="383"/>
    </row>
    <row r="592" spans="1:68" ht="15" customHeight="1" x14ac:dyDescent="0.2">
      <c r="A592" s="47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78"/>
      <c r="P592" s="574" t="s">
        <v>735</v>
      </c>
      <c r="Q592" s="545"/>
      <c r="R592" s="545"/>
      <c r="S592" s="545"/>
      <c r="T592" s="545"/>
      <c r="U592" s="545"/>
      <c r="V592" s="546"/>
      <c r="W592" s="37" t="s">
        <v>69</v>
      </c>
      <c r="X592" s="382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4598.2</v>
      </c>
      <c r="Y592" s="382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4685.4600000000009</v>
      </c>
      <c r="Z592" s="37"/>
      <c r="AA592" s="383"/>
      <c r="AB592" s="383"/>
      <c r="AC592" s="383"/>
    </row>
    <row r="593" spans="1:32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78"/>
      <c r="P593" s="574" t="s">
        <v>736</v>
      </c>
      <c r="Q593" s="545"/>
      <c r="R593" s="545"/>
      <c r="S593" s="545"/>
      <c r="T593" s="545"/>
      <c r="U593" s="545"/>
      <c r="V593" s="546"/>
      <c r="W593" s="37" t="s">
        <v>69</v>
      </c>
      <c r="X593" s="382">
        <f>IFERROR(SUM(BM22:BM589),"0")</f>
        <v>4853.1236751221222</v>
      </c>
      <c r="Y593" s="382">
        <f>IFERROR(SUM(BN22:BN589),"0")</f>
        <v>4945.4259999999986</v>
      </c>
      <c r="Z593" s="37"/>
      <c r="AA593" s="383"/>
      <c r="AB593" s="383"/>
      <c r="AC593" s="383"/>
    </row>
    <row r="594" spans="1:32" x14ac:dyDescent="0.2">
      <c r="A594" s="401"/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78"/>
      <c r="P594" s="574" t="s">
        <v>737</v>
      </c>
      <c r="Q594" s="545"/>
      <c r="R594" s="545"/>
      <c r="S594" s="545"/>
      <c r="T594" s="545"/>
      <c r="U594" s="545"/>
      <c r="V594" s="546"/>
      <c r="W594" s="37" t="s">
        <v>738</v>
      </c>
      <c r="X594" s="38">
        <f>ROUNDUP(SUM(BO22:BO589),0)</f>
        <v>9</v>
      </c>
      <c r="Y594" s="38">
        <f>ROUNDUP(SUM(BP22:BP589),0)</f>
        <v>9</v>
      </c>
      <c r="Z594" s="37"/>
      <c r="AA594" s="383"/>
      <c r="AB594" s="383"/>
      <c r="AC594" s="383"/>
    </row>
    <row r="595" spans="1:32" x14ac:dyDescent="0.2">
      <c r="A595" s="401"/>
      <c r="B595" s="401"/>
      <c r="C595" s="401"/>
      <c r="D595" s="401"/>
      <c r="E595" s="401"/>
      <c r="F595" s="401"/>
      <c r="G595" s="401"/>
      <c r="H595" s="401"/>
      <c r="I595" s="401"/>
      <c r="J595" s="401"/>
      <c r="K595" s="401"/>
      <c r="L595" s="401"/>
      <c r="M595" s="401"/>
      <c r="N595" s="401"/>
      <c r="O595" s="478"/>
      <c r="P595" s="574" t="s">
        <v>739</v>
      </c>
      <c r="Q595" s="545"/>
      <c r="R595" s="545"/>
      <c r="S595" s="545"/>
      <c r="T595" s="545"/>
      <c r="U595" s="545"/>
      <c r="V595" s="546"/>
      <c r="W595" s="37" t="s">
        <v>69</v>
      </c>
      <c r="X595" s="382">
        <f>GrossWeightTotal+PalletQtyTotal*25</f>
        <v>5078.1236751221222</v>
      </c>
      <c r="Y595" s="382">
        <f>GrossWeightTotalR+PalletQtyTotalR*25</f>
        <v>5170.4259999999986</v>
      </c>
      <c r="Z595" s="37"/>
      <c r="AA595" s="383"/>
      <c r="AB595" s="383"/>
      <c r="AC595" s="383"/>
    </row>
    <row r="596" spans="1:32" x14ac:dyDescent="0.2">
      <c r="A596" s="401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78"/>
      <c r="P596" s="574" t="s">
        <v>740</v>
      </c>
      <c r="Q596" s="545"/>
      <c r="R596" s="545"/>
      <c r="S596" s="545"/>
      <c r="T596" s="545"/>
      <c r="U596" s="545"/>
      <c r="V596" s="546"/>
      <c r="W596" s="37" t="s">
        <v>738</v>
      </c>
      <c r="X596" s="382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586.29146656302385</v>
      </c>
      <c r="Y596" s="382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599</v>
      </c>
      <c r="Z596" s="37"/>
      <c r="AA596" s="383"/>
      <c r="AB596" s="383"/>
      <c r="AC596" s="383"/>
    </row>
    <row r="597" spans="1:32" ht="14.25" hidden="1" customHeight="1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78"/>
      <c r="P597" s="574" t="s">
        <v>741</v>
      </c>
      <c r="Q597" s="545"/>
      <c r="R597" s="545"/>
      <c r="S597" s="545"/>
      <c r="T597" s="545"/>
      <c r="U597" s="545"/>
      <c r="V597" s="546"/>
      <c r="W597" s="39" t="s">
        <v>742</v>
      </c>
      <c r="X597" s="37"/>
      <c r="Y597" s="37"/>
      <c r="Z597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9.9633200000000013</v>
      </c>
      <c r="AA597" s="383"/>
      <c r="AB597" s="383"/>
      <c r="AC597" s="383"/>
    </row>
    <row r="598" spans="1:32" ht="13.5" customHeight="1" thickBot="1" x14ac:dyDescent="0.25"/>
    <row r="599" spans="1:32" ht="27" customHeight="1" thickTop="1" thickBot="1" x14ac:dyDescent="0.25">
      <c r="A599" s="40" t="s">
        <v>743</v>
      </c>
      <c r="B599" s="377" t="s">
        <v>63</v>
      </c>
      <c r="C599" s="405" t="s">
        <v>108</v>
      </c>
      <c r="D599" s="406"/>
      <c r="E599" s="406"/>
      <c r="F599" s="406"/>
      <c r="G599" s="406"/>
      <c r="H599" s="407"/>
      <c r="I599" s="405" t="s">
        <v>256</v>
      </c>
      <c r="J599" s="406"/>
      <c r="K599" s="406"/>
      <c r="L599" s="406"/>
      <c r="M599" s="406"/>
      <c r="N599" s="406"/>
      <c r="O599" s="406"/>
      <c r="P599" s="406"/>
      <c r="Q599" s="406"/>
      <c r="R599" s="406"/>
      <c r="S599" s="406"/>
      <c r="T599" s="406"/>
      <c r="U599" s="406"/>
      <c r="V599" s="407"/>
      <c r="W599" s="405" t="s">
        <v>476</v>
      </c>
      <c r="X599" s="407"/>
      <c r="Y599" s="405" t="s">
        <v>530</v>
      </c>
      <c r="Z599" s="406"/>
      <c r="AA599" s="406"/>
      <c r="AB599" s="407"/>
      <c r="AC599" s="377" t="s">
        <v>601</v>
      </c>
      <c r="AD599" s="405" t="s">
        <v>642</v>
      </c>
      <c r="AE599" s="407"/>
      <c r="AF599" s="378"/>
    </row>
    <row r="600" spans="1:32" ht="14.25" customHeight="1" thickTop="1" x14ac:dyDescent="0.2">
      <c r="A600" s="695" t="s">
        <v>744</v>
      </c>
      <c r="B600" s="405" t="s">
        <v>63</v>
      </c>
      <c r="C600" s="405" t="s">
        <v>109</v>
      </c>
      <c r="D600" s="405" t="s">
        <v>129</v>
      </c>
      <c r="E600" s="405" t="s">
        <v>173</v>
      </c>
      <c r="F600" s="405" t="s">
        <v>189</v>
      </c>
      <c r="G600" s="405" t="s">
        <v>224</v>
      </c>
      <c r="H600" s="405" t="s">
        <v>108</v>
      </c>
      <c r="I600" s="405" t="s">
        <v>257</v>
      </c>
      <c r="J600" s="405" t="s">
        <v>274</v>
      </c>
      <c r="K600" s="405" t="s">
        <v>330</v>
      </c>
      <c r="L600" s="378"/>
      <c r="M600" s="405" t="s">
        <v>345</v>
      </c>
      <c r="N600" s="378"/>
      <c r="O600" s="405" t="s">
        <v>361</v>
      </c>
      <c r="P600" s="405" t="s">
        <v>374</v>
      </c>
      <c r="Q600" s="405" t="s">
        <v>377</v>
      </c>
      <c r="R600" s="405" t="s">
        <v>384</v>
      </c>
      <c r="S600" s="405" t="s">
        <v>395</v>
      </c>
      <c r="T600" s="405" t="s">
        <v>398</v>
      </c>
      <c r="U600" s="405" t="s">
        <v>405</v>
      </c>
      <c r="V600" s="405" t="s">
        <v>467</v>
      </c>
      <c r="W600" s="405" t="s">
        <v>477</v>
      </c>
      <c r="X600" s="405" t="s">
        <v>505</v>
      </c>
      <c r="Y600" s="405" t="s">
        <v>531</v>
      </c>
      <c r="Z600" s="405" t="s">
        <v>576</v>
      </c>
      <c r="AA600" s="405" t="s">
        <v>591</v>
      </c>
      <c r="AB600" s="405" t="s">
        <v>598</v>
      </c>
      <c r="AC600" s="405" t="s">
        <v>601</v>
      </c>
      <c r="AD600" s="405" t="s">
        <v>642</v>
      </c>
      <c r="AE600" s="405" t="s">
        <v>719</v>
      </c>
      <c r="AF600" s="378"/>
    </row>
    <row r="601" spans="1:32" ht="13.5" customHeight="1" thickBot="1" x14ac:dyDescent="0.25">
      <c r="A601" s="696"/>
      <c r="B601" s="430"/>
      <c r="C601" s="430"/>
      <c r="D601" s="430"/>
      <c r="E601" s="430"/>
      <c r="F601" s="430"/>
      <c r="G601" s="430"/>
      <c r="H601" s="430"/>
      <c r="I601" s="430"/>
      <c r="J601" s="430"/>
      <c r="K601" s="430"/>
      <c r="L601" s="378"/>
      <c r="M601" s="430"/>
      <c r="N601" s="378"/>
      <c r="O601" s="430"/>
      <c r="P601" s="430"/>
      <c r="Q601" s="430"/>
      <c r="R601" s="430"/>
      <c r="S601" s="430"/>
      <c r="T601" s="430"/>
      <c r="U601" s="430"/>
      <c r="V601" s="430"/>
      <c r="W601" s="430"/>
      <c r="X601" s="430"/>
      <c r="Y601" s="430"/>
      <c r="Z601" s="430"/>
      <c r="AA601" s="430"/>
      <c r="AB601" s="430"/>
      <c r="AC601" s="430"/>
      <c r="AD601" s="430"/>
      <c r="AE601" s="430"/>
      <c r="AF601" s="378"/>
    </row>
    <row r="602" spans="1:32" ht="18" customHeight="1" thickTop="1" thickBot="1" x14ac:dyDescent="0.25">
      <c r="A602" s="40" t="s">
        <v>745</v>
      </c>
      <c r="B60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46">
        <f>IFERROR(Y53*1,"0")+IFERROR(Y54*1,"0")+IFERROR(Y55*1,"0")+IFERROR(Y56*1,"0")+IFERROR(Y57*1,"0")+IFERROR(Y58*1,"0")+IFERROR(Y62*1,"0")+IFERROR(Y63*1,"0")</f>
        <v>47.2</v>
      </c>
      <c r="D602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226.8</v>
      </c>
      <c r="E602" s="46">
        <f>IFERROR(Y104*1,"0")+IFERROR(Y105*1,"0")+IFERROR(Y106*1,"0")+IFERROR(Y110*1,"0")+IFERROR(Y111*1,"0")+IFERROR(Y112*1,"0")+IFERROR(Y113*1,"0")+IFERROR(Y114*1,"0")</f>
        <v>50.400000000000006</v>
      </c>
      <c r="F602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0</v>
      </c>
      <c r="G602" s="46">
        <f>IFERROR(Y150*1,"0")+IFERROR(Y151*1,"0")+IFERROR(Y155*1,"0")+IFERROR(Y156*1,"0")+IFERROR(Y160*1,"0")+IFERROR(Y161*1,"0")</f>
        <v>0</v>
      </c>
      <c r="H602" s="46">
        <f>IFERROR(Y166*1,"0")+IFERROR(Y167*1,"0")+IFERROR(Y168*1,"0")+IFERROR(Y172*1,"0")+IFERROR(Y173*1,"0")+IFERROR(Y174*1,"0")+IFERROR(Y175*1,"0")+IFERROR(Y176*1,"0")+IFERROR(Y180*1,"0")+IFERROR(Y181*1,"0")+IFERROR(Y182*1,"0")</f>
        <v>18</v>
      </c>
      <c r="I602" s="46">
        <f>IFERROR(Y188*1,"0")+IFERROR(Y189*1,"0")+IFERROR(Y190*1,"0")+IFERROR(Y191*1,"0")+IFERROR(Y192*1,"0")+IFERROR(Y193*1,"0")+IFERROR(Y194*1,"0")+IFERROR(Y195*1,"0")</f>
        <v>0</v>
      </c>
      <c r="J602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0</v>
      </c>
      <c r="K602" s="46">
        <f>IFERROR(Y244*1,"0")+IFERROR(Y245*1,"0")+IFERROR(Y246*1,"0")+IFERROR(Y247*1,"0")+IFERROR(Y248*1,"0")+IFERROR(Y249*1,"0")+IFERROR(Y250*1,"0")+IFERROR(Y251*1,"0")</f>
        <v>0</v>
      </c>
      <c r="L602" s="378"/>
      <c r="M602" s="46">
        <f>IFERROR(Y256*1,"0")+IFERROR(Y257*1,"0")+IFERROR(Y258*1,"0")+IFERROR(Y259*1,"0")+IFERROR(Y260*1,"0")+IFERROR(Y261*1,"0")+IFERROR(Y262*1,"0")+IFERROR(Y263*1,"0")</f>
        <v>0</v>
      </c>
      <c r="N602" s="378"/>
      <c r="O602" s="46">
        <f>IFERROR(Y268*1,"0")+IFERROR(Y269*1,"0")+IFERROR(Y270*1,"0")+IFERROR(Y271*1,"0")+IFERROR(Y272*1,"0")+IFERROR(Y273*1,"0")</f>
        <v>0</v>
      </c>
      <c r="P602" s="46">
        <f>IFERROR(Y278*1,"0")</f>
        <v>0</v>
      </c>
      <c r="Q602" s="46">
        <f>IFERROR(Y283*1,"0")+IFERROR(Y284*1,"0")+IFERROR(Y285*1,"0")</f>
        <v>0</v>
      </c>
      <c r="R602" s="46">
        <f>IFERROR(Y290*1,"0")+IFERROR(Y291*1,"0")+IFERROR(Y292*1,"0")+IFERROR(Y293*1,"0")+IFERROR(Y294*1,"0")</f>
        <v>0</v>
      </c>
      <c r="S602" s="46">
        <f>IFERROR(Y299*1,"0")</f>
        <v>0</v>
      </c>
      <c r="T602" s="46">
        <f>IFERROR(Y304*1,"0")+IFERROR(Y308*1,"0")+IFERROR(Y309*1,"0")</f>
        <v>0</v>
      </c>
      <c r="U602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1914.8</v>
      </c>
      <c r="V602" s="46">
        <f>IFERROR(Y361*1,"0")+IFERROR(Y365*1,"0")+IFERROR(Y366*1,"0")+IFERROR(Y367*1,"0")</f>
        <v>0</v>
      </c>
      <c r="W602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1305</v>
      </c>
      <c r="X602" s="46">
        <f>IFERROR(Y402*1,"0")+IFERROR(Y403*1,"0")+IFERROR(Y404*1,"0")+IFERROR(Y405*1,"0")+IFERROR(Y409*1,"0")+IFERROR(Y410*1,"0")+IFERROR(Y414*1,"0")+IFERROR(Y415*1,"0")+IFERROR(Y416*1,"0")+IFERROR(Y417*1,"0")+IFERROR(Y418*1,"0")+IFERROR(Y422*1,"0")</f>
        <v>45.3</v>
      </c>
      <c r="Y602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16.8</v>
      </c>
      <c r="Z602" s="46">
        <f>IFERROR(Y466*1,"0")+IFERROR(Y470*1,"0")+IFERROR(Y471*1,"0")+IFERROR(Y472*1,"0")+IFERROR(Y473*1,"0")+IFERROR(Y474*1,"0")+IFERROR(Y475*1,"0")+IFERROR(Y479*1,"0")</f>
        <v>42</v>
      </c>
      <c r="AA602" s="46">
        <f>IFERROR(Y484*1,"0")+IFERROR(Y485*1,"0")+IFERROR(Y486*1,"0")</f>
        <v>0</v>
      </c>
      <c r="AB602" s="46">
        <f>IFERROR(Y491*1,"0")</f>
        <v>0</v>
      </c>
      <c r="AC602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564.96</v>
      </c>
      <c r="AD602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454.20000000000005</v>
      </c>
      <c r="AE602" s="46">
        <f>IFERROR(Y576*1,"0")+IFERROR(Y577*1,"0")+IFERROR(Y581*1,"0")+IFERROR(Y585*1,"0")+IFERROR(Y589*1,"0")</f>
        <v>0</v>
      </c>
      <c r="AF602" s="378"/>
    </row>
  </sheetData>
  <sheetProtection algorithmName="SHA-512" hashValue="e9DYbAxZKYcIxpFoTR28kH0FnIwpeIwbQOQEcjvK1kWT1WE2ag+QWDOae2DqhGa16kC6VEd8QV//QieyvdpNnw==" saltValue="VVnVXJAQ6rWLmoi3d0b/yQ==" spinCount="100000" sheet="1" objects="1" scenarios="1" sort="0" autoFilter="0" pivotTables="0"/>
  <autoFilter ref="B18:Z59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500,00"/>
        <filter val="1,19"/>
        <filter val="1,67"/>
        <filter val="10,00"/>
        <filter val="11,11"/>
        <filter val="12,50"/>
        <filter val="120,00"/>
        <filter val="15,00"/>
        <filter val="15,15"/>
        <filter val="150,00"/>
        <filter val="16,67"/>
        <filter val="160,00"/>
        <filter val="180,00"/>
        <filter val="192,31"/>
        <filter val="2,56"/>
        <filter val="20,00"/>
        <filter val="22,73"/>
        <filter val="240,00"/>
        <filter val="3,20"/>
        <filter val="3,57"/>
        <filter val="3,70"/>
        <filter val="300,00"/>
        <filter val="35,00"/>
        <filter val="350,00"/>
        <filter val="4 598,20"/>
        <filter val="4 853,12"/>
        <filter val="4,50"/>
        <filter val="4,57"/>
        <filter val="4,93"/>
        <filter val="40,00"/>
        <filter val="43,20"/>
        <filter val="5 078,12"/>
        <filter val="5,95"/>
        <filter val="50,00"/>
        <filter val="57,14"/>
        <filter val="586,29"/>
        <filter val="6,41"/>
        <filter val="66,29"/>
        <filter val="66,67"/>
        <filter val="80,00"/>
        <filter val="9"/>
        <filter val="9,52"/>
      </filters>
    </filterColumn>
  </autoFilter>
  <mergeCells count="1064">
    <mergeCell ref="AD599:AE599"/>
    <mergeCell ref="D32:E32"/>
    <mergeCell ref="P595:V595"/>
    <mergeCell ref="A8:C8"/>
    <mergeCell ref="D268:E268"/>
    <mergeCell ref="P151:T151"/>
    <mergeCell ref="D97:E97"/>
    <mergeCell ref="P76:V76"/>
    <mergeCell ref="P449:T449"/>
    <mergeCell ref="A426:Z426"/>
    <mergeCell ref="A255:Z255"/>
    <mergeCell ref="D553:E553"/>
    <mergeCell ref="A364:Z364"/>
    <mergeCell ref="A10:C10"/>
    <mergeCell ref="A413:Z413"/>
    <mergeCell ref="P311:V311"/>
    <mergeCell ref="A21:Z21"/>
    <mergeCell ref="P590:V590"/>
    <mergeCell ref="D121:E121"/>
    <mergeCell ref="D192:E192"/>
    <mergeCell ref="P296:V296"/>
    <mergeCell ref="V12:W12"/>
    <mergeCell ref="P319:T319"/>
    <mergeCell ref="D191:E191"/>
    <mergeCell ref="D433:E433"/>
    <mergeCell ref="D262:E262"/>
    <mergeCell ref="D145:E145"/>
    <mergeCell ref="D237:E237"/>
    <mergeCell ref="A44:O45"/>
    <mergeCell ref="P85:T85"/>
    <mergeCell ref="A20:Z20"/>
    <mergeCell ref="M17:M18"/>
    <mergeCell ref="O17:O18"/>
    <mergeCell ref="D150:E150"/>
    <mergeCell ref="P409:T409"/>
    <mergeCell ref="D461:E461"/>
    <mergeCell ref="D200:E200"/>
    <mergeCell ref="P448:T448"/>
    <mergeCell ref="D347:E347"/>
    <mergeCell ref="P304:T304"/>
    <mergeCell ref="P444:T444"/>
    <mergeCell ref="D250:E250"/>
    <mergeCell ref="A52:Z52"/>
    <mergeCell ref="P58:T58"/>
    <mergeCell ref="D110:E110"/>
    <mergeCell ref="X17:X18"/>
    <mergeCell ref="P365:T365"/>
    <mergeCell ref="P387:V387"/>
    <mergeCell ref="U17:V17"/>
    <mergeCell ref="D293:E293"/>
    <mergeCell ref="P163:V163"/>
    <mergeCell ref="A411:O412"/>
    <mergeCell ref="P110:T110"/>
    <mergeCell ref="P197:V197"/>
    <mergeCell ref="D247:E247"/>
    <mergeCell ref="P351:V351"/>
    <mergeCell ref="A64:O65"/>
    <mergeCell ref="D321:E321"/>
    <mergeCell ref="P278:T278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23:V23"/>
    <mergeCell ref="D54:E54"/>
    <mergeCell ref="P83:T83"/>
    <mergeCell ref="D271:E271"/>
    <mergeCell ref="P519:V519"/>
    <mergeCell ref="Q5:R5"/>
    <mergeCell ref="P497:T497"/>
    <mergeCell ref="P435:T435"/>
    <mergeCell ref="P568:T568"/>
    <mergeCell ref="P291:T291"/>
    <mergeCell ref="D278:E278"/>
    <mergeCell ref="D576:E576"/>
    <mergeCell ref="P589:T589"/>
    <mergeCell ref="A478:Z478"/>
    <mergeCell ref="P484:T484"/>
    <mergeCell ref="D405:E405"/>
    <mergeCell ref="P136:T136"/>
    <mergeCell ref="P70:T70"/>
    <mergeCell ref="P434:T434"/>
    <mergeCell ref="P305:V305"/>
    <mergeCell ref="P263:T263"/>
    <mergeCell ref="D244:E244"/>
    <mergeCell ref="P228:T228"/>
    <mergeCell ref="P499:T499"/>
    <mergeCell ref="A429:O430"/>
    <mergeCell ref="P355:T355"/>
    <mergeCell ref="D342:E342"/>
    <mergeCell ref="D336:E336"/>
    <mergeCell ref="P293:T293"/>
    <mergeCell ref="Q6:R6"/>
    <mergeCell ref="A267:Z267"/>
    <mergeCell ref="P200:T200"/>
    <mergeCell ref="A124:O125"/>
    <mergeCell ref="D571:E571"/>
    <mergeCell ref="D522:E522"/>
    <mergeCell ref="A202:O203"/>
    <mergeCell ref="A329:O330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D577:E577"/>
    <mergeCell ref="P132:V132"/>
    <mergeCell ref="P72:T72"/>
    <mergeCell ref="A425:Z425"/>
    <mergeCell ref="P292:T292"/>
    <mergeCell ref="A487:O488"/>
    <mergeCell ref="P528:T528"/>
    <mergeCell ref="P81:V81"/>
    <mergeCell ref="P208:V208"/>
    <mergeCell ref="A531:Z531"/>
    <mergeCell ref="A469:Z469"/>
    <mergeCell ref="P336:T336"/>
    <mergeCell ref="P429:V429"/>
    <mergeCell ref="A453:O454"/>
    <mergeCell ref="P423:V423"/>
    <mergeCell ref="A297:Z297"/>
    <mergeCell ref="P481:V481"/>
    <mergeCell ref="P417:T417"/>
    <mergeCell ref="A533:Z533"/>
    <mergeCell ref="D449:E449"/>
    <mergeCell ref="D151:E151"/>
    <mergeCell ref="AD17:AF18"/>
    <mergeCell ref="A310:O311"/>
    <mergeCell ref="P142:V142"/>
    <mergeCell ref="V600:V601"/>
    <mergeCell ref="D570:E570"/>
    <mergeCell ref="F5:G5"/>
    <mergeCell ref="P169:V169"/>
    <mergeCell ref="P411:V411"/>
    <mergeCell ref="P467:V467"/>
    <mergeCell ref="A25:Z25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D450:E450"/>
    <mergeCell ref="F10:G10"/>
    <mergeCell ref="A254:Z254"/>
    <mergeCell ref="P121:T121"/>
    <mergeCell ref="P2:W3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D562:E562"/>
    <mergeCell ref="P191:T191"/>
    <mergeCell ref="P135:T135"/>
    <mergeCell ref="D34:E34"/>
    <mergeCell ref="A115:O116"/>
    <mergeCell ref="D544:E544"/>
    <mergeCell ref="A357:O358"/>
    <mergeCell ref="P349:T349"/>
    <mergeCell ref="D270:E270"/>
    <mergeCell ref="D99:E99"/>
    <mergeCell ref="D397:E397"/>
    <mergeCell ref="A344:O345"/>
    <mergeCell ref="D528:E528"/>
    <mergeCell ref="P128:T128"/>
    <mergeCell ref="P363:V363"/>
    <mergeCell ref="D503:E503"/>
    <mergeCell ref="A600:A601"/>
    <mergeCell ref="A185:Z185"/>
    <mergeCell ref="A483:Z483"/>
    <mergeCell ref="A312:Z312"/>
    <mergeCell ref="P287:V287"/>
    <mergeCell ref="D33:E33"/>
    <mergeCell ref="P354:T354"/>
    <mergeCell ref="P352:V352"/>
    <mergeCell ref="D226:E226"/>
    <mergeCell ref="P98:T98"/>
    <mergeCell ref="P62:T62"/>
    <mergeCell ref="D589:E589"/>
    <mergeCell ref="P181:T181"/>
    <mergeCell ref="D29:E29"/>
    <mergeCell ref="P592:V592"/>
    <mergeCell ref="S600:S601"/>
    <mergeCell ref="P515:T515"/>
    <mergeCell ref="U600:U601"/>
    <mergeCell ref="D216:E216"/>
    <mergeCell ref="P300:V300"/>
    <mergeCell ref="P547:T547"/>
    <mergeCell ref="D86:E86"/>
    <mergeCell ref="P214:T214"/>
    <mergeCell ref="D257:E257"/>
    <mergeCell ref="K600:K601"/>
    <mergeCell ref="P270:T270"/>
    <mergeCell ref="P341:T341"/>
    <mergeCell ref="M600:M601"/>
    <mergeCell ref="D213:E213"/>
    <mergeCell ref="A387:O388"/>
    <mergeCell ref="A362:O363"/>
    <mergeCell ref="P577:T577"/>
    <mergeCell ref="A9:C9"/>
    <mergeCell ref="D373:E373"/>
    <mergeCell ref="P557:T557"/>
    <mergeCell ref="D58:E58"/>
    <mergeCell ref="D500:E500"/>
    <mergeCell ref="A302:Z302"/>
    <mergeCell ref="A179:Z179"/>
    <mergeCell ref="P112:T112"/>
    <mergeCell ref="D294:E294"/>
    <mergeCell ref="P348:T348"/>
    <mergeCell ref="A298:Z298"/>
    <mergeCell ref="D231:E231"/>
    <mergeCell ref="A91:Z91"/>
    <mergeCell ref="A389:Z389"/>
    <mergeCell ref="A460:Z460"/>
    <mergeCell ref="P573:V573"/>
    <mergeCell ref="P116:V116"/>
    <mergeCell ref="Q13:R13"/>
    <mergeCell ref="Y17:Y18"/>
    <mergeCell ref="N17:N18"/>
    <mergeCell ref="D120:E120"/>
    <mergeCell ref="F17:F18"/>
    <mergeCell ref="D291:E291"/>
    <mergeCell ref="A565:O566"/>
    <mergeCell ref="D552:E552"/>
    <mergeCell ref="D239:E239"/>
    <mergeCell ref="A103:Z103"/>
    <mergeCell ref="A279:O280"/>
    <mergeCell ref="D537:E537"/>
    <mergeCell ref="P174:T174"/>
    <mergeCell ref="P447:T447"/>
    <mergeCell ref="P410:T410"/>
    <mergeCell ref="AE600:AE601"/>
    <mergeCell ref="P184:V184"/>
    <mergeCell ref="A152:O153"/>
    <mergeCell ref="A143:Z143"/>
    <mergeCell ref="P407:V407"/>
    <mergeCell ref="P382:V382"/>
    <mergeCell ref="P357:V357"/>
    <mergeCell ref="P188:T18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D225:E225"/>
    <mergeCell ref="P576:T576"/>
    <mergeCell ref="D557:E557"/>
    <mergeCell ref="D386:E386"/>
    <mergeCell ref="D215:E215"/>
    <mergeCell ref="D513:E513"/>
    <mergeCell ref="P492:V492"/>
    <mergeCell ref="P415:T415"/>
    <mergeCell ref="P286:V286"/>
    <mergeCell ref="A204:Z204"/>
    <mergeCell ref="P419:V419"/>
    <mergeCell ref="P294:T294"/>
    <mergeCell ref="P219:V219"/>
    <mergeCell ref="D355:E355"/>
    <mergeCell ref="T600:T601"/>
    <mergeCell ref="W599:X599"/>
    <mergeCell ref="P470:T470"/>
    <mergeCell ref="D447:E447"/>
    <mergeCell ref="J600:J601"/>
    <mergeCell ref="D367:E367"/>
    <mergeCell ref="H5:M5"/>
    <mergeCell ref="P329:V329"/>
    <mergeCell ref="A154:Z154"/>
    <mergeCell ref="P158:V158"/>
    <mergeCell ref="D212:E212"/>
    <mergeCell ref="D439:E439"/>
    <mergeCell ref="P565:V565"/>
    <mergeCell ref="A512:Z512"/>
    <mergeCell ref="P396:T396"/>
    <mergeCell ref="D317:E317"/>
    <mergeCell ref="P461:T461"/>
    <mergeCell ref="D304:E304"/>
    <mergeCell ref="P225:T225"/>
    <mergeCell ref="A75:O76"/>
    <mergeCell ref="P175:T175"/>
    <mergeCell ref="D6:M6"/>
    <mergeCell ref="D540:E540"/>
    <mergeCell ref="P95:V95"/>
    <mergeCell ref="D83:E83"/>
    <mergeCell ref="P572:V572"/>
    <mergeCell ref="P339:V339"/>
    <mergeCell ref="D318:E318"/>
    <mergeCell ref="A220:Z220"/>
    <mergeCell ref="P201:T201"/>
    <mergeCell ref="P139:T139"/>
    <mergeCell ref="P176:T176"/>
    <mergeCell ref="P247:T247"/>
    <mergeCell ref="V6:W9"/>
    <mergeCell ref="P554:T554"/>
    <mergeCell ref="D497:E497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J9:M9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D436:E436"/>
    <mergeCell ref="A476:O477"/>
    <mergeCell ref="A305:O306"/>
    <mergeCell ref="D534:E534"/>
    <mergeCell ref="D292:E292"/>
    <mergeCell ref="D227:E227"/>
    <mergeCell ref="P321:T321"/>
    <mergeCell ref="P114:T114"/>
    <mergeCell ref="D84:E84"/>
    <mergeCell ref="D155:E155"/>
    <mergeCell ref="D22:E22"/>
    <mergeCell ref="A157:O158"/>
    <mergeCell ref="P27:T27"/>
    <mergeCell ref="P325:T325"/>
    <mergeCell ref="D206:E206"/>
    <mergeCell ref="P561:T561"/>
    <mergeCell ref="D39:E39"/>
    <mergeCell ref="A38:Z38"/>
    <mergeCell ref="D62:E62"/>
    <mergeCell ref="P569:T569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P555:T555"/>
    <mergeCell ref="A455:Z455"/>
    <mergeCell ref="D320:E320"/>
    <mergeCell ref="P385:T385"/>
    <mergeCell ref="P310:V310"/>
    <mergeCell ref="D57:E57"/>
    <mergeCell ref="P436:T436"/>
    <mergeCell ref="P493:V493"/>
    <mergeCell ref="D452:E452"/>
    <mergeCell ref="P536:T536"/>
    <mergeCell ref="P123:T123"/>
    <mergeCell ref="P529:V529"/>
    <mergeCell ref="P358:V358"/>
    <mergeCell ref="P35:T35"/>
    <mergeCell ref="G17:G18"/>
    <mergeCell ref="P333:T333"/>
    <mergeCell ref="D314:E314"/>
    <mergeCell ref="P111:T111"/>
    <mergeCell ref="D385:E385"/>
    <mergeCell ref="P34:T34"/>
    <mergeCell ref="P105:T105"/>
    <mergeCell ref="A580:Z580"/>
    <mergeCell ref="P314:T314"/>
    <mergeCell ref="D428:E428"/>
    <mergeCell ref="A61:Z61"/>
    <mergeCell ref="D415:E415"/>
    <mergeCell ref="A359:Z359"/>
    <mergeCell ref="P394:V394"/>
    <mergeCell ref="P257:T257"/>
    <mergeCell ref="A346:Z346"/>
    <mergeCell ref="D194:E194"/>
    <mergeCell ref="Z17:Z18"/>
    <mergeCell ref="P100:V100"/>
    <mergeCell ref="P265:V265"/>
    <mergeCell ref="P94:V94"/>
    <mergeCell ref="P458:V458"/>
    <mergeCell ref="D446:E446"/>
    <mergeCell ref="A277:Z277"/>
    <mergeCell ref="A575:Z575"/>
    <mergeCell ref="P44:V44"/>
    <mergeCell ref="D256:E256"/>
    <mergeCell ref="A505:O506"/>
    <mergeCell ref="D269:E269"/>
    <mergeCell ref="P275:V275"/>
    <mergeCell ref="A567:Z567"/>
    <mergeCell ref="A209:Z209"/>
    <mergeCell ref="P520:V520"/>
    <mergeCell ref="A372:Z372"/>
    <mergeCell ref="D554:E554"/>
    <mergeCell ref="D112:E112"/>
    <mergeCell ref="D581:E581"/>
    <mergeCell ref="P538:T538"/>
    <mergeCell ref="D348:E348"/>
    <mergeCell ref="AA17:AA18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AB17:AB18"/>
    <mergeCell ref="D85:E85"/>
    <mergeCell ref="D299:E299"/>
    <mergeCell ref="A100:O101"/>
    <mergeCell ref="A401:Z401"/>
    <mergeCell ref="P476:V476"/>
    <mergeCell ref="D222:E222"/>
    <mergeCell ref="A67:Z67"/>
    <mergeCell ref="D374:E374"/>
    <mergeCell ref="A510:O511"/>
    <mergeCell ref="P549:V549"/>
    <mergeCell ref="A186:Z186"/>
    <mergeCell ref="BD17:BD18"/>
    <mergeCell ref="P152:V152"/>
    <mergeCell ref="A82:Z82"/>
    <mergeCell ref="D140:E140"/>
    <mergeCell ref="P517:T517"/>
    <mergeCell ref="D438:E438"/>
    <mergeCell ref="D509:E509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P229:T229"/>
    <mergeCell ref="P375:T375"/>
    <mergeCell ref="P446:T446"/>
    <mergeCell ref="A198:Z198"/>
    <mergeCell ref="P440:T440"/>
    <mergeCell ref="D283:E283"/>
    <mergeCell ref="D504:E504"/>
    <mergeCell ref="P390:T390"/>
    <mergeCell ref="P241:V241"/>
    <mergeCell ref="A66:Z66"/>
    <mergeCell ref="P41:V41"/>
    <mergeCell ref="D68:E68"/>
    <mergeCell ref="P224:T224"/>
    <mergeCell ref="P491:T491"/>
    <mergeCell ref="P260:T260"/>
    <mergeCell ref="P211:T211"/>
    <mergeCell ref="A141:O142"/>
    <mergeCell ref="P309:T309"/>
    <mergeCell ref="P505:V505"/>
    <mergeCell ref="P545:T545"/>
    <mergeCell ref="D172:E172"/>
    <mergeCell ref="P88:T88"/>
    <mergeCell ref="A584:Z584"/>
    <mergeCell ref="D555:E555"/>
    <mergeCell ref="P338:V338"/>
    <mergeCell ref="P525:V525"/>
    <mergeCell ref="P202:V202"/>
    <mergeCell ref="B600:B601"/>
    <mergeCell ref="P299:T299"/>
    <mergeCell ref="D600:D601"/>
    <mergeCell ref="D138:E138"/>
    <mergeCell ref="P564:T564"/>
    <mergeCell ref="Y599:AB599"/>
    <mergeCell ref="A578:O579"/>
    <mergeCell ref="D181:E181"/>
    <mergeCell ref="A286:O287"/>
    <mergeCell ref="P327:T327"/>
    <mergeCell ref="D273:E273"/>
    <mergeCell ref="P252:V252"/>
    <mergeCell ref="P156:T156"/>
    <mergeCell ref="A80:O81"/>
    <mergeCell ref="P500:T500"/>
    <mergeCell ref="P170:V170"/>
    <mergeCell ref="T6:U9"/>
    <mergeCell ref="Q10:R10"/>
    <mergeCell ref="P368:V368"/>
    <mergeCell ref="P356:T356"/>
    <mergeCell ref="P383:V383"/>
    <mergeCell ref="P60:V60"/>
    <mergeCell ref="D564:E564"/>
    <mergeCell ref="A252:O253"/>
    <mergeCell ref="D43:E43"/>
    <mergeCell ref="D485:E485"/>
    <mergeCell ref="A586:O587"/>
    <mergeCell ref="P216:T216"/>
    <mergeCell ref="D137:E137"/>
    <mergeCell ref="P514:T514"/>
    <mergeCell ref="A582:O583"/>
    <mergeCell ref="P124:V124"/>
    <mergeCell ref="D422:E422"/>
    <mergeCell ref="P80:V80"/>
    <mergeCell ref="D285:E285"/>
    <mergeCell ref="D176:E176"/>
    <mergeCell ref="P540:T540"/>
    <mergeCell ref="D114:E114"/>
    <mergeCell ref="P248:T248"/>
    <mergeCell ref="A574:Z574"/>
    <mergeCell ref="P441:T441"/>
    <mergeCell ref="P235:T235"/>
    <mergeCell ref="P451:T451"/>
    <mergeCell ref="D335:E335"/>
    <mergeCell ref="P245:T245"/>
    <mergeCell ref="P516:T516"/>
    <mergeCell ref="D201:E201"/>
    <mergeCell ref="D188:E188"/>
    <mergeCell ref="A338:O339"/>
    <mergeCell ref="D325:E325"/>
    <mergeCell ref="D396:E396"/>
    <mergeCell ref="P450:T450"/>
    <mergeCell ref="D456:E456"/>
    <mergeCell ref="A132:O133"/>
    <mergeCell ref="D414:E414"/>
    <mergeCell ref="A164:Z164"/>
    <mergeCell ref="P380:T380"/>
    <mergeCell ref="A496:Z496"/>
    <mergeCell ref="D87:E87"/>
    <mergeCell ref="W600:W601"/>
    <mergeCell ref="Y600:Y601"/>
    <mergeCell ref="A560:Z560"/>
    <mergeCell ref="A427:Z427"/>
    <mergeCell ref="P238:T238"/>
    <mergeCell ref="C600:C601"/>
    <mergeCell ref="D444:E444"/>
    <mergeCell ref="P438:T438"/>
    <mergeCell ref="E600:E601"/>
    <mergeCell ref="D248:E248"/>
    <mergeCell ref="D104:E104"/>
    <mergeCell ref="X600:X601"/>
    <mergeCell ref="Z600:Z601"/>
    <mergeCell ref="A489:Z489"/>
    <mergeCell ref="A464:Z464"/>
    <mergeCell ref="P468:V468"/>
    <mergeCell ref="P535:T535"/>
    <mergeCell ref="P212:T212"/>
    <mergeCell ref="A529:O530"/>
    <mergeCell ref="D349:E349"/>
    <mergeCell ref="P157:V157"/>
    <mergeCell ref="P594:V594"/>
    <mergeCell ref="I599:V599"/>
    <mergeCell ref="A134:Z134"/>
    <mergeCell ref="P75:V75"/>
    <mergeCell ref="P146:V146"/>
    <mergeCell ref="D63:E63"/>
    <mergeCell ref="P578:V578"/>
    <mergeCell ref="P596:V596"/>
    <mergeCell ref="A421:Z421"/>
    <mergeCell ref="P344:V344"/>
    <mergeCell ref="A527:Z527"/>
    <mergeCell ref="P306:V306"/>
    <mergeCell ref="P513:T513"/>
    <mergeCell ref="D350:E350"/>
    <mergeCell ref="A40:O41"/>
    <mergeCell ref="P579:V579"/>
    <mergeCell ref="D27:E27"/>
    <mergeCell ref="D74:E74"/>
    <mergeCell ref="D130:E130"/>
    <mergeCell ref="P87:T87"/>
    <mergeCell ref="A59:O60"/>
    <mergeCell ref="A232:O233"/>
    <mergeCell ref="A324:Z324"/>
    <mergeCell ref="A109:Z109"/>
    <mergeCell ref="P597:V597"/>
    <mergeCell ref="D343:E343"/>
    <mergeCell ref="A482:Z482"/>
    <mergeCell ref="P397:T397"/>
    <mergeCell ref="P74:T74"/>
    <mergeCell ref="D182:E182"/>
    <mergeCell ref="A117:Z117"/>
    <mergeCell ref="D551:E551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180:E180"/>
    <mergeCell ref="P137:T137"/>
    <mergeCell ref="D119:E119"/>
    <mergeCell ref="D190:E190"/>
    <mergeCell ref="P374:T374"/>
    <mergeCell ref="D246:E246"/>
    <mergeCell ref="A490:Z490"/>
    <mergeCell ref="P361:T361"/>
    <mergeCell ref="A295:O296"/>
    <mergeCell ref="D111:E111"/>
    <mergeCell ref="D409:E409"/>
    <mergeCell ref="P510:V510"/>
    <mergeCell ref="P49:V49"/>
    <mergeCell ref="P36:V36"/>
    <mergeCell ref="P78:T78"/>
    <mergeCell ref="Q11:R11"/>
    <mergeCell ref="D113:E113"/>
    <mergeCell ref="P68:T68"/>
    <mergeCell ref="P15:T16"/>
    <mergeCell ref="D416:E416"/>
    <mergeCell ref="P272:T272"/>
    <mergeCell ref="D327:E327"/>
    <mergeCell ref="P210:T210"/>
    <mergeCell ref="D569:E569"/>
    <mergeCell ref="A196:O197"/>
    <mergeCell ref="D156:E156"/>
    <mergeCell ref="P308:T308"/>
    <mergeCell ref="D106:E106"/>
    <mergeCell ref="A5:C5"/>
    <mergeCell ref="A107:O108"/>
    <mergeCell ref="T5:U5"/>
    <mergeCell ref="V5:W5"/>
    <mergeCell ref="Q8:R8"/>
    <mergeCell ref="P69:T69"/>
    <mergeCell ref="P140:T140"/>
    <mergeCell ref="P26:T26"/>
    <mergeCell ref="A13:M13"/>
    <mergeCell ref="A15:M15"/>
    <mergeCell ref="A12:M12"/>
    <mergeCell ref="A19:Z19"/>
    <mergeCell ref="A14:M14"/>
    <mergeCell ref="A353:Z353"/>
    <mergeCell ref="D538:E538"/>
    <mergeCell ref="P138:T138"/>
    <mergeCell ref="A588:Z588"/>
    <mergeCell ref="P205:T205"/>
    <mergeCell ref="A322:O323"/>
    <mergeCell ref="D309:E309"/>
    <mergeCell ref="P180:T180"/>
    <mergeCell ref="P524:T524"/>
    <mergeCell ref="P253:V253"/>
    <mergeCell ref="P544:T544"/>
    <mergeCell ref="D9:E9"/>
    <mergeCell ref="A183:O184"/>
    <mergeCell ref="P53:T53"/>
    <mergeCell ref="F9:G9"/>
    <mergeCell ref="D167:E167"/>
    <mergeCell ref="A419:O420"/>
    <mergeCell ref="P422:T422"/>
    <mergeCell ref="D161:E161"/>
    <mergeCell ref="A6:C6"/>
    <mergeCell ref="A558:O559"/>
    <mergeCell ref="D545:E545"/>
    <mergeCell ref="A96:Z96"/>
    <mergeCell ref="P416:T416"/>
    <mergeCell ref="P167:T167"/>
    <mergeCell ref="D88:E88"/>
    <mergeCell ref="D26:E26"/>
    <mergeCell ref="P403:T403"/>
    <mergeCell ref="P378:T378"/>
    <mergeCell ref="D517:E517"/>
    <mergeCell ref="P55:T55"/>
    <mergeCell ref="P182:T182"/>
    <mergeCell ref="Q12:R12"/>
    <mergeCell ref="A274:O275"/>
    <mergeCell ref="Q9:R9"/>
    <mergeCell ref="A42:Z42"/>
    <mergeCell ref="A480:O481"/>
    <mergeCell ref="P350:T350"/>
    <mergeCell ref="D160:E160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30:T30"/>
    <mergeCell ref="P37:V37"/>
    <mergeCell ref="B17:B18"/>
    <mergeCell ref="D556:E556"/>
    <mergeCell ref="D258:E258"/>
    <mergeCell ref="P404:T404"/>
    <mergeCell ref="D518:E518"/>
    <mergeCell ref="P207:V207"/>
    <mergeCell ref="P56:T56"/>
    <mergeCell ref="D195:E195"/>
    <mergeCell ref="P379:T379"/>
    <mergeCell ref="A393:O394"/>
    <mergeCell ref="D261:E261"/>
    <mergeCell ref="D448:E448"/>
    <mergeCell ref="P442:T442"/>
    <mergeCell ref="P196:V196"/>
    <mergeCell ref="D546:E546"/>
    <mergeCell ref="P119:T119"/>
    <mergeCell ref="P183:V183"/>
    <mergeCell ref="P65:V65"/>
    <mergeCell ref="A126:Z126"/>
    <mergeCell ref="P501:T501"/>
    <mergeCell ref="D251:E251"/>
    <mergeCell ref="A495:Z495"/>
    <mergeCell ref="P290:T290"/>
    <mergeCell ref="P141:V141"/>
    <mergeCell ref="A550:Z550"/>
    <mergeCell ref="P452:T452"/>
    <mergeCell ref="P233:V233"/>
    <mergeCell ref="P104:T104"/>
    <mergeCell ref="D479:E479"/>
    <mergeCell ref="A266:Z266"/>
    <mergeCell ref="D131:E131"/>
    <mergeCell ref="A431:Z431"/>
    <mergeCell ref="P506:V506"/>
    <mergeCell ref="P477:V477"/>
    <mergeCell ref="A146:O147"/>
    <mergeCell ref="P283:T283"/>
    <mergeCell ref="A543:Z543"/>
    <mergeCell ref="D93:E93"/>
    <mergeCell ref="D391:E391"/>
    <mergeCell ref="P122:T122"/>
    <mergeCell ref="P246:T246"/>
    <mergeCell ref="P133:V133"/>
    <mergeCell ref="D390:E390"/>
    <mergeCell ref="P369:V369"/>
    <mergeCell ref="D403:E403"/>
    <mergeCell ref="A406:O407"/>
    <mergeCell ref="P239:T239"/>
    <mergeCell ref="D451:E451"/>
    <mergeCell ref="A331:Z331"/>
    <mergeCell ref="D1:F1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582:V582"/>
    <mergeCell ref="P125:V125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D229:E229"/>
    <mergeCell ref="P131:T131"/>
    <mergeCell ref="D375:E375"/>
    <mergeCell ref="P39:T39"/>
    <mergeCell ref="A46:Z46"/>
    <mergeCell ref="F600:F601"/>
    <mergeCell ref="P537:T537"/>
    <mergeCell ref="P508:T508"/>
    <mergeCell ref="D380:E380"/>
    <mergeCell ref="P337:T337"/>
    <mergeCell ref="A282:Z282"/>
    <mergeCell ref="P166:T166"/>
    <mergeCell ref="D445:E445"/>
    <mergeCell ref="P402:T402"/>
    <mergeCell ref="D516:E516"/>
    <mergeCell ref="D245:E245"/>
    <mergeCell ref="A423:O424"/>
    <mergeCell ref="D122:E122"/>
    <mergeCell ref="A162:O163"/>
    <mergeCell ref="P474:T474"/>
    <mergeCell ref="P585:T585"/>
    <mergeCell ref="P414:T414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43:T43"/>
    <mergeCell ref="D328:E328"/>
    <mergeCell ref="P285:T285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O600:O601"/>
    <mergeCell ref="Q600:Q601"/>
    <mergeCell ref="P399:V399"/>
    <mergeCell ref="D316:E316"/>
    <mergeCell ref="P526:V526"/>
    <mergeCell ref="P273:T273"/>
    <mergeCell ref="P571:T571"/>
    <mergeCell ref="D443:E443"/>
    <mergeCell ref="D514:E514"/>
    <mergeCell ref="D381:E381"/>
    <mergeCell ref="D272:E272"/>
    <mergeCell ref="D210:E210"/>
    <mergeCell ref="A492:O493"/>
    <mergeCell ref="D308:E308"/>
    <mergeCell ref="A169:O170"/>
    <mergeCell ref="P581:T581"/>
    <mergeCell ref="P600:P601"/>
    <mergeCell ref="R600:R601"/>
    <mergeCell ref="D561:E561"/>
    <mergeCell ref="A303:Z303"/>
    <mergeCell ref="A159:Z159"/>
    <mergeCell ref="P376:T376"/>
    <mergeCell ref="A395:Z395"/>
    <mergeCell ref="D260:E260"/>
    <mergeCell ref="H1:Q1"/>
    <mergeCell ref="P480:V480"/>
    <mergeCell ref="P280:V280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D5:E5"/>
    <mergeCell ref="D290:E290"/>
    <mergeCell ref="D361:E361"/>
    <mergeCell ref="D417:E417"/>
    <mergeCell ref="P471:T471"/>
    <mergeCell ref="P28:T28"/>
    <mergeCell ref="P259:T259"/>
    <mergeCell ref="D69:E69"/>
    <mergeCell ref="A240:O241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A590:O591"/>
    <mergeCell ref="D139:E139"/>
    <mergeCell ref="AB600:AB601"/>
    <mergeCell ref="P45:V45"/>
    <mergeCell ref="AD600:AD601"/>
    <mergeCell ref="P487:V487"/>
    <mergeCell ref="P530:V530"/>
    <mergeCell ref="P502:T502"/>
    <mergeCell ref="D470:E470"/>
    <mergeCell ref="P553:T553"/>
    <mergeCell ref="A592:O597"/>
    <mergeCell ref="D498:E498"/>
    <mergeCell ref="D354:E354"/>
    <mergeCell ref="P162:V162"/>
    <mergeCell ref="P398:V398"/>
    <mergeCell ref="A521:Z521"/>
    <mergeCell ref="P177:V177"/>
    <mergeCell ref="D356:E356"/>
    <mergeCell ref="P264:V264"/>
    <mergeCell ref="P462:V462"/>
    <mergeCell ref="A281:Z281"/>
    <mergeCell ref="P32:T32"/>
    <mergeCell ref="D224:E224"/>
    <mergeCell ref="A398:O399"/>
    <mergeCell ref="A50:Z50"/>
    <mergeCell ref="A264:O265"/>
    <mergeCell ref="W17:W18"/>
    <mergeCell ref="P90:V90"/>
    <mergeCell ref="P559:V559"/>
    <mergeCell ref="A384:Z384"/>
    <mergeCell ref="P459:V459"/>
    <mergeCell ref="P388:V388"/>
    <mergeCell ref="G600:G601"/>
    <mergeCell ref="I600:I601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P570:T570"/>
    <mergeCell ref="D442:E442"/>
    <mergeCell ref="D502:E502"/>
    <mergeCell ref="P173:T173"/>
    <mergeCell ref="P29:T29"/>
    <mergeCell ref="P271:T271"/>
    <mergeCell ref="D379:E379"/>
    <mergeCell ref="P563:T563"/>
    <mergeCell ref="D8:M8"/>
    <mergeCell ref="AA600:AA601"/>
    <mergeCell ref="P328:T328"/>
    <mergeCell ref="P213:T213"/>
    <mergeCell ref="AC600:AC601"/>
    <mergeCell ref="D376:E376"/>
    <mergeCell ref="D205:E205"/>
    <mergeCell ref="D78:E78"/>
    <mergeCell ref="P249:T249"/>
    <mergeCell ref="A572:O573"/>
    <mergeCell ref="D563:E563"/>
    <mergeCell ref="P542:V542"/>
    <mergeCell ref="P172:T172"/>
    <mergeCell ref="H600:H601"/>
    <mergeCell ref="V10:W10"/>
    <mergeCell ref="D189:E189"/>
    <mergeCell ref="P99:T99"/>
    <mergeCell ref="P366:T366"/>
    <mergeCell ref="A300:O301"/>
    <mergeCell ref="A360:Z360"/>
    <mergeCell ref="D585:E585"/>
    <mergeCell ref="A94:O95"/>
    <mergeCell ref="D474:E474"/>
    <mergeCell ref="A458:O459"/>
    <mergeCell ref="P393:V393"/>
    <mergeCell ref="P316:T316"/>
    <mergeCell ref="P145:T145"/>
    <mergeCell ref="P443:T443"/>
    <mergeCell ref="P552:T552"/>
    <mergeCell ref="P381:T381"/>
    <mergeCell ref="P232:V232"/>
    <mergeCell ref="D53:E53"/>
    <mergeCell ref="D47:E47"/>
    <mergeCell ref="R1:T1"/>
    <mergeCell ref="P150:T150"/>
    <mergeCell ref="A351:O352"/>
    <mergeCell ref="P586:V586"/>
    <mergeCell ref="P392:T392"/>
    <mergeCell ref="D332:E332"/>
    <mergeCell ref="P386:T386"/>
    <mergeCell ref="C599:H599"/>
    <mergeCell ref="P457:T457"/>
    <mergeCell ref="P326:T326"/>
    <mergeCell ref="P215:T215"/>
    <mergeCell ref="A218:O219"/>
    <mergeCell ref="P221:T221"/>
    <mergeCell ref="P115:V115"/>
    <mergeCell ref="P432:T432"/>
    <mergeCell ref="A89:O90"/>
    <mergeCell ref="D98:E98"/>
    <mergeCell ref="D73:E73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P231:T231"/>
    <mergeCell ref="D174:E174"/>
    <mergeCell ref="D472:E472"/>
    <mergeCell ref="D410:E410"/>
    <mergeCell ref="A276:Z276"/>
    <mergeCell ref="H9:I9"/>
    <mergeCell ref="P24:V24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562:T562"/>
    <mergeCell ref="P511:V511"/>
    <mergeCell ref="P391:T391"/>
    <mergeCell ref="P518:T518"/>
    <mergeCell ref="D263:E263"/>
    <mergeCell ref="D499:E499"/>
    <mergeCell ref="D238:E238"/>
    <mergeCell ref="A313:Z313"/>
    <mergeCell ref="P59:V59"/>
    <mergeCell ref="P47:T47"/>
    <mergeCell ref="A307:Z307"/>
    <mergeCell ref="P258:T258"/>
    <mergeCell ref="P556:T556"/>
    <mergeCell ref="P223:T223"/>
    <mergeCell ref="P546:T546"/>
    <mergeCell ref="D486:E486"/>
    <mergeCell ref="P86:T86"/>
    <mergeCell ref="P330:V330"/>
    <mergeCell ref="P160:T160"/>
    <mergeCell ref="A149:Z149"/>
    <mergeCell ref="P566:V566"/>
    <mergeCell ref="P445:T4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746</v>
      </c>
      <c r="H1" s="52"/>
    </row>
    <row r="3" spans="2:8" x14ac:dyDescent="0.2">
      <c r="B3" s="47" t="s">
        <v>747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748</v>
      </c>
      <c r="D6" s="47" t="s">
        <v>749</v>
      </c>
      <c r="E6" s="47"/>
    </row>
    <row r="8" spans="2:8" x14ac:dyDescent="0.2">
      <c r="B8" s="47" t="s">
        <v>19</v>
      </c>
      <c r="C8" s="47" t="s">
        <v>748</v>
      </c>
      <c r="D8" s="47"/>
      <c r="E8" s="47"/>
    </row>
    <row r="10" spans="2:8" x14ac:dyDescent="0.2">
      <c r="B10" s="47" t="s">
        <v>750</v>
      </c>
      <c r="C10" s="47"/>
      <c r="D10" s="47"/>
      <c r="E10" s="47"/>
    </row>
    <row r="11" spans="2:8" x14ac:dyDescent="0.2">
      <c r="B11" s="47" t="s">
        <v>751</v>
      </c>
      <c r="C11" s="47"/>
      <c r="D11" s="47"/>
      <c r="E11" s="47"/>
    </row>
    <row r="12" spans="2:8" x14ac:dyDescent="0.2">
      <c r="B12" s="47" t="s">
        <v>752</v>
      </c>
      <c r="C12" s="47"/>
      <c r="D12" s="47"/>
      <c r="E12" s="47"/>
    </row>
    <row r="13" spans="2:8" x14ac:dyDescent="0.2">
      <c r="B13" s="47" t="s">
        <v>753</v>
      </c>
      <c r="C13" s="47"/>
      <c r="D13" s="47"/>
      <c r="E13" s="47"/>
    </row>
    <row r="14" spans="2:8" x14ac:dyDescent="0.2">
      <c r="B14" s="47" t="s">
        <v>754</v>
      </c>
      <c r="C14" s="47"/>
      <c r="D14" s="47"/>
      <c r="E14" s="47"/>
    </row>
    <row r="15" spans="2:8" x14ac:dyDescent="0.2">
      <c r="B15" s="47" t="s">
        <v>755</v>
      </c>
      <c r="C15" s="47"/>
      <c r="D15" s="47"/>
      <c r="E15" s="47"/>
    </row>
    <row r="16" spans="2:8" x14ac:dyDescent="0.2">
      <c r="B16" s="47" t="s">
        <v>756</v>
      </c>
      <c r="C16" s="47"/>
      <c r="D16" s="47"/>
      <c r="E16" s="47"/>
    </row>
    <row r="17" spans="2:5" x14ac:dyDescent="0.2">
      <c r="B17" s="47" t="s">
        <v>757</v>
      </c>
      <c r="C17" s="47"/>
      <c r="D17" s="47"/>
      <c r="E17" s="47"/>
    </row>
    <row r="18" spans="2:5" x14ac:dyDescent="0.2">
      <c r="B18" s="47" t="s">
        <v>758</v>
      </c>
      <c r="C18" s="47"/>
      <c r="D18" s="47"/>
      <c r="E18" s="47"/>
    </row>
    <row r="19" spans="2:5" x14ac:dyDescent="0.2">
      <c r="B19" s="47" t="s">
        <v>759</v>
      </c>
      <c r="C19" s="47"/>
      <c r="D19" s="47"/>
      <c r="E19" s="47"/>
    </row>
    <row r="20" spans="2:5" x14ac:dyDescent="0.2">
      <c r="B20" s="47" t="s">
        <v>760</v>
      </c>
      <c r="C20" s="47"/>
      <c r="D20" s="47"/>
      <c r="E20" s="47"/>
    </row>
  </sheetData>
  <sheetProtection algorithmName="SHA-512" hashValue="/rAHtVzJ/Nzwos4XXu+OyECL0nrughA2o/ePY3lnc0XvO0WnPeRZu7l6IDU4y63I4s4ojSDPm6AQF7NVA6Lv2Q==" saltValue="VmnBbYnF8nVy+JxaY9LV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1257</vt:i4>
      </vt:variant>
    </vt:vector>
  </HeadingPairs>
  <TitlesOfParts>
    <vt:vector size="12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2024-09-24T10:30:18Z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