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1F461F-552A-4B4A-964C-71DF91B495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69" i="1"/>
  <c r="X368" i="1"/>
  <c r="BO367" i="1"/>
  <c r="BM367" i="1"/>
  <c r="Y367" i="1"/>
  <c r="BP367" i="1" s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BP348" i="1" s="1"/>
  <c r="BO347" i="1"/>
  <c r="BM347" i="1"/>
  <c r="Y347" i="1"/>
  <c r="Y352" i="1" s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X219" i="1"/>
  <c r="X218" i="1"/>
  <c r="BO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BP127" i="1" s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2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6" i="1" s="1"/>
  <c r="BO22" i="1"/>
  <c r="BM22" i="1"/>
  <c r="X593" i="1" s="1"/>
  <c r="Y22" i="1"/>
  <c r="P22" i="1"/>
  <c r="H10" i="1"/>
  <c r="A9" i="1"/>
  <c r="F10" i="1" s="1"/>
  <c r="D7" i="1"/>
  <c r="Q6" i="1"/>
  <c r="P2" i="1"/>
  <c r="BP237" i="1" l="1"/>
  <c r="BN237" i="1"/>
  <c r="Z237" i="1"/>
  <c r="BP261" i="1"/>
  <c r="BN261" i="1"/>
  <c r="Z261" i="1"/>
  <c r="BP292" i="1"/>
  <c r="BN292" i="1"/>
  <c r="Z292" i="1"/>
  <c r="BP336" i="1"/>
  <c r="BN336" i="1"/>
  <c r="Z336" i="1"/>
  <c r="BP375" i="1"/>
  <c r="BN375" i="1"/>
  <c r="Z375" i="1"/>
  <c r="BP409" i="1"/>
  <c r="BN409" i="1"/>
  <c r="Z409" i="1"/>
  <c r="BP443" i="1"/>
  <c r="BN443" i="1"/>
  <c r="Z443" i="1"/>
  <c r="BP452" i="1"/>
  <c r="BN452" i="1"/>
  <c r="Z452" i="1"/>
  <c r="BP499" i="1"/>
  <c r="BN499" i="1"/>
  <c r="Z499" i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28" i="1"/>
  <c r="BN28" i="1"/>
  <c r="Z56" i="1"/>
  <c r="BN56" i="1"/>
  <c r="Z71" i="1"/>
  <c r="BN71" i="1"/>
  <c r="Z72" i="1"/>
  <c r="BN72" i="1"/>
  <c r="Z86" i="1"/>
  <c r="BN86" i="1"/>
  <c r="Z105" i="1"/>
  <c r="BN105" i="1"/>
  <c r="Z122" i="1"/>
  <c r="BN122" i="1"/>
  <c r="Z127" i="1"/>
  <c r="BN127" i="1"/>
  <c r="Z136" i="1"/>
  <c r="BN136" i="1"/>
  <c r="Z151" i="1"/>
  <c r="BN151" i="1"/>
  <c r="Z172" i="1"/>
  <c r="Z177" i="1" s="1"/>
  <c r="BN172" i="1"/>
  <c r="Z182" i="1"/>
  <c r="BN182" i="1"/>
  <c r="Z192" i="1"/>
  <c r="BN192" i="1"/>
  <c r="Z213" i="1"/>
  <c r="BN213" i="1"/>
  <c r="BP217" i="1"/>
  <c r="BN217" i="1"/>
  <c r="BP227" i="1"/>
  <c r="BN227" i="1"/>
  <c r="Z227" i="1"/>
  <c r="BP248" i="1"/>
  <c r="BN248" i="1"/>
  <c r="Z248" i="1"/>
  <c r="BP273" i="1"/>
  <c r="BN273" i="1"/>
  <c r="Z273" i="1"/>
  <c r="BP326" i="1"/>
  <c r="BN326" i="1"/>
  <c r="Z326" i="1"/>
  <c r="BP354" i="1"/>
  <c r="BN354" i="1"/>
  <c r="Z354" i="1"/>
  <c r="BP385" i="1"/>
  <c r="BN385" i="1"/>
  <c r="Z385" i="1"/>
  <c r="BP435" i="1"/>
  <c r="BN435" i="1"/>
  <c r="Z435" i="1"/>
  <c r="BP444" i="1"/>
  <c r="BN444" i="1"/>
  <c r="Z444" i="1"/>
  <c r="BP475" i="1"/>
  <c r="BN475" i="1"/>
  <c r="Z475" i="1"/>
  <c r="BP513" i="1"/>
  <c r="BN513" i="1"/>
  <c r="Z513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Y183" i="1"/>
  <c r="Y351" i="1"/>
  <c r="BP377" i="1"/>
  <c r="BN377" i="1"/>
  <c r="Z377" i="1"/>
  <c r="BP391" i="1"/>
  <c r="BN391" i="1"/>
  <c r="Z391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Y481" i="1"/>
  <c r="Y480" i="1"/>
  <c r="BP479" i="1"/>
  <c r="BN479" i="1"/>
  <c r="Z479" i="1"/>
  <c r="Z480" i="1" s="1"/>
  <c r="BP484" i="1"/>
  <c r="BN484" i="1"/>
  <c r="Z484" i="1"/>
  <c r="BP501" i="1"/>
  <c r="BN501" i="1"/>
  <c r="Z501" i="1"/>
  <c r="BP515" i="1"/>
  <c r="BN515" i="1"/>
  <c r="Z515" i="1"/>
  <c r="BP534" i="1"/>
  <c r="BN534" i="1"/>
  <c r="Z534" i="1"/>
  <c r="BP536" i="1"/>
  <c r="BN536" i="1"/>
  <c r="Z536" i="1"/>
  <c r="Y578" i="1"/>
  <c r="BP576" i="1"/>
  <c r="BN576" i="1"/>
  <c r="Z576" i="1"/>
  <c r="B602" i="1"/>
  <c r="X594" i="1"/>
  <c r="X595" i="1" s="1"/>
  <c r="Z26" i="1"/>
  <c r="BN26" i="1"/>
  <c r="BP26" i="1"/>
  <c r="Z30" i="1"/>
  <c r="BN30" i="1"/>
  <c r="Z54" i="1"/>
  <c r="BN54" i="1"/>
  <c r="Z58" i="1"/>
  <c r="BN58" i="1"/>
  <c r="Y64" i="1"/>
  <c r="Z69" i="1"/>
  <c r="BN69" i="1"/>
  <c r="Z74" i="1"/>
  <c r="BN74" i="1"/>
  <c r="Y80" i="1"/>
  <c r="Z84" i="1"/>
  <c r="BN84" i="1"/>
  <c r="Z88" i="1"/>
  <c r="BN88" i="1"/>
  <c r="Z98" i="1"/>
  <c r="BN98" i="1"/>
  <c r="Z111" i="1"/>
  <c r="BN111" i="1"/>
  <c r="Z120" i="1"/>
  <c r="BN120" i="1"/>
  <c r="Z129" i="1"/>
  <c r="BN129" i="1"/>
  <c r="Z130" i="1"/>
  <c r="BN130" i="1"/>
  <c r="Z138" i="1"/>
  <c r="BN138" i="1"/>
  <c r="Z144" i="1"/>
  <c r="BN144" i="1"/>
  <c r="Z155" i="1"/>
  <c r="BN155" i="1"/>
  <c r="BP155" i="1"/>
  <c r="Z168" i="1"/>
  <c r="BN168" i="1"/>
  <c r="Y178" i="1"/>
  <c r="Z174" i="1"/>
  <c r="BN174" i="1"/>
  <c r="Z180" i="1"/>
  <c r="BN180" i="1"/>
  <c r="BP180" i="1"/>
  <c r="Z190" i="1"/>
  <c r="BN190" i="1"/>
  <c r="Z194" i="1"/>
  <c r="BN194" i="1"/>
  <c r="Z211" i="1"/>
  <c r="BN211" i="1"/>
  <c r="Z215" i="1"/>
  <c r="BN215" i="1"/>
  <c r="Z221" i="1"/>
  <c r="BN221" i="1"/>
  <c r="Z225" i="1"/>
  <c r="BN225" i="1"/>
  <c r="Z229" i="1"/>
  <c r="BN229" i="1"/>
  <c r="Z235" i="1"/>
  <c r="BN235" i="1"/>
  <c r="BP235" i="1"/>
  <c r="Z239" i="1"/>
  <c r="BN239" i="1"/>
  <c r="Z246" i="1"/>
  <c r="BN246" i="1"/>
  <c r="Z250" i="1"/>
  <c r="BN250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BN283" i="1"/>
  <c r="Z290" i="1"/>
  <c r="BN290" i="1"/>
  <c r="Z294" i="1"/>
  <c r="BN294" i="1"/>
  <c r="T602" i="1"/>
  <c r="Y310" i="1"/>
  <c r="Z315" i="1"/>
  <c r="BN315" i="1"/>
  <c r="Z316" i="1"/>
  <c r="BN316" i="1"/>
  <c r="Z320" i="1"/>
  <c r="BN320" i="1"/>
  <c r="Z328" i="1"/>
  <c r="BN328" i="1"/>
  <c r="Z334" i="1"/>
  <c r="BN334" i="1"/>
  <c r="Z342" i="1"/>
  <c r="BN342" i="1"/>
  <c r="Z347" i="1"/>
  <c r="BN347" i="1"/>
  <c r="BP347" i="1"/>
  <c r="Z348" i="1"/>
  <c r="BN348" i="1"/>
  <c r="Z356" i="1"/>
  <c r="BN356" i="1"/>
  <c r="Y369" i="1"/>
  <c r="Z367" i="1"/>
  <c r="BN367" i="1"/>
  <c r="Y368" i="1"/>
  <c r="Z373" i="1"/>
  <c r="BN373" i="1"/>
  <c r="BP381" i="1"/>
  <c r="BN381" i="1"/>
  <c r="Z381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3" i="1"/>
  <c r="BN473" i="1"/>
  <c r="Z473" i="1"/>
  <c r="Y493" i="1"/>
  <c r="AB602" i="1"/>
  <c r="Y492" i="1"/>
  <c r="BP491" i="1"/>
  <c r="BN491" i="1"/>
  <c r="Z491" i="1"/>
  <c r="Z492" i="1" s="1"/>
  <c r="BP497" i="1"/>
  <c r="BN497" i="1"/>
  <c r="Z497" i="1"/>
  <c r="BP509" i="1"/>
  <c r="BN509" i="1"/>
  <c r="Z509" i="1"/>
  <c r="BP523" i="1"/>
  <c r="BN523" i="1"/>
  <c r="Z523" i="1"/>
  <c r="BP535" i="1"/>
  <c r="BN535" i="1"/>
  <c r="Z535" i="1"/>
  <c r="BP577" i="1"/>
  <c r="BN577" i="1"/>
  <c r="Z577" i="1"/>
  <c r="Y587" i="1"/>
  <c r="Y586" i="1"/>
  <c r="BP585" i="1"/>
  <c r="BN585" i="1"/>
  <c r="Z585" i="1"/>
  <c r="Z586" i="1" s="1"/>
  <c r="P602" i="1"/>
  <c r="Y387" i="1"/>
  <c r="Y411" i="1"/>
  <c r="Y519" i="1"/>
  <c r="H9" i="1"/>
  <c r="A10" i="1"/>
  <c r="Y24" i="1"/>
  <c r="Y37" i="1"/>
  <c r="Y41" i="1"/>
  <c r="Y45" i="1"/>
  <c r="Y49" i="1"/>
  <c r="Y59" i="1"/>
  <c r="Y65" i="1"/>
  <c r="D602" i="1"/>
  <c r="Y76" i="1"/>
  <c r="BP73" i="1"/>
  <c r="BN73" i="1"/>
  <c r="Z73" i="1"/>
  <c r="BP85" i="1"/>
  <c r="BN85" i="1"/>
  <c r="Z85" i="1"/>
  <c r="Y89" i="1"/>
  <c r="BP93" i="1"/>
  <c r="BN93" i="1"/>
  <c r="Z93" i="1"/>
  <c r="Z94" i="1" s="1"/>
  <c r="Y95" i="1"/>
  <c r="Y100" i="1"/>
  <c r="BP97" i="1"/>
  <c r="BN97" i="1"/>
  <c r="Z97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BP128" i="1"/>
  <c r="BN128" i="1"/>
  <c r="Z128" i="1"/>
  <c r="BP137" i="1"/>
  <c r="BN137" i="1"/>
  <c r="Z137" i="1"/>
  <c r="Y141" i="1"/>
  <c r="BP145" i="1"/>
  <c r="BN145" i="1"/>
  <c r="Z145" i="1"/>
  <c r="Z146" i="1" s="1"/>
  <c r="Y147" i="1"/>
  <c r="G602" i="1"/>
  <c r="Y153" i="1"/>
  <c r="BP150" i="1"/>
  <c r="BN150" i="1"/>
  <c r="Z150" i="1"/>
  <c r="Z152" i="1" s="1"/>
  <c r="BP167" i="1"/>
  <c r="BN167" i="1"/>
  <c r="Z167" i="1"/>
  <c r="Z169" i="1" s="1"/>
  <c r="BP175" i="1"/>
  <c r="BN175" i="1"/>
  <c r="Z175" i="1"/>
  <c r="BP189" i="1"/>
  <c r="BN189" i="1"/>
  <c r="Z189" i="1"/>
  <c r="BP193" i="1"/>
  <c r="BN193" i="1"/>
  <c r="Z193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602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BP293" i="1"/>
  <c r="BN293" i="1"/>
  <c r="Z293" i="1"/>
  <c r="BP317" i="1"/>
  <c r="BN317" i="1"/>
  <c r="Z317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BP355" i="1"/>
  <c r="BN355" i="1"/>
  <c r="Z355" i="1"/>
  <c r="Z357" i="1" s="1"/>
  <c r="BP374" i="1"/>
  <c r="BN374" i="1"/>
  <c r="Z374" i="1"/>
  <c r="BP378" i="1"/>
  <c r="BN378" i="1"/>
  <c r="Z378" i="1"/>
  <c r="Y382" i="1"/>
  <c r="BP404" i="1"/>
  <c r="BN404" i="1"/>
  <c r="Z404" i="1"/>
  <c r="BP472" i="1"/>
  <c r="BN472" i="1"/>
  <c r="Z472" i="1"/>
  <c r="Y476" i="1"/>
  <c r="BP485" i="1"/>
  <c r="BN485" i="1"/>
  <c r="Z485" i="1"/>
  <c r="Y487" i="1"/>
  <c r="BP516" i="1"/>
  <c r="BN516" i="1"/>
  <c r="Z516" i="1"/>
  <c r="BP524" i="1"/>
  <c r="BN524" i="1"/>
  <c r="Z524" i="1"/>
  <c r="Y526" i="1"/>
  <c r="Y529" i="1"/>
  <c r="BP528" i="1"/>
  <c r="BN528" i="1"/>
  <c r="Z528" i="1"/>
  <c r="Z529" i="1" s="1"/>
  <c r="Y530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F602" i="1"/>
  <c r="X602" i="1"/>
  <c r="F9" i="1"/>
  <c r="J9" i="1"/>
  <c r="Z22" i="1"/>
  <c r="Z23" i="1" s="1"/>
  <c r="BN22" i="1"/>
  <c r="BP22" i="1"/>
  <c r="Y23" i="1"/>
  <c r="X592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Y75" i="1"/>
  <c r="BP79" i="1"/>
  <c r="BN79" i="1"/>
  <c r="Z79" i="1"/>
  <c r="Z80" i="1" s="1"/>
  <c r="Y81" i="1"/>
  <c r="Y90" i="1"/>
  <c r="BP83" i="1"/>
  <c r="BN83" i="1"/>
  <c r="Z83" i="1"/>
  <c r="BP87" i="1"/>
  <c r="BN87" i="1"/>
  <c r="Z87" i="1"/>
  <c r="Y94" i="1"/>
  <c r="BP99" i="1"/>
  <c r="BN99" i="1"/>
  <c r="Z99" i="1"/>
  <c r="Y101" i="1"/>
  <c r="E602" i="1"/>
  <c r="Y107" i="1"/>
  <c r="BP104" i="1"/>
  <c r="BN104" i="1"/>
  <c r="Z104" i="1"/>
  <c r="BP112" i="1"/>
  <c r="BN112" i="1"/>
  <c r="Z112" i="1"/>
  <c r="BP121" i="1"/>
  <c r="BN121" i="1"/>
  <c r="Z121" i="1"/>
  <c r="Y132" i="1"/>
  <c r="BP131" i="1"/>
  <c r="BN131" i="1"/>
  <c r="Z131" i="1"/>
  <c r="Y133" i="1"/>
  <c r="Y142" i="1"/>
  <c r="BP135" i="1"/>
  <c r="BN135" i="1"/>
  <c r="Z135" i="1"/>
  <c r="BP139" i="1"/>
  <c r="BN139" i="1"/>
  <c r="Z139" i="1"/>
  <c r="Y146" i="1"/>
  <c r="Y152" i="1"/>
  <c r="BP156" i="1"/>
  <c r="BN156" i="1"/>
  <c r="Z156" i="1"/>
  <c r="Z157" i="1" s="1"/>
  <c r="Y158" i="1"/>
  <c r="Y163" i="1"/>
  <c r="BP160" i="1"/>
  <c r="BN160" i="1"/>
  <c r="Z160" i="1"/>
  <c r="Z162" i="1" s="1"/>
  <c r="Y169" i="1"/>
  <c r="BP173" i="1"/>
  <c r="BN173" i="1"/>
  <c r="Z173" i="1"/>
  <c r="Y177" i="1"/>
  <c r="BP181" i="1"/>
  <c r="BN181" i="1"/>
  <c r="Z181" i="1"/>
  <c r="Z183" i="1" s="1"/>
  <c r="BP191" i="1"/>
  <c r="BN191" i="1"/>
  <c r="Z191" i="1"/>
  <c r="BP195" i="1"/>
  <c r="BN195" i="1"/>
  <c r="Z195" i="1"/>
  <c r="Y197" i="1"/>
  <c r="J602" i="1"/>
  <c r="Y203" i="1"/>
  <c r="BP200" i="1"/>
  <c r="BN200" i="1"/>
  <c r="Z200" i="1"/>
  <c r="Z202" i="1" s="1"/>
  <c r="Y207" i="1"/>
  <c r="BP212" i="1"/>
  <c r="BN212" i="1"/>
  <c r="Z212" i="1"/>
  <c r="BP216" i="1"/>
  <c r="BN216" i="1"/>
  <c r="Z216" i="1"/>
  <c r="Y233" i="1"/>
  <c r="BP224" i="1"/>
  <c r="BN224" i="1"/>
  <c r="Z224" i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Z274" i="1" s="1"/>
  <c r="Y286" i="1"/>
  <c r="BP291" i="1"/>
  <c r="BN291" i="1"/>
  <c r="Z291" i="1"/>
  <c r="Z295" i="1" s="1"/>
  <c r="Y295" i="1"/>
  <c r="BP309" i="1"/>
  <c r="BN309" i="1"/>
  <c r="Z309" i="1"/>
  <c r="Z310" i="1" s="1"/>
  <c r="Y311" i="1"/>
  <c r="U602" i="1"/>
  <c r="Y322" i="1"/>
  <c r="BP314" i="1"/>
  <c r="BN314" i="1"/>
  <c r="Z314" i="1"/>
  <c r="Z322" i="1" s="1"/>
  <c r="BP319" i="1"/>
  <c r="BN319" i="1"/>
  <c r="Z319" i="1"/>
  <c r="BP327" i="1"/>
  <c r="BN327" i="1"/>
  <c r="Z327" i="1"/>
  <c r="Y338" i="1"/>
  <c r="BP335" i="1"/>
  <c r="BN335" i="1"/>
  <c r="Z335" i="1"/>
  <c r="BP343" i="1"/>
  <c r="BN343" i="1"/>
  <c r="Z343" i="1"/>
  <c r="Y345" i="1"/>
  <c r="BP349" i="1"/>
  <c r="BN349" i="1"/>
  <c r="Z349" i="1"/>
  <c r="Y358" i="1"/>
  <c r="Y357" i="1"/>
  <c r="BP366" i="1"/>
  <c r="BN366" i="1"/>
  <c r="Z366" i="1"/>
  <c r="Z368" i="1" s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00" i="1"/>
  <c r="BN500" i="1"/>
  <c r="Z500" i="1"/>
  <c r="BP504" i="1"/>
  <c r="BN504" i="1"/>
  <c r="Z504" i="1"/>
  <c r="Y506" i="1"/>
  <c r="Y511" i="1"/>
  <c r="BP508" i="1"/>
  <c r="BN508" i="1"/>
  <c r="Z508" i="1"/>
  <c r="Z510" i="1" s="1"/>
  <c r="Y510" i="1"/>
  <c r="H602" i="1"/>
  <c r="Y170" i="1"/>
  <c r="I602" i="1"/>
  <c r="Y196" i="1"/>
  <c r="K602" i="1"/>
  <c r="Y252" i="1"/>
  <c r="O602" i="1"/>
  <c r="Y275" i="1"/>
  <c r="Q602" i="1"/>
  <c r="Y287" i="1"/>
  <c r="R602" i="1"/>
  <c r="Y296" i="1"/>
  <c r="Y301" i="1"/>
  <c r="Y306" i="1"/>
  <c r="V602" i="1"/>
  <c r="Y363" i="1"/>
  <c r="W602" i="1"/>
  <c r="Y383" i="1"/>
  <c r="BP386" i="1"/>
  <c r="BN386" i="1"/>
  <c r="Z386" i="1"/>
  <c r="Z387" i="1" s="1"/>
  <c r="Y388" i="1"/>
  <c r="Y393" i="1"/>
  <c r="BP390" i="1"/>
  <c r="BN390" i="1"/>
  <c r="Z390" i="1"/>
  <c r="Z393" i="1" s="1"/>
  <c r="Y407" i="1"/>
  <c r="BP402" i="1"/>
  <c r="BN402" i="1"/>
  <c r="Z402" i="1"/>
  <c r="Y406" i="1"/>
  <c r="BP410" i="1"/>
  <c r="BN410" i="1"/>
  <c r="Z410" i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Z602" i="1"/>
  <c r="Y467" i="1"/>
  <c r="BP466" i="1"/>
  <c r="BN466" i="1"/>
  <c r="Z466" i="1"/>
  <c r="Z467" i="1" s="1"/>
  <c r="Y468" i="1"/>
  <c r="Y477" i="1"/>
  <c r="BP470" i="1"/>
  <c r="BN470" i="1"/>
  <c r="Z470" i="1"/>
  <c r="BP474" i="1"/>
  <c r="BN474" i="1"/>
  <c r="Z474" i="1"/>
  <c r="BP498" i="1"/>
  <c r="BN498" i="1"/>
  <c r="Z498" i="1"/>
  <c r="BP502" i="1"/>
  <c r="BN502" i="1"/>
  <c r="Z502" i="1"/>
  <c r="BP514" i="1"/>
  <c r="BN514" i="1"/>
  <c r="Z514" i="1"/>
  <c r="BP518" i="1"/>
  <c r="BN518" i="1"/>
  <c r="Z518" i="1"/>
  <c r="Y520" i="1"/>
  <c r="Y525" i="1"/>
  <c r="BP522" i="1"/>
  <c r="BN522" i="1"/>
  <c r="Z522" i="1"/>
  <c r="AA602" i="1"/>
  <c r="Y488" i="1"/>
  <c r="AC602" i="1"/>
  <c r="Y505" i="1"/>
  <c r="Y541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AE602" i="1"/>
  <c r="AD602" i="1"/>
  <c r="Y579" i="1"/>
  <c r="Z548" i="1" l="1"/>
  <c r="Z519" i="1"/>
  <c r="Z458" i="1"/>
  <c r="Z411" i="1"/>
  <c r="Z351" i="1"/>
  <c r="Z107" i="1"/>
  <c r="Z75" i="1"/>
  <c r="Z59" i="1"/>
  <c r="Z487" i="1"/>
  <c r="Z286" i="1"/>
  <c r="Z541" i="1"/>
  <c r="Z232" i="1"/>
  <c r="Z196" i="1"/>
  <c r="Z578" i="1"/>
  <c r="Z419" i="1"/>
  <c r="Z36" i="1"/>
  <c r="Z382" i="1"/>
  <c r="Z344" i="1"/>
  <c r="Z338" i="1"/>
  <c r="Z132" i="1"/>
  <c r="Y594" i="1"/>
  <c r="Z329" i="1"/>
  <c r="Z218" i="1"/>
  <c r="Y592" i="1"/>
  <c r="Z572" i="1"/>
  <c r="Z558" i="1"/>
  <c r="Z525" i="1"/>
  <c r="Z505" i="1"/>
  <c r="Z476" i="1"/>
  <c r="Z453" i="1"/>
  <c r="Z406" i="1"/>
  <c r="Z252" i="1"/>
  <c r="Z141" i="1"/>
  <c r="Z89" i="1"/>
  <c r="Y596" i="1"/>
  <c r="Y593" i="1"/>
  <c r="Y595" i="1" s="1"/>
  <c r="Z264" i="1"/>
  <c r="Z124" i="1"/>
  <c r="Z115" i="1"/>
  <c r="Z100" i="1"/>
  <c r="Z597" i="1" l="1"/>
</calcChain>
</file>

<file path=xl/sharedStrings.xml><?xml version="1.0" encoding="utf-8"?>
<sst xmlns="http://schemas.openxmlformats.org/spreadsheetml/2006/main" count="2426" uniqueCount="762">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</sst>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93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51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76" customFormat="1" ht="45" customHeight="1" x14ac:dyDescent="0.2">
      <c r="A1" s="41"/>
      <c r="B1" s="41"/>
      <c r="C1" s="41"/>
      <c r="D1" s="463" t="s">
        <v>0</v>
      </c>
      <c r="E1" s="400"/>
      <c r="F1" s="400"/>
      <c r="G1" s="12" t="s">
        <v>1</v>
      </c>
      <c r="H1" s="463" t="s">
        <v>2</v>
      </c>
      <c r="I1" s="400"/>
      <c r="J1" s="400"/>
      <c r="K1" s="400"/>
      <c r="L1" s="400"/>
      <c r="M1" s="400"/>
      <c r="N1" s="400"/>
      <c r="O1" s="400"/>
      <c r="P1" s="400"/>
      <c r="Q1" s="400"/>
      <c r="R1" s="399" t="s">
        <v>3</v>
      </c>
      <c r="S1" s="400"/>
      <c r="T1" s="4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5"/>
      <c r="R2" s="405"/>
      <c r="S2" s="405"/>
      <c r="T2" s="405"/>
      <c r="U2" s="405"/>
      <c r="V2" s="405"/>
      <c r="W2" s="405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5"/>
      <c r="Q3" s="405"/>
      <c r="R3" s="405"/>
      <c r="S3" s="405"/>
      <c r="T3" s="405"/>
      <c r="U3" s="405"/>
      <c r="V3" s="405"/>
      <c r="W3" s="405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54" t="s">
        <v>8</v>
      </c>
      <c r="B5" s="555"/>
      <c r="C5" s="556"/>
      <c r="D5" s="486"/>
      <c r="E5" s="487"/>
      <c r="F5" s="720" t="s">
        <v>9</v>
      </c>
      <c r="G5" s="556"/>
      <c r="H5" s="486" t="s">
        <v>761</v>
      </c>
      <c r="I5" s="667"/>
      <c r="J5" s="667"/>
      <c r="K5" s="667"/>
      <c r="L5" s="667"/>
      <c r="M5" s="487"/>
      <c r="N5" s="58"/>
      <c r="P5" s="24" t="s">
        <v>10</v>
      </c>
      <c r="Q5" s="759">
        <v>45561</v>
      </c>
      <c r="R5" s="539"/>
      <c r="T5" s="574" t="s">
        <v>11</v>
      </c>
      <c r="U5" s="498"/>
      <c r="V5" s="575" t="s">
        <v>12</v>
      </c>
      <c r="W5" s="539"/>
      <c r="AB5" s="51"/>
      <c r="AC5" s="51"/>
      <c r="AD5" s="51"/>
      <c r="AE5" s="51"/>
    </row>
    <row r="6" spans="1:32" s="376" customFormat="1" ht="24" customHeight="1" x14ac:dyDescent="0.2">
      <c r="A6" s="554" t="s">
        <v>13</v>
      </c>
      <c r="B6" s="555"/>
      <c r="C6" s="556"/>
      <c r="D6" s="670" t="s">
        <v>14</v>
      </c>
      <c r="E6" s="671"/>
      <c r="F6" s="671"/>
      <c r="G6" s="671"/>
      <c r="H6" s="671"/>
      <c r="I6" s="671"/>
      <c r="J6" s="671"/>
      <c r="K6" s="671"/>
      <c r="L6" s="671"/>
      <c r="M6" s="53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Четверг</v>
      </c>
      <c r="R6" s="390"/>
      <c r="T6" s="586" t="s">
        <v>16</v>
      </c>
      <c r="U6" s="498"/>
      <c r="V6" s="636" t="s">
        <v>17</v>
      </c>
      <c r="W6" s="456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67" t="str">
        <f>IFERROR(VLOOKUP(DeliveryAddress,Table,3,0),1)</f>
        <v>1</v>
      </c>
      <c r="E7" s="468"/>
      <c r="F7" s="468"/>
      <c r="G7" s="468"/>
      <c r="H7" s="468"/>
      <c r="I7" s="468"/>
      <c r="J7" s="468"/>
      <c r="K7" s="468"/>
      <c r="L7" s="468"/>
      <c r="M7" s="469"/>
      <c r="N7" s="60"/>
      <c r="P7" s="24"/>
      <c r="Q7" s="42"/>
      <c r="R7" s="42"/>
      <c r="T7" s="405"/>
      <c r="U7" s="498"/>
      <c r="V7" s="637"/>
      <c r="W7" s="638"/>
      <c r="AB7" s="51"/>
      <c r="AC7" s="51"/>
      <c r="AD7" s="51"/>
      <c r="AE7" s="51"/>
    </row>
    <row r="8" spans="1:32" s="376" customFormat="1" ht="25.5" customHeight="1" x14ac:dyDescent="0.2">
      <c r="A8" s="644" t="s">
        <v>18</v>
      </c>
      <c r="B8" s="387"/>
      <c r="C8" s="388"/>
      <c r="D8" s="446" t="s">
        <v>19</v>
      </c>
      <c r="E8" s="447"/>
      <c r="F8" s="447"/>
      <c r="G8" s="447"/>
      <c r="H8" s="447"/>
      <c r="I8" s="447"/>
      <c r="J8" s="447"/>
      <c r="K8" s="447"/>
      <c r="L8" s="447"/>
      <c r="M8" s="448"/>
      <c r="N8" s="61"/>
      <c r="P8" s="24" t="s">
        <v>20</v>
      </c>
      <c r="Q8" s="560">
        <v>0.5</v>
      </c>
      <c r="R8" s="469"/>
      <c r="T8" s="405"/>
      <c r="U8" s="498"/>
      <c r="V8" s="637"/>
      <c r="W8" s="638"/>
      <c r="AB8" s="51"/>
      <c r="AC8" s="51"/>
      <c r="AD8" s="51"/>
      <c r="AE8" s="51"/>
    </row>
    <row r="9" spans="1:32" s="376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44"/>
      <c r="E9" s="385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85"/>
      <c r="N9" s="378"/>
      <c r="P9" s="26" t="s">
        <v>21</v>
      </c>
      <c r="Q9" s="535"/>
      <c r="R9" s="536"/>
      <c r="T9" s="405"/>
      <c r="U9" s="498"/>
      <c r="V9" s="639"/>
      <c r="W9" s="640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44"/>
      <c r="E10" s="385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27" t="str">
        <f>IFERROR(VLOOKUP($D$10,Proxy,2,FALSE),"")</f>
        <v/>
      </c>
      <c r="I10" s="405"/>
      <c r="J10" s="405"/>
      <c r="K10" s="405"/>
      <c r="L10" s="405"/>
      <c r="M10" s="405"/>
      <c r="N10" s="375"/>
      <c r="P10" s="26" t="s">
        <v>22</v>
      </c>
      <c r="Q10" s="587"/>
      <c r="R10" s="588"/>
      <c r="U10" s="24" t="s">
        <v>23</v>
      </c>
      <c r="V10" s="455" t="s">
        <v>24</v>
      </c>
      <c r="W10" s="456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8"/>
      <c r="R11" s="539"/>
      <c r="U11" s="24" t="s">
        <v>27</v>
      </c>
      <c r="V11" s="722" t="s">
        <v>28</v>
      </c>
      <c r="W11" s="53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6" t="s">
        <v>29</v>
      </c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6"/>
      <c r="N12" s="62"/>
      <c r="P12" s="24" t="s">
        <v>30</v>
      </c>
      <c r="Q12" s="560"/>
      <c r="R12" s="469"/>
      <c r="S12" s="23"/>
      <c r="U12" s="24"/>
      <c r="V12" s="400"/>
      <c r="W12" s="405"/>
      <c r="AB12" s="51"/>
      <c r="AC12" s="51"/>
      <c r="AD12" s="51"/>
      <c r="AE12" s="51"/>
    </row>
    <row r="13" spans="1:32" s="376" customFormat="1" ht="23.25" customHeight="1" x14ac:dyDescent="0.2">
      <c r="A13" s="566" t="s">
        <v>31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6"/>
      <c r="N13" s="62"/>
      <c r="O13" s="26"/>
      <c r="P13" s="26" t="s">
        <v>32</v>
      </c>
      <c r="Q13" s="722"/>
      <c r="R13" s="5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6" t="s">
        <v>33</v>
      </c>
      <c r="B14" s="555"/>
      <c r="C14" s="555"/>
      <c r="D14" s="555"/>
      <c r="E14" s="555"/>
      <c r="F14" s="555"/>
      <c r="G14" s="555"/>
      <c r="H14" s="555"/>
      <c r="I14" s="555"/>
      <c r="J14" s="555"/>
      <c r="K14" s="555"/>
      <c r="L14" s="555"/>
      <c r="M14" s="5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581" t="s">
        <v>34</v>
      </c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6"/>
      <c r="N15" s="63"/>
      <c r="P15" s="564" t="s">
        <v>35</v>
      </c>
      <c r="Q15" s="400"/>
      <c r="R15" s="400"/>
      <c r="S15" s="400"/>
      <c r="T15" s="4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5"/>
      <c r="Q16" s="565"/>
      <c r="R16" s="565"/>
      <c r="S16" s="565"/>
      <c r="T16" s="5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8" t="s">
        <v>36</v>
      </c>
      <c r="B17" s="438" t="s">
        <v>37</v>
      </c>
      <c r="C17" s="542" t="s">
        <v>38</v>
      </c>
      <c r="D17" s="438" t="s">
        <v>39</v>
      </c>
      <c r="E17" s="528"/>
      <c r="F17" s="438" t="s">
        <v>40</v>
      </c>
      <c r="G17" s="438" t="s">
        <v>41</v>
      </c>
      <c r="H17" s="438" t="s">
        <v>42</v>
      </c>
      <c r="I17" s="438" t="s">
        <v>43</v>
      </c>
      <c r="J17" s="438" t="s">
        <v>44</v>
      </c>
      <c r="K17" s="438" t="s">
        <v>45</v>
      </c>
      <c r="L17" s="438" t="s">
        <v>46</v>
      </c>
      <c r="M17" s="438" t="s">
        <v>47</v>
      </c>
      <c r="N17" s="438" t="s">
        <v>48</v>
      </c>
      <c r="O17" s="438" t="s">
        <v>49</v>
      </c>
      <c r="P17" s="438" t="s">
        <v>50</v>
      </c>
      <c r="Q17" s="527"/>
      <c r="R17" s="527"/>
      <c r="S17" s="527"/>
      <c r="T17" s="528"/>
      <c r="U17" s="754" t="s">
        <v>51</v>
      </c>
      <c r="V17" s="556"/>
      <c r="W17" s="438" t="s">
        <v>52</v>
      </c>
      <c r="X17" s="438" t="s">
        <v>53</v>
      </c>
      <c r="Y17" s="755" t="s">
        <v>54</v>
      </c>
      <c r="Z17" s="438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715"/>
      <c r="AF17" s="716"/>
      <c r="AG17" s="516"/>
      <c r="BD17" s="616" t="s">
        <v>60</v>
      </c>
    </row>
    <row r="18" spans="1:68" ht="14.25" customHeight="1" x14ac:dyDescent="0.2">
      <c r="A18" s="439"/>
      <c r="B18" s="439"/>
      <c r="C18" s="439"/>
      <c r="D18" s="529"/>
      <c r="E18" s="531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529"/>
      <c r="Q18" s="530"/>
      <c r="R18" s="530"/>
      <c r="S18" s="530"/>
      <c r="T18" s="531"/>
      <c r="U18" s="377" t="s">
        <v>61</v>
      </c>
      <c r="V18" s="377" t="s">
        <v>62</v>
      </c>
      <c r="W18" s="439"/>
      <c r="X18" s="439"/>
      <c r="Y18" s="756"/>
      <c r="Z18" s="439"/>
      <c r="AA18" s="629"/>
      <c r="AB18" s="629"/>
      <c r="AC18" s="629"/>
      <c r="AD18" s="717"/>
      <c r="AE18" s="718"/>
      <c r="AF18" s="719"/>
      <c r="AG18" s="517"/>
      <c r="BD18" s="405"/>
    </row>
    <row r="19" spans="1:68" ht="27.75" hidden="1" customHeight="1" x14ac:dyDescent="0.2">
      <c r="A19" s="391" t="s">
        <v>63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48"/>
      <c r="AB19" s="48"/>
      <c r="AC19" s="48"/>
    </row>
    <row r="20" spans="1:68" ht="16.5" hidden="1" customHeight="1" x14ac:dyDescent="0.25">
      <c r="A20" s="424" t="s">
        <v>63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374"/>
      <c r="AB20" s="374"/>
      <c r="AC20" s="374"/>
    </row>
    <row r="21" spans="1:68" ht="14.25" hidden="1" customHeight="1" x14ac:dyDescent="0.25">
      <c r="A21" s="429" t="s">
        <v>64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373"/>
      <c r="AB21" s="373"/>
      <c r="AC21" s="3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9">
        <v>4680115885004</v>
      </c>
      <c r="E22" s="390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4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386" t="s">
        <v>70</v>
      </c>
      <c r="Q23" s="387"/>
      <c r="R23" s="387"/>
      <c r="S23" s="387"/>
      <c r="T23" s="387"/>
      <c r="U23" s="387"/>
      <c r="V23" s="388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386" t="s">
        <v>70</v>
      </c>
      <c r="Q24" s="387"/>
      <c r="R24" s="387"/>
      <c r="S24" s="387"/>
      <c r="T24" s="387"/>
      <c r="U24" s="387"/>
      <c r="V24" s="388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9" t="s">
        <v>72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373"/>
      <c r="AB25" s="373"/>
      <c r="AC25" s="373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89">
        <v>4680115885912</v>
      </c>
      <c r="E26" s="390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63" t="s">
        <v>76</v>
      </c>
      <c r="Q26" s="394"/>
      <c r="R26" s="394"/>
      <c r="S26" s="394"/>
      <c r="T26" s="395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89">
        <v>4607091383881</v>
      </c>
      <c r="E27" s="390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89">
        <v>4607091388237</v>
      </c>
      <c r="E28" s="390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89">
        <v>4607091383935</v>
      </c>
      <c r="E29" s="390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89">
        <v>4607091383935</v>
      </c>
      <c r="E30" s="390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89">
        <v>4680115881990</v>
      </c>
      <c r="E31" s="390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5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1" t="s">
        <v>88</v>
      </c>
      <c r="Q32" s="394"/>
      <c r="R32" s="394"/>
      <c r="S32" s="394"/>
      <c r="T32" s="395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3" t="s">
        <v>91</v>
      </c>
      <c r="Q33" s="394"/>
      <c r="R33" s="394"/>
      <c r="S33" s="394"/>
      <c r="T33" s="395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4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6"/>
      <c r="P36" s="386" t="s">
        <v>70</v>
      </c>
      <c r="Q36" s="387"/>
      <c r="R36" s="387"/>
      <c r="S36" s="387"/>
      <c r="T36" s="387"/>
      <c r="U36" s="387"/>
      <c r="V36" s="388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6"/>
      <c r="P37" s="386" t="s">
        <v>70</v>
      </c>
      <c r="Q37" s="387"/>
      <c r="R37" s="387"/>
      <c r="S37" s="387"/>
      <c r="T37" s="387"/>
      <c r="U37" s="387"/>
      <c r="V37" s="388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9" t="s">
        <v>96</v>
      </c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373"/>
      <c r="AB38" s="373"/>
      <c r="AC38" s="373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4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386" t="s">
        <v>70</v>
      </c>
      <c r="Q40" s="387"/>
      <c r="R40" s="387"/>
      <c r="S40" s="387"/>
      <c r="T40" s="387"/>
      <c r="U40" s="387"/>
      <c r="V40" s="388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  <c r="P41" s="386" t="s">
        <v>70</v>
      </c>
      <c r="Q41" s="387"/>
      <c r="R41" s="387"/>
      <c r="S41" s="387"/>
      <c r="T41" s="387"/>
      <c r="U41" s="387"/>
      <c r="V41" s="388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9" t="s">
        <v>101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373"/>
      <c r="AB42" s="373"/>
      <c r="AC42" s="373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4"/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5"/>
      <c r="O44" s="406"/>
      <c r="P44" s="386" t="s">
        <v>70</v>
      </c>
      <c r="Q44" s="387"/>
      <c r="R44" s="387"/>
      <c r="S44" s="387"/>
      <c r="T44" s="387"/>
      <c r="U44" s="387"/>
      <c r="V44" s="388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5"/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6"/>
      <c r="P45" s="386" t="s">
        <v>70</v>
      </c>
      <c r="Q45" s="387"/>
      <c r="R45" s="387"/>
      <c r="S45" s="387"/>
      <c r="T45" s="387"/>
      <c r="U45" s="387"/>
      <c r="V45" s="388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9" t="s">
        <v>105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373"/>
      <c r="AB46" s="373"/>
      <c r="AC46" s="373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4"/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6"/>
      <c r="P48" s="386" t="s">
        <v>70</v>
      </c>
      <c r="Q48" s="387"/>
      <c r="R48" s="387"/>
      <c r="S48" s="387"/>
      <c r="T48" s="387"/>
      <c r="U48" s="387"/>
      <c r="V48" s="388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5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6"/>
      <c r="P49" s="386" t="s">
        <v>70</v>
      </c>
      <c r="Q49" s="387"/>
      <c r="R49" s="387"/>
      <c r="S49" s="387"/>
      <c r="T49" s="387"/>
      <c r="U49" s="387"/>
      <c r="V49" s="388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91" t="s">
        <v>108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48"/>
      <c r="AB50" s="48"/>
      <c r="AC50" s="48"/>
    </row>
    <row r="51" spans="1:68" ht="16.5" hidden="1" customHeight="1" x14ac:dyDescent="0.25">
      <c r="A51" s="424" t="s">
        <v>109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374"/>
      <c r="AB51" s="374"/>
      <c r="AC51" s="374"/>
    </row>
    <row r="52" spans="1:68" ht="14.25" hidden="1" customHeight="1" x14ac:dyDescent="0.25">
      <c r="A52" s="429" t="s">
        <v>110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373"/>
      <c r="AB52" s="373"/>
      <c r="AC52" s="373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69</v>
      </c>
      <c r="X53" s="380">
        <v>310</v>
      </c>
      <c r="Y53" s="381">
        <f t="shared" ref="Y53:Y58" si="6">IFERROR(IF(X53="",0,CEILING((X53/$H53),1)*$H53),"")</f>
        <v>313.20000000000005</v>
      </c>
      <c r="Z53" s="36">
        <f>IFERROR(IF(Y53=0,"",ROUNDUP(Y53/H53,0)*0.02175),"")</f>
        <v>0.63074999999999992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323.77777777777771</v>
      </c>
      <c r="BN53" s="64">
        <f t="shared" ref="BN53:BN58" si="8">IFERROR(Y53*I53/H53,"0")</f>
        <v>327.12</v>
      </c>
      <c r="BO53" s="64">
        <f t="shared" ref="BO53:BO58" si="9">IFERROR(1/J53*(X53/H53),"0")</f>
        <v>0.51256613756613756</v>
      </c>
      <c r="BP53" s="64">
        <f t="shared" ref="BP53:BP58" si="10">IFERROR(1/J53*(Y53/H53),"0")</f>
        <v>0.5178571428571429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69</v>
      </c>
      <c r="X56" s="380">
        <v>96</v>
      </c>
      <c r="Y56" s="381">
        <f t="shared" si="6"/>
        <v>96</v>
      </c>
      <c r="Z56" s="36">
        <f>IFERROR(IF(Y56=0,"",ROUNDUP(Y56/H56,0)*0.00937),"")</f>
        <v>0.22488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101.76</v>
      </c>
      <c r="BN56" s="64">
        <f t="shared" si="8"/>
        <v>101.76</v>
      </c>
      <c r="BO56" s="64">
        <f t="shared" si="9"/>
        <v>0.2</v>
      </c>
      <c r="BP56" s="64">
        <f t="shared" si="10"/>
        <v>0.2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4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6"/>
      <c r="P59" s="386" t="s">
        <v>70</v>
      </c>
      <c r="Q59" s="387"/>
      <c r="R59" s="387"/>
      <c r="S59" s="387"/>
      <c r="T59" s="387"/>
      <c r="U59" s="387"/>
      <c r="V59" s="388"/>
      <c r="W59" s="37" t="s">
        <v>71</v>
      </c>
      <c r="X59" s="382">
        <f>IFERROR(X53/H53,"0")+IFERROR(X54/H54,"0")+IFERROR(X55/H55,"0")+IFERROR(X56/H56,"0")+IFERROR(X57/H57,"0")+IFERROR(X58/H58,"0")</f>
        <v>52.703703703703702</v>
      </c>
      <c r="Y59" s="382">
        <f>IFERROR(Y53/H53,"0")+IFERROR(Y54/H54,"0")+IFERROR(Y55/H55,"0")+IFERROR(Y56/H56,"0")+IFERROR(Y57/H57,"0")+IFERROR(Y58/H58,"0")</f>
        <v>53</v>
      </c>
      <c r="Z59" s="382">
        <f>IFERROR(IF(Z53="",0,Z53),"0")+IFERROR(IF(Z54="",0,Z54),"0")+IFERROR(IF(Z55="",0,Z55),"0")+IFERROR(IF(Z56="",0,Z56),"0")+IFERROR(IF(Z57="",0,Z57),"0")+IFERROR(IF(Z58="",0,Z58),"0")</f>
        <v>0.85562999999999989</v>
      </c>
      <c r="AA59" s="383"/>
      <c r="AB59" s="383"/>
      <c r="AC59" s="383"/>
    </row>
    <row r="60" spans="1:68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6"/>
      <c r="P60" s="386" t="s">
        <v>70</v>
      </c>
      <c r="Q60" s="387"/>
      <c r="R60" s="387"/>
      <c r="S60" s="387"/>
      <c r="T60" s="387"/>
      <c r="U60" s="387"/>
      <c r="V60" s="388"/>
      <c r="W60" s="37" t="s">
        <v>69</v>
      </c>
      <c r="X60" s="382">
        <f>IFERROR(SUM(X53:X58),"0")</f>
        <v>406</v>
      </c>
      <c r="Y60" s="382">
        <f>IFERROR(SUM(Y53:Y58),"0")</f>
        <v>409.20000000000005</v>
      </c>
      <c r="Z60" s="37"/>
      <c r="AA60" s="383"/>
      <c r="AB60" s="383"/>
      <c r="AC60" s="383"/>
    </row>
    <row r="61" spans="1:68" ht="14.25" hidden="1" customHeight="1" x14ac:dyDescent="0.25">
      <c r="A61" s="429" t="s">
        <v>72</v>
      </c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373"/>
      <c r="AB61" s="373"/>
      <c r="AC61" s="373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89">
        <v>4680115884915</v>
      </c>
      <c r="E63" s="390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4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4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386" t="s">
        <v>70</v>
      </c>
      <c r="Q64" s="387"/>
      <c r="R64" s="387"/>
      <c r="S64" s="387"/>
      <c r="T64" s="387"/>
      <c r="U64" s="387"/>
      <c r="V64" s="388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386" t="s">
        <v>70</v>
      </c>
      <c r="Q65" s="387"/>
      <c r="R65" s="387"/>
      <c r="S65" s="387"/>
      <c r="T65" s="387"/>
      <c r="U65" s="387"/>
      <c r="V65" s="388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4" t="s">
        <v>129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374"/>
      <c r="AB66" s="374"/>
      <c r="AC66" s="374"/>
    </row>
    <row r="67" spans="1:68" ht="14.25" hidden="1" customHeight="1" x14ac:dyDescent="0.25">
      <c r="A67" s="429" t="s">
        <v>110</v>
      </c>
      <c r="B67" s="405"/>
      <c r="C67" s="405"/>
      <c r="D67" s="405"/>
      <c r="E67" s="405"/>
      <c r="F67" s="405"/>
      <c r="G67" s="405"/>
      <c r="H67" s="405"/>
      <c r="I67" s="405"/>
      <c r="J67" s="405"/>
      <c r="K67" s="405"/>
      <c r="L67" s="405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373"/>
      <c r="AB67" s="373"/>
      <c r="AC67" s="373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9">
        <v>4680115881426</v>
      </c>
      <c r="E68" s="390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34"/>
      <c r="V68" s="34"/>
      <c r="W68" s="35" t="s">
        <v>69</v>
      </c>
      <c r="X68" s="380">
        <v>150</v>
      </c>
      <c r="Y68" s="381">
        <f t="shared" ref="Y68:Y74" si="11">IFERROR(IF(X68="",0,CEILING((X68/$H68),1)*$H68),"")</f>
        <v>151.20000000000002</v>
      </c>
      <c r="Z68" s="36">
        <f>IFERROR(IF(Y68=0,"",ROUNDUP(Y68/H68,0)*0.02175),"")</f>
        <v>0.30449999999999999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156.66666666666666</v>
      </c>
      <c r="BN68" s="64">
        <f t="shared" ref="BN68:BN74" si="13">IFERROR(Y68*I68/H68,"0")</f>
        <v>157.91999999999999</v>
      </c>
      <c r="BO68" s="64">
        <f t="shared" ref="BO68:BO74" si="14">IFERROR(1/J68*(X68/H68),"0")</f>
        <v>0.24801587301587297</v>
      </c>
      <c r="BP68" s="64">
        <f t="shared" ref="BP68:BP74" si="15">IFERROR(1/J68*(Y68/H68),"0")</f>
        <v>0.25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89">
        <v>4680115881426</v>
      </c>
      <c r="E69" s="390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89">
        <v>4680115880283</v>
      </c>
      <c r="E70" s="390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89">
        <v>4680115882720</v>
      </c>
      <c r="E71" s="390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89">
        <v>4680115885899</v>
      </c>
      <c r="E72" s="390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6" t="s">
        <v>141</v>
      </c>
      <c r="Q72" s="394"/>
      <c r="R72" s="394"/>
      <c r="S72" s="394"/>
      <c r="T72" s="395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9">
        <v>4680115881525</v>
      </c>
      <c r="E73" s="390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41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4"/>
      <c r="R73" s="394"/>
      <c r="S73" s="394"/>
      <c r="T73" s="395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9">
        <v>4680115881419</v>
      </c>
      <c r="E74" s="390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4"/>
      <c r="R74" s="394"/>
      <c r="S74" s="394"/>
      <c r="T74" s="395"/>
      <c r="U74" s="34"/>
      <c r="V74" s="34"/>
      <c r="W74" s="35" t="s">
        <v>69</v>
      </c>
      <c r="X74" s="380">
        <v>112.5</v>
      </c>
      <c r="Y74" s="381">
        <f t="shared" si="11"/>
        <v>112.5</v>
      </c>
      <c r="Z74" s="36">
        <f>IFERROR(IF(Y74=0,"",ROUNDUP(Y74/H74,0)*0.00937),"")</f>
        <v>0.23424999999999999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118.5</v>
      </c>
      <c r="BN74" s="64">
        <f t="shared" si="13"/>
        <v>118.5</v>
      </c>
      <c r="BO74" s="64">
        <f t="shared" si="14"/>
        <v>0.20833333333333334</v>
      </c>
      <c r="BP74" s="64">
        <f t="shared" si="15"/>
        <v>0.20833333333333334</v>
      </c>
    </row>
    <row r="75" spans="1:68" x14ac:dyDescent="0.2">
      <c r="A75" s="404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386" t="s">
        <v>70</v>
      </c>
      <c r="Q75" s="387"/>
      <c r="R75" s="387"/>
      <c r="S75" s="387"/>
      <c r="T75" s="387"/>
      <c r="U75" s="387"/>
      <c r="V75" s="388"/>
      <c r="W75" s="37" t="s">
        <v>71</v>
      </c>
      <c r="X75" s="382">
        <f>IFERROR(X68/H68,"0")+IFERROR(X69/H69,"0")+IFERROR(X70/H70,"0")+IFERROR(X71/H71,"0")+IFERROR(X72/H72,"0")+IFERROR(X73/H73,"0")+IFERROR(X74/H74,"0")</f>
        <v>38.888888888888886</v>
      </c>
      <c r="Y75" s="382">
        <f>IFERROR(Y68/H68,"0")+IFERROR(Y69/H69,"0")+IFERROR(Y70/H70,"0")+IFERROR(Y71/H71,"0")+IFERROR(Y72/H72,"0")+IFERROR(Y73/H73,"0")+IFERROR(Y74/H74,"0")</f>
        <v>39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0.53874999999999995</v>
      </c>
      <c r="AA75" s="383"/>
      <c r="AB75" s="383"/>
      <c r="AC75" s="383"/>
    </row>
    <row r="76" spans="1:68" x14ac:dyDescent="0.2">
      <c r="A76" s="405"/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6"/>
      <c r="P76" s="386" t="s">
        <v>70</v>
      </c>
      <c r="Q76" s="387"/>
      <c r="R76" s="387"/>
      <c r="S76" s="387"/>
      <c r="T76" s="387"/>
      <c r="U76" s="387"/>
      <c r="V76" s="388"/>
      <c r="W76" s="37" t="s">
        <v>69</v>
      </c>
      <c r="X76" s="382">
        <f>IFERROR(SUM(X68:X74),"0")</f>
        <v>262.5</v>
      </c>
      <c r="Y76" s="382">
        <f>IFERROR(SUM(Y68:Y74),"0")</f>
        <v>263.70000000000005</v>
      </c>
      <c r="Z76" s="37"/>
      <c r="AA76" s="383"/>
      <c r="AB76" s="383"/>
      <c r="AC76" s="383"/>
    </row>
    <row r="77" spans="1:68" ht="14.25" hidden="1" customHeight="1" x14ac:dyDescent="0.25">
      <c r="A77" s="429" t="s">
        <v>146</v>
      </c>
      <c r="B77" s="405"/>
      <c r="C77" s="405"/>
      <c r="D77" s="405"/>
      <c r="E77" s="405"/>
      <c r="F77" s="405"/>
      <c r="G77" s="405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5"/>
      <c r="W77" s="405"/>
      <c r="X77" s="405"/>
      <c r="Y77" s="405"/>
      <c r="Z77" s="405"/>
      <c r="AA77" s="373"/>
      <c r="AB77" s="373"/>
      <c r="AC77" s="373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9">
        <v>4680115881440</v>
      </c>
      <c r="E78" s="390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4"/>
      <c r="R78" s="394"/>
      <c r="S78" s="394"/>
      <c r="T78" s="395"/>
      <c r="U78" s="34"/>
      <c r="V78" s="34"/>
      <c r="W78" s="35" t="s">
        <v>69</v>
      </c>
      <c r="X78" s="380">
        <v>180</v>
      </c>
      <c r="Y78" s="381">
        <f>IFERROR(IF(X78="",0,CEILING((X78/$H78),1)*$H78),"")</f>
        <v>183.60000000000002</v>
      </c>
      <c r="Z78" s="36">
        <f>IFERROR(IF(Y78=0,"",ROUNDUP(Y78/H78,0)*0.02175),"")</f>
        <v>0.36974999999999997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187.99999999999997</v>
      </c>
      <c r="BN78" s="64">
        <f>IFERROR(Y78*I78/H78,"0")</f>
        <v>191.76000000000002</v>
      </c>
      <c r="BO78" s="64">
        <f>IFERROR(1/J78*(X78/H78),"0")</f>
        <v>0.29761904761904756</v>
      </c>
      <c r="BP78" s="64">
        <f>IFERROR(1/J78*(Y78/H78),"0")</f>
        <v>0.30357142857142855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9">
        <v>4680115881433</v>
      </c>
      <c r="E79" s="390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4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4"/>
      <c r="R79" s="394"/>
      <c r="S79" s="394"/>
      <c r="T79" s="395"/>
      <c r="U79" s="34"/>
      <c r="V79" s="34"/>
      <c r="W79" s="35" t="s">
        <v>69</v>
      </c>
      <c r="X79" s="380">
        <v>13.5</v>
      </c>
      <c r="Y79" s="381">
        <f>IFERROR(IF(X79="",0,CEILING((X79/$H79),1)*$H79),"")</f>
        <v>13.5</v>
      </c>
      <c r="Z79" s="36">
        <f>IFERROR(IF(Y79=0,"",ROUNDUP(Y79/H79,0)*0.00753),"")</f>
        <v>3.7650000000000003E-2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14.499999999999998</v>
      </c>
      <c r="BN79" s="64">
        <f>IFERROR(Y79*I79/H79,"0")</f>
        <v>14.499999999999998</v>
      </c>
      <c r="BO79" s="64">
        <f>IFERROR(1/J79*(X79/H79),"0")</f>
        <v>3.2051282051282048E-2</v>
      </c>
      <c r="BP79" s="64">
        <f>IFERROR(1/J79*(Y79/H79),"0")</f>
        <v>3.2051282051282048E-2</v>
      </c>
    </row>
    <row r="80" spans="1:68" x14ac:dyDescent="0.2">
      <c r="A80" s="404"/>
      <c r="B80" s="405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6"/>
      <c r="P80" s="386" t="s">
        <v>70</v>
      </c>
      <c r="Q80" s="387"/>
      <c r="R80" s="387"/>
      <c r="S80" s="387"/>
      <c r="T80" s="387"/>
      <c r="U80" s="387"/>
      <c r="V80" s="388"/>
      <c r="W80" s="37" t="s">
        <v>71</v>
      </c>
      <c r="X80" s="382">
        <f>IFERROR(X78/H78,"0")+IFERROR(X79/H79,"0")</f>
        <v>21.666666666666664</v>
      </c>
      <c r="Y80" s="382">
        <f>IFERROR(Y78/H78,"0")+IFERROR(Y79/H79,"0")</f>
        <v>22</v>
      </c>
      <c r="Z80" s="382">
        <f>IFERROR(IF(Z78="",0,Z78),"0")+IFERROR(IF(Z79="",0,Z79),"0")</f>
        <v>0.40739999999999998</v>
      </c>
      <c r="AA80" s="383"/>
      <c r="AB80" s="383"/>
      <c r="AC80" s="383"/>
    </row>
    <row r="81" spans="1:68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386" t="s">
        <v>70</v>
      </c>
      <c r="Q81" s="387"/>
      <c r="R81" s="387"/>
      <c r="S81" s="387"/>
      <c r="T81" s="387"/>
      <c r="U81" s="387"/>
      <c r="V81" s="388"/>
      <c r="W81" s="37" t="s">
        <v>69</v>
      </c>
      <c r="X81" s="382">
        <f>IFERROR(SUM(X78:X79),"0")</f>
        <v>193.5</v>
      </c>
      <c r="Y81" s="382">
        <f>IFERROR(SUM(Y78:Y79),"0")</f>
        <v>197.10000000000002</v>
      </c>
      <c r="Z81" s="37"/>
      <c r="AA81" s="383"/>
      <c r="AB81" s="383"/>
      <c r="AC81" s="383"/>
    </row>
    <row r="82" spans="1:68" ht="14.25" hidden="1" customHeight="1" x14ac:dyDescent="0.25">
      <c r="A82" s="429" t="s">
        <v>64</v>
      </c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373"/>
      <c r="AB82" s="373"/>
      <c r="AC82" s="373"/>
    </row>
    <row r="83" spans="1:68" ht="16.5" hidden="1" customHeight="1" x14ac:dyDescent="0.25">
      <c r="A83" s="54" t="s">
        <v>151</v>
      </c>
      <c r="B83" s="54" t="s">
        <v>152</v>
      </c>
      <c r="C83" s="31">
        <v>4301031242</v>
      </c>
      <c r="D83" s="389">
        <v>4680115885066</v>
      </c>
      <c r="E83" s="390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4"/>
      <c r="R83" s="394"/>
      <c r="S83" s="394"/>
      <c r="T83" s="395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153</v>
      </c>
      <c r="B84" s="54" t="s">
        <v>154</v>
      </c>
      <c r="C84" s="31">
        <v>4301031240</v>
      </c>
      <c r="D84" s="389">
        <v>4680115885042</v>
      </c>
      <c r="E84" s="390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4"/>
      <c r="R84" s="394"/>
      <c r="S84" s="394"/>
      <c r="T84" s="395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4301031315</v>
      </c>
      <c r="D85" s="389">
        <v>4680115885080</v>
      </c>
      <c r="E85" s="390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4"/>
      <c r="R85" s="394"/>
      <c r="S85" s="394"/>
      <c r="T85" s="395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157</v>
      </c>
      <c r="B86" s="54" t="s">
        <v>158</v>
      </c>
      <c r="C86" s="31">
        <v>4301031243</v>
      </c>
      <c r="D86" s="389">
        <v>4680115885073</v>
      </c>
      <c r="E86" s="390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4"/>
      <c r="R86" s="394"/>
      <c r="S86" s="394"/>
      <c r="T86" s="395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4301031241</v>
      </c>
      <c r="D87" s="389">
        <v>4680115885059</v>
      </c>
      <c r="E87" s="390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4"/>
      <c r="R87" s="394"/>
      <c r="S87" s="394"/>
      <c r="T87" s="395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4301031316</v>
      </c>
      <c r="D88" s="389">
        <v>4680115885097</v>
      </c>
      <c r="E88" s="390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4"/>
      <c r="R88" s="394"/>
      <c r="S88" s="394"/>
      <c r="T88" s="395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4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5"/>
      <c r="O89" s="406"/>
      <c r="P89" s="386" t="s">
        <v>70</v>
      </c>
      <c r="Q89" s="387"/>
      <c r="R89" s="387"/>
      <c r="S89" s="387"/>
      <c r="T89" s="387"/>
      <c r="U89" s="387"/>
      <c r="V89" s="388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386" t="s">
        <v>70</v>
      </c>
      <c r="Q90" s="387"/>
      <c r="R90" s="387"/>
      <c r="S90" s="387"/>
      <c r="T90" s="387"/>
      <c r="U90" s="387"/>
      <c r="V90" s="388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9" t="s">
        <v>72</v>
      </c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5"/>
      <c r="P91" s="405"/>
      <c r="Q91" s="405"/>
      <c r="R91" s="405"/>
      <c r="S91" s="405"/>
      <c r="T91" s="405"/>
      <c r="U91" s="405"/>
      <c r="V91" s="405"/>
      <c r="W91" s="405"/>
      <c r="X91" s="405"/>
      <c r="Y91" s="405"/>
      <c r="Z91" s="405"/>
      <c r="AA91" s="373"/>
      <c r="AB91" s="373"/>
      <c r="AC91" s="373"/>
    </row>
    <row r="92" spans="1:68" ht="16.5" hidden="1" customHeight="1" x14ac:dyDescent="0.25">
      <c r="A92" s="54" t="s">
        <v>163</v>
      </c>
      <c r="B92" s="54" t="s">
        <v>164</v>
      </c>
      <c r="C92" s="31">
        <v>4301051827</v>
      </c>
      <c r="D92" s="389">
        <v>4680115884403</v>
      </c>
      <c r="E92" s="390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4"/>
      <c r="R92" s="394"/>
      <c r="S92" s="394"/>
      <c r="T92" s="395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165</v>
      </c>
      <c r="B93" s="54" t="s">
        <v>166</v>
      </c>
      <c r="C93" s="31">
        <v>4301051837</v>
      </c>
      <c r="D93" s="389">
        <v>4680115884311</v>
      </c>
      <c r="E93" s="390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4"/>
      <c r="R93" s="394"/>
      <c r="S93" s="394"/>
      <c r="T93" s="395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4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5"/>
      <c r="N94" s="405"/>
      <c r="O94" s="406"/>
      <c r="P94" s="386" t="s">
        <v>70</v>
      </c>
      <c r="Q94" s="387"/>
      <c r="R94" s="387"/>
      <c r="S94" s="387"/>
      <c r="T94" s="387"/>
      <c r="U94" s="387"/>
      <c r="V94" s="388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5"/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6"/>
      <c r="P95" s="386" t="s">
        <v>70</v>
      </c>
      <c r="Q95" s="387"/>
      <c r="R95" s="387"/>
      <c r="S95" s="387"/>
      <c r="T95" s="387"/>
      <c r="U95" s="387"/>
      <c r="V95" s="388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9" t="s">
        <v>167</v>
      </c>
      <c r="B96" s="405"/>
      <c r="C96" s="405"/>
      <c r="D96" s="405"/>
      <c r="E96" s="405"/>
      <c r="F96" s="405"/>
      <c r="G96" s="405"/>
      <c r="H96" s="405"/>
      <c r="I96" s="405"/>
      <c r="J96" s="405"/>
      <c r="K96" s="405"/>
      <c r="L96" s="405"/>
      <c r="M96" s="405"/>
      <c r="N96" s="405"/>
      <c r="O96" s="405"/>
      <c r="P96" s="405"/>
      <c r="Q96" s="405"/>
      <c r="R96" s="405"/>
      <c r="S96" s="405"/>
      <c r="T96" s="405"/>
      <c r="U96" s="405"/>
      <c r="V96" s="405"/>
      <c r="W96" s="405"/>
      <c r="X96" s="405"/>
      <c r="Y96" s="405"/>
      <c r="Z96" s="405"/>
      <c r="AA96" s="373"/>
      <c r="AB96" s="373"/>
      <c r="AC96" s="373"/>
    </row>
    <row r="97" spans="1:68" ht="27" hidden="1" customHeight="1" x14ac:dyDescent="0.25">
      <c r="A97" s="54" t="s">
        <v>168</v>
      </c>
      <c r="B97" s="54" t="s">
        <v>169</v>
      </c>
      <c r="C97" s="31">
        <v>4301060366</v>
      </c>
      <c r="D97" s="389">
        <v>4680115881532</v>
      </c>
      <c r="E97" s="390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170</v>
      </c>
      <c r="C98" s="31">
        <v>4301060371</v>
      </c>
      <c r="D98" s="389">
        <v>4680115881532</v>
      </c>
      <c r="E98" s="390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172</v>
      </c>
      <c r="C99" s="31">
        <v>4301060351</v>
      </c>
      <c r="D99" s="389">
        <v>4680115881464</v>
      </c>
      <c r="E99" s="390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4"/>
      <c r="R99" s="394"/>
      <c r="S99" s="394"/>
      <c r="T99" s="395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4"/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6"/>
      <c r="P100" s="386" t="s">
        <v>70</v>
      </c>
      <c r="Q100" s="387"/>
      <c r="R100" s="387"/>
      <c r="S100" s="387"/>
      <c r="T100" s="387"/>
      <c r="U100" s="387"/>
      <c r="V100" s="388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5"/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6"/>
      <c r="P101" s="386" t="s">
        <v>70</v>
      </c>
      <c r="Q101" s="387"/>
      <c r="R101" s="387"/>
      <c r="S101" s="387"/>
      <c r="T101" s="387"/>
      <c r="U101" s="387"/>
      <c r="V101" s="388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4" t="s">
        <v>173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374"/>
      <c r="AB102" s="374"/>
      <c r="AC102" s="374"/>
    </row>
    <row r="103" spans="1:68" ht="14.25" hidden="1" customHeight="1" x14ac:dyDescent="0.25">
      <c r="A103" s="429" t="s">
        <v>110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373"/>
      <c r="AB103" s="373"/>
      <c r="AC103" s="373"/>
    </row>
    <row r="104" spans="1:68" ht="27" hidden="1" customHeight="1" x14ac:dyDescent="0.25">
      <c r="A104" s="54" t="s">
        <v>174</v>
      </c>
      <c r="B104" s="54" t="s">
        <v>175</v>
      </c>
      <c r="C104" s="31">
        <v>4301011468</v>
      </c>
      <c r="D104" s="389">
        <v>4680115881327</v>
      </c>
      <c r="E104" s="390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4"/>
      <c r="R104" s="394"/>
      <c r="S104" s="394"/>
      <c r="T104" s="395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176</v>
      </c>
      <c r="B105" s="54" t="s">
        <v>177</v>
      </c>
      <c r="C105" s="31">
        <v>4301012006</v>
      </c>
      <c r="D105" s="389">
        <v>4680115881518</v>
      </c>
      <c r="E105" s="390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4"/>
      <c r="R105" s="394"/>
      <c r="S105" s="394"/>
      <c r="T105" s="395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9">
        <v>4680115881303</v>
      </c>
      <c r="E106" s="390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4"/>
      <c r="R106" s="394"/>
      <c r="S106" s="394"/>
      <c r="T106" s="395"/>
      <c r="U106" s="34"/>
      <c r="V106" s="34"/>
      <c r="W106" s="35" t="s">
        <v>69</v>
      </c>
      <c r="X106" s="380">
        <v>50</v>
      </c>
      <c r="Y106" s="381">
        <f>IFERROR(IF(X106="",0,CEILING((X106/$H106),1)*$H106),"")</f>
        <v>54</v>
      </c>
      <c r="Z106" s="36">
        <f>IFERROR(IF(Y106=0,"",ROUNDUP(Y106/H106,0)*0.00937),"")</f>
        <v>0.11244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52.333333333333336</v>
      </c>
      <c r="BN106" s="64">
        <f>IFERROR(Y106*I106/H106,"0")</f>
        <v>56.52</v>
      </c>
      <c r="BO106" s="64">
        <f>IFERROR(1/J106*(X106/H106),"0")</f>
        <v>9.2592592592592587E-2</v>
      </c>
      <c r="BP106" s="64">
        <f>IFERROR(1/J106*(Y106/H106),"0")</f>
        <v>0.1</v>
      </c>
    </row>
    <row r="107" spans="1:68" x14ac:dyDescent="0.2">
      <c r="A107" s="404"/>
      <c r="B107" s="405"/>
      <c r="C107" s="405"/>
      <c r="D107" s="405"/>
      <c r="E107" s="405"/>
      <c r="F107" s="405"/>
      <c r="G107" s="405"/>
      <c r="H107" s="405"/>
      <c r="I107" s="405"/>
      <c r="J107" s="405"/>
      <c r="K107" s="405"/>
      <c r="L107" s="405"/>
      <c r="M107" s="405"/>
      <c r="N107" s="405"/>
      <c r="O107" s="406"/>
      <c r="P107" s="386" t="s">
        <v>70</v>
      </c>
      <c r="Q107" s="387"/>
      <c r="R107" s="387"/>
      <c r="S107" s="387"/>
      <c r="T107" s="387"/>
      <c r="U107" s="387"/>
      <c r="V107" s="388"/>
      <c r="W107" s="37" t="s">
        <v>71</v>
      </c>
      <c r="X107" s="382">
        <f>IFERROR(X104/H104,"0")+IFERROR(X105/H105,"0")+IFERROR(X106/H106,"0")</f>
        <v>11.111111111111111</v>
      </c>
      <c r="Y107" s="382">
        <f>IFERROR(Y104/H104,"0")+IFERROR(Y105/H105,"0")+IFERROR(Y106/H106,"0")</f>
        <v>12</v>
      </c>
      <c r="Z107" s="382">
        <f>IFERROR(IF(Z104="",0,Z104),"0")+IFERROR(IF(Z105="",0,Z105),"0")+IFERROR(IF(Z106="",0,Z106),"0")</f>
        <v>0.11244</v>
      </c>
      <c r="AA107" s="383"/>
      <c r="AB107" s="383"/>
      <c r="AC107" s="383"/>
    </row>
    <row r="108" spans="1:68" x14ac:dyDescent="0.2">
      <c r="A108" s="405"/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6"/>
      <c r="P108" s="386" t="s">
        <v>70</v>
      </c>
      <c r="Q108" s="387"/>
      <c r="R108" s="387"/>
      <c r="S108" s="387"/>
      <c r="T108" s="387"/>
      <c r="U108" s="387"/>
      <c r="V108" s="388"/>
      <c r="W108" s="37" t="s">
        <v>69</v>
      </c>
      <c r="X108" s="382">
        <f>IFERROR(SUM(X104:X106),"0")</f>
        <v>50</v>
      </c>
      <c r="Y108" s="382">
        <f>IFERROR(SUM(Y104:Y106),"0")</f>
        <v>54</v>
      </c>
      <c r="Z108" s="37"/>
      <c r="AA108" s="383"/>
      <c r="AB108" s="383"/>
      <c r="AC108" s="383"/>
    </row>
    <row r="109" spans="1:68" ht="14.25" hidden="1" customHeight="1" x14ac:dyDescent="0.25">
      <c r="A109" s="429" t="s">
        <v>72</v>
      </c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373"/>
      <c r="AB109" s="373"/>
      <c r="AC109" s="373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9">
        <v>4607091386967</v>
      </c>
      <c r="E110" s="390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4"/>
      <c r="R110" s="394"/>
      <c r="S110" s="394"/>
      <c r="T110" s="395"/>
      <c r="U110" s="34"/>
      <c r="V110" s="34"/>
      <c r="W110" s="35" t="s">
        <v>69</v>
      </c>
      <c r="X110" s="380">
        <v>180</v>
      </c>
      <c r="Y110" s="381">
        <f>IFERROR(IF(X110="",0,CEILING((X110/$H110),1)*$H110),"")</f>
        <v>184.8</v>
      </c>
      <c r="Z110" s="36">
        <f>IFERROR(IF(Y110=0,"",ROUNDUP(Y110/H110,0)*0.02175),"")</f>
        <v>0.47849999999999998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192.08571428571429</v>
      </c>
      <c r="BN110" s="64">
        <f>IFERROR(Y110*I110/H110,"0")</f>
        <v>197.20800000000003</v>
      </c>
      <c r="BO110" s="64">
        <f>IFERROR(1/J110*(X110/H110),"0")</f>
        <v>0.38265306122448972</v>
      </c>
      <c r="BP110" s="64">
        <f>IFERROR(1/J110*(Y110/H110),"0")</f>
        <v>0.39285714285714285</v>
      </c>
    </row>
    <row r="111" spans="1:68" ht="27" hidden="1" customHeight="1" x14ac:dyDescent="0.25">
      <c r="A111" s="54" t="s">
        <v>180</v>
      </c>
      <c r="B111" s="54" t="s">
        <v>182</v>
      </c>
      <c r="C111" s="31">
        <v>4301051437</v>
      </c>
      <c r="D111" s="389">
        <v>4607091386967</v>
      </c>
      <c r="E111" s="390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4"/>
      <c r="R111" s="394"/>
      <c r="S111" s="394"/>
      <c r="T111" s="395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9">
        <v>4607091385731</v>
      </c>
      <c r="E112" s="390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7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4"/>
      <c r="R112" s="394"/>
      <c r="S112" s="394"/>
      <c r="T112" s="395"/>
      <c r="U112" s="34"/>
      <c r="V112" s="34"/>
      <c r="W112" s="35" t="s">
        <v>69</v>
      </c>
      <c r="X112" s="380">
        <v>18</v>
      </c>
      <c r="Y112" s="381">
        <f>IFERROR(IF(X112="",0,CEILING((X112/$H112),1)*$H112),"")</f>
        <v>18.900000000000002</v>
      </c>
      <c r="Z112" s="36">
        <f>IFERROR(IF(Y112=0,"",ROUNDUP(Y112/H112,0)*0.00753),"")</f>
        <v>5.271E-2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19.813333333333333</v>
      </c>
      <c r="BN112" s="64">
        <f>IFERROR(Y112*I112/H112,"0")</f>
        <v>20.804000000000002</v>
      </c>
      <c r="BO112" s="64">
        <f>IFERROR(1/J112*(X112/H112),"0")</f>
        <v>4.2735042735042729E-2</v>
      </c>
      <c r="BP112" s="64">
        <f>IFERROR(1/J112*(Y112/H112),"0")</f>
        <v>4.4871794871794872E-2</v>
      </c>
    </row>
    <row r="113" spans="1:68" ht="16.5" hidden="1" customHeight="1" x14ac:dyDescent="0.25">
      <c r="A113" s="54" t="s">
        <v>185</v>
      </c>
      <c r="B113" s="54" t="s">
        <v>186</v>
      </c>
      <c r="C113" s="31">
        <v>4301051438</v>
      </c>
      <c r="D113" s="389">
        <v>4680115880894</v>
      </c>
      <c r="E113" s="390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5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4"/>
      <c r="R113" s="394"/>
      <c r="S113" s="394"/>
      <c r="T113" s="395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188</v>
      </c>
      <c r="C114" s="31">
        <v>4301051439</v>
      </c>
      <c r="D114" s="389">
        <v>4680115880214</v>
      </c>
      <c r="E114" s="390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4"/>
      <c r="R114" s="394"/>
      <c r="S114" s="394"/>
      <c r="T114" s="395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4"/>
      <c r="B115" s="405"/>
      <c r="C115" s="405"/>
      <c r="D115" s="405"/>
      <c r="E115" s="405"/>
      <c r="F115" s="405"/>
      <c r="G115" s="405"/>
      <c r="H115" s="405"/>
      <c r="I115" s="405"/>
      <c r="J115" s="405"/>
      <c r="K115" s="405"/>
      <c r="L115" s="405"/>
      <c r="M115" s="405"/>
      <c r="N115" s="405"/>
      <c r="O115" s="406"/>
      <c r="P115" s="386" t="s">
        <v>70</v>
      </c>
      <c r="Q115" s="387"/>
      <c r="R115" s="387"/>
      <c r="S115" s="387"/>
      <c r="T115" s="387"/>
      <c r="U115" s="387"/>
      <c r="V115" s="388"/>
      <c r="W115" s="37" t="s">
        <v>71</v>
      </c>
      <c r="X115" s="382">
        <f>IFERROR(X110/H110,"0")+IFERROR(X111/H111,"0")+IFERROR(X112/H112,"0")+IFERROR(X113/H113,"0")+IFERROR(X114/H114,"0")</f>
        <v>28.095238095238095</v>
      </c>
      <c r="Y115" s="382">
        <f>IFERROR(Y110/H110,"0")+IFERROR(Y111/H111,"0")+IFERROR(Y112/H112,"0")+IFERROR(Y113/H113,"0")+IFERROR(Y114/H114,"0")</f>
        <v>29</v>
      </c>
      <c r="Z115" s="382">
        <f>IFERROR(IF(Z110="",0,Z110),"0")+IFERROR(IF(Z111="",0,Z111),"0")+IFERROR(IF(Z112="",0,Z112),"0")+IFERROR(IF(Z113="",0,Z113),"0")+IFERROR(IF(Z114="",0,Z114),"0")</f>
        <v>0.53120999999999996</v>
      </c>
      <c r="AA115" s="383"/>
      <c r="AB115" s="383"/>
      <c r="AC115" s="383"/>
    </row>
    <row r="116" spans="1:68" x14ac:dyDescent="0.2">
      <c r="A116" s="405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05"/>
      <c r="O116" s="406"/>
      <c r="P116" s="386" t="s">
        <v>70</v>
      </c>
      <c r="Q116" s="387"/>
      <c r="R116" s="387"/>
      <c r="S116" s="387"/>
      <c r="T116" s="387"/>
      <c r="U116" s="387"/>
      <c r="V116" s="388"/>
      <c r="W116" s="37" t="s">
        <v>69</v>
      </c>
      <c r="X116" s="382">
        <f>IFERROR(SUM(X110:X114),"0")</f>
        <v>198</v>
      </c>
      <c r="Y116" s="382">
        <f>IFERROR(SUM(Y110:Y114),"0")</f>
        <v>203.70000000000002</v>
      </c>
      <c r="Z116" s="37"/>
      <c r="AA116" s="383"/>
      <c r="AB116" s="383"/>
      <c r="AC116" s="383"/>
    </row>
    <row r="117" spans="1:68" ht="16.5" hidden="1" customHeight="1" x14ac:dyDescent="0.25">
      <c r="A117" s="424" t="s">
        <v>189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374"/>
      <c r="AB117" s="374"/>
      <c r="AC117" s="374"/>
    </row>
    <row r="118" spans="1:68" ht="14.25" hidden="1" customHeight="1" x14ac:dyDescent="0.25">
      <c r="A118" s="429" t="s">
        <v>110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373"/>
      <c r="AB118" s="373"/>
      <c r="AC118" s="373"/>
    </row>
    <row r="119" spans="1:68" ht="16.5" hidden="1" customHeight="1" x14ac:dyDescent="0.25">
      <c r="A119" s="54" t="s">
        <v>190</v>
      </c>
      <c r="B119" s="54" t="s">
        <v>191</v>
      </c>
      <c r="C119" s="31">
        <v>4301011703</v>
      </c>
      <c r="D119" s="389">
        <v>4680115882133</v>
      </c>
      <c r="E119" s="390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190</v>
      </c>
      <c r="B120" s="54" t="s">
        <v>192</v>
      </c>
      <c r="C120" s="31">
        <v>4301011514</v>
      </c>
      <c r="D120" s="389">
        <v>4680115882133</v>
      </c>
      <c r="E120" s="390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4"/>
      <c r="R120" s="394"/>
      <c r="S120" s="394"/>
      <c r="T120" s="395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4301011417</v>
      </c>
      <c r="D121" s="389">
        <v>4680115880269</v>
      </c>
      <c r="E121" s="390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4"/>
      <c r="R121" s="394"/>
      <c r="S121" s="394"/>
      <c r="T121" s="395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4301011415</v>
      </c>
      <c r="D122" s="389">
        <v>4680115880429</v>
      </c>
      <c r="E122" s="390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4"/>
      <c r="R122" s="394"/>
      <c r="S122" s="394"/>
      <c r="T122" s="395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198</v>
      </c>
      <c r="C123" s="31">
        <v>4301011462</v>
      </c>
      <c r="D123" s="389">
        <v>4680115881457</v>
      </c>
      <c r="E123" s="390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4"/>
      <c r="R123" s="394"/>
      <c r="S123" s="394"/>
      <c r="T123" s="395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4"/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6"/>
      <c r="P124" s="386" t="s">
        <v>70</v>
      </c>
      <c r="Q124" s="387"/>
      <c r="R124" s="387"/>
      <c r="S124" s="387"/>
      <c r="T124" s="387"/>
      <c r="U124" s="387"/>
      <c r="V124" s="388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386" t="s">
        <v>70</v>
      </c>
      <c r="Q125" s="387"/>
      <c r="R125" s="387"/>
      <c r="S125" s="387"/>
      <c r="T125" s="387"/>
      <c r="U125" s="387"/>
      <c r="V125" s="388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9" t="s">
        <v>146</v>
      </c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373"/>
      <c r="AB126" s="373"/>
      <c r="AC126" s="373"/>
    </row>
    <row r="127" spans="1:68" ht="16.5" hidden="1" customHeight="1" x14ac:dyDescent="0.25">
      <c r="A127" s="54" t="s">
        <v>199</v>
      </c>
      <c r="B127" s="54" t="s">
        <v>200</v>
      </c>
      <c r="C127" s="31">
        <v>4301020345</v>
      </c>
      <c r="D127" s="389">
        <v>4680115881488</v>
      </c>
      <c r="E127" s="390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07" t="s">
        <v>201</v>
      </c>
      <c r="Q127" s="394"/>
      <c r="R127" s="394"/>
      <c r="S127" s="394"/>
      <c r="T127" s="395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199</v>
      </c>
      <c r="B128" s="54" t="s">
        <v>202</v>
      </c>
      <c r="C128" s="31">
        <v>4301020235</v>
      </c>
      <c r="D128" s="389">
        <v>4680115881488</v>
      </c>
      <c r="E128" s="390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4"/>
      <c r="R128" s="394"/>
      <c r="S128" s="394"/>
      <c r="T128" s="395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203</v>
      </c>
      <c r="B129" s="54" t="s">
        <v>204</v>
      </c>
      <c r="C129" s="31">
        <v>4301020258</v>
      </c>
      <c r="D129" s="389">
        <v>4680115882775</v>
      </c>
      <c r="E129" s="390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4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4"/>
      <c r="R129" s="394"/>
      <c r="S129" s="394"/>
      <c r="T129" s="395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203</v>
      </c>
      <c r="B130" s="54" t="s">
        <v>205</v>
      </c>
      <c r="C130" s="31">
        <v>4301020346</v>
      </c>
      <c r="D130" s="389">
        <v>4680115882775</v>
      </c>
      <c r="E130" s="390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82" t="s">
        <v>206</v>
      </c>
      <c r="Q130" s="394"/>
      <c r="R130" s="394"/>
      <c r="S130" s="394"/>
      <c r="T130" s="395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4301020339</v>
      </c>
      <c r="D131" s="389">
        <v>4680115880658</v>
      </c>
      <c r="E131" s="390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4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4"/>
      <c r="R131" s="394"/>
      <c r="S131" s="394"/>
      <c r="T131" s="395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4"/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6"/>
      <c r="P132" s="386" t="s">
        <v>70</v>
      </c>
      <c r="Q132" s="387"/>
      <c r="R132" s="387"/>
      <c r="S132" s="387"/>
      <c r="T132" s="387"/>
      <c r="U132" s="387"/>
      <c r="V132" s="388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5"/>
      <c r="B133" s="405"/>
      <c r="C133" s="405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6"/>
      <c r="P133" s="386" t="s">
        <v>70</v>
      </c>
      <c r="Q133" s="387"/>
      <c r="R133" s="387"/>
      <c r="S133" s="387"/>
      <c r="T133" s="387"/>
      <c r="U133" s="387"/>
      <c r="V133" s="388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9" t="s">
        <v>72</v>
      </c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05"/>
      <c r="O134" s="405"/>
      <c r="P134" s="405"/>
      <c r="Q134" s="405"/>
      <c r="R134" s="405"/>
      <c r="S134" s="405"/>
      <c r="T134" s="405"/>
      <c r="U134" s="405"/>
      <c r="V134" s="405"/>
      <c r="W134" s="405"/>
      <c r="X134" s="405"/>
      <c r="Y134" s="405"/>
      <c r="Z134" s="405"/>
      <c r="AA134" s="373"/>
      <c r="AB134" s="373"/>
      <c r="AC134" s="373"/>
    </row>
    <row r="135" spans="1:68" ht="16.5" hidden="1" customHeight="1" x14ac:dyDescent="0.25">
      <c r="A135" s="54" t="s">
        <v>209</v>
      </c>
      <c r="B135" s="54" t="s">
        <v>210</v>
      </c>
      <c r="C135" s="31">
        <v>4301051360</v>
      </c>
      <c r="D135" s="389">
        <v>4607091385168</v>
      </c>
      <c r="E135" s="390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4"/>
      <c r="R135" s="394"/>
      <c r="S135" s="394"/>
      <c r="T135" s="395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9">
        <v>4607091385168</v>
      </c>
      <c r="E136" s="390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4"/>
      <c r="R136" s="394"/>
      <c r="S136" s="394"/>
      <c r="T136" s="395"/>
      <c r="U136" s="34"/>
      <c r="V136" s="34"/>
      <c r="W136" s="35" t="s">
        <v>69</v>
      </c>
      <c r="X136" s="380">
        <v>150</v>
      </c>
      <c r="Y136" s="381">
        <f t="shared" si="21"/>
        <v>151.20000000000002</v>
      </c>
      <c r="Z136" s="36">
        <f>IFERROR(IF(Y136=0,"",ROUNDUP(Y136/H136,0)*0.02175),"")</f>
        <v>0.39149999999999996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159.96428571428572</v>
      </c>
      <c r="BN136" s="64">
        <f t="shared" si="23"/>
        <v>161.244</v>
      </c>
      <c r="BO136" s="64">
        <f t="shared" si="24"/>
        <v>0.31887755102040816</v>
      </c>
      <c r="BP136" s="64">
        <f t="shared" si="25"/>
        <v>0.3214285714285714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4301051362</v>
      </c>
      <c r="D137" s="389">
        <v>4607091383256</v>
      </c>
      <c r="E137" s="390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4"/>
      <c r="R137" s="394"/>
      <c r="S137" s="394"/>
      <c r="T137" s="395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9">
        <v>4607091385748</v>
      </c>
      <c r="E138" s="390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4"/>
      <c r="R138" s="394"/>
      <c r="S138" s="394"/>
      <c r="T138" s="395"/>
      <c r="U138" s="34"/>
      <c r="V138" s="34"/>
      <c r="W138" s="35" t="s">
        <v>69</v>
      </c>
      <c r="X138" s="380">
        <v>18</v>
      </c>
      <c r="Y138" s="381">
        <f t="shared" si="21"/>
        <v>18.900000000000002</v>
      </c>
      <c r="Z138" s="36">
        <f>IFERROR(IF(Y138=0,"",ROUNDUP(Y138/H138,0)*0.00753),"")</f>
        <v>5.271E-2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19.813333333333333</v>
      </c>
      <c r="BN138" s="64">
        <f t="shared" si="23"/>
        <v>20.804000000000002</v>
      </c>
      <c r="BO138" s="64">
        <f t="shared" si="24"/>
        <v>4.2735042735042729E-2</v>
      </c>
      <c r="BP138" s="64">
        <f t="shared" si="25"/>
        <v>4.4871794871794872E-2</v>
      </c>
    </row>
    <row r="139" spans="1:68" ht="16.5" hidden="1" customHeight="1" x14ac:dyDescent="0.25">
      <c r="A139" s="54" t="s">
        <v>216</v>
      </c>
      <c r="B139" s="54" t="s">
        <v>217</v>
      </c>
      <c r="C139" s="31">
        <v>4301051738</v>
      </c>
      <c r="D139" s="389">
        <v>4680115884533</v>
      </c>
      <c r="E139" s="390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6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4"/>
      <c r="R139" s="394"/>
      <c r="S139" s="394"/>
      <c r="T139" s="395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218</v>
      </c>
      <c r="B140" s="54" t="s">
        <v>219</v>
      </c>
      <c r="C140" s="31">
        <v>4301051480</v>
      </c>
      <c r="D140" s="389">
        <v>4680115882645</v>
      </c>
      <c r="E140" s="390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7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4"/>
      <c r="R140" s="394"/>
      <c r="S140" s="394"/>
      <c r="T140" s="395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4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386" t="s">
        <v>70</v>
      </c>
      <c r="Q141" s="387"/>
      <c r="R141" s="387"/>
      <c r="S141" s="387"/>
      <c r="T141" s="387"/>
      <c r="U141" s="387"/>
      <c r="V141" s="388"/>
      <c r="W141" s="37" t="s">
        <v>71</v>
      </c>
      <c r="X141" s="382">
        <f>IFERROR(X135/H135,"0")+IFERROR(X136/H136,"0")+IFERROR(X137/H137,"0")+IFERROR(X138/H138,"0")+IFERROR(X139/H139,"0")+IFERROR(X140/H140,"0")</f>
        <v>24.523809523809526</v>
      </c>
      <c r="Y141" s="382">
        <f>IFERROR(Y135/H135,"0")+IFERROR(Y136/H136,"0")+IFERROR(Y137/H137,"0")+IFERROR(Y138/H138,"0")+IFERROR(Y139/H139,"0")+IFERROR(Y140/H140,"0")</f>
        <v>25</v>
      </c>
      <c r="Z141" s="382">
        <f>IFERROR(IF(Z135="",0,Z135),"0")+IFERROR(IF(Z136="",0,Z136),"0")+IFERROR(IF(Z137="",0,Z137),"0")+IFERROR(IF(Z138="",0,Z138),"0")+IFERROR(IF(Z139="",0,Z139),"0")+IFERROR(IF(Z140="",0,Z140),"0")</f>
        <v>0.44420999999999994</v>
      </c>
      <c r="AA141" s="383"/>
      <c r="AB141" s="383"/>
      <c r="AC141" s="383"/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386" t="s">
        <v>70</v>
      </c>
      <c r="Q142" s="387"/>
      <c r="R142" s="387"/>
      <c r="S142" s="387"/>
      <c r="T142" s="387"/>
      <c r="U142" s="387"/>
      <c r="V142" s="388"/>
      <c r="W142" s="37" t="s">
        <v>69</v>
      </c>
      <c r="X142" s="382">
        <f>IFERROR(SUM(X135:X140),"0")</f>
        <v>168</v>
      </c>
      <c r="Y142" s="382">
        <f>IFERROR(SUM(Y135:Y140),"0")</f>
        <v>170.10000000000002</v>
      </c>
      <c r="Z142" s="37"/>
      <c r="AA142" s="383"/>
      <c r="AB142" s="383"/>
      <c r="AC142" s="383"/>
    </row>
    <row r="143" spans="1:68" ht="14.25" hidden="1" customHeight="1" x14ac:dyDescent="0.25">
      <c r="A143" s="429" t="s">
        <v>167</v>
      </c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373"/>
      <c r="AB143" s="373"/>
      <c r="AC143" s="373"/>
    </row>
    <row r="144" spans="1:68" ht="27" hidden="1" customHeight="1" x14ac:dyDescent="0.25">
      <c r="A144" s="54" t="s">
        <v>220</v>
      </c>
      <c r="B144" s="54" t="s">
        <v>221</v>
      </c>
      <c r="C144" s="31">
        <v>4301060356</v>
      </c>
      <c r="D144" s="389">
        <v>4680115882652</v>
      </c>
      <c r="E144" s="390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4"/>
      <c r="R144" s="394"/>
      <c r="S144" s="394"/>
      <c r="T144" s="395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222</v>
      </c>
      <c r="B145" s="54" t="s">
        <v>223</v>
      </c>
      <c r="C145" s="31">
        <v>4301060309</v>
      </c>
      <c r="D145" s="389">
        <v>4680115880238</v>
      </c>
      <c r="E145" s="390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4"/>
      <c r="R145" s="394"/>
      <c r="S145" s="394"/>
      <c r="T145" s="395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4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386" t="s">
        <v>70</v>
      </c>
      <c r="Q146" s="387"/>
      <c r="R146" s="387"/>
      <c r="S146" s="387"/>
      <c r="T146" s="387"/>
      <c r="U146" s="387"/>
      <c r="V146" s="388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386" t="s">
        <v>70</v>
      </c>
      <c r="Q147" s="387"/>
      <c r="R147" s="387"/>
      <c r="S147" s="387"/>
      <c r="T147" s="387"/>
      <c r="U147" s="387"/>
      <c r="V147" s="388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4" t="s">
        <v>224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374"/>
      <c r="AB148" s="374"/>
      <c r="AC148" s="374"/>
    </row>
    <row r="149" spans="1:68" ht="14.25" hidden="1" customHeight="1" x14ac:dyDescent="0.25">
      <c r="A149" s="429" t="s">
        <v>110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373"/>
      <c r="AB149" s="373"/>
      <c r="AC149" s="373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9">
        <v>4680115882577</v>
      </c>
      <c r="E150" s="390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0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4"/>
      <c r="R150" s="394"/>
      <c r="S150" s="394"/>
      <c r="T150" s="395"/>
      <c r="U150" s="34"/>
      <c r="V150" s="34"/>
      <c r="W150" s="35" t="s">
        <v>69</v>
      </c>
      <c r="X150" s="380">
        <v>28</v>
      </c>
      <c r="Y150" s="381">
        <f>IFERROR(IF(X150="",0,CEILING((X150/$H150),1)*$H150),"")</f>
        <v>28.8</v>
      </c>
      <c r="Z150" s="36">
        <f>IFERROR(IF(Y150=0,"",ROUNDUP(Y150/H150,0)*0.00753),"")</f>
        <v>6.7769999999999997E-2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29.75</v>
      </c>
      <c r="BN150" s="64">
        <f>IFERROR(Y150*I150/H150,"0")</f>
        <v>30.599999999999998</v>
      </c>
      <c r="BO150" s="64">
        <f>IFERROR(1/J150*(X150/H150),"0")</f>
        <v>5.6089743589743585E-2</v>
      </c>
      <c r="BP150" s="64">
        <f>IFERROR(1/J150*(Y150/H150),"0")</f>
        <v>5.7692307692307689E-2</v>
      </c>
    </row>
    <row r="151" spans="1:68" ht="27" hidden="1" customHeight="1" x14ac:dyDescent="0.25">
      <c r="A151" s="54" t="s">
        <v>225</v>
      </c>
      <c r="B151" s="54" t="s">
        <v>227</v>
      </c>
      <c r="C151" s="31">
        <v>4301011564</v>
      </c>
      <c r="D151" s="389">
        <v>4680115882577</v>
      </c>
      <c r="E151" s="390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4"/>
      <c r="R151" s="394"/>
      <c r="S151" s="394"/>
      <c r="T151" s="395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04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386" t="s">
        <v>70</v>
      </c>
      <c r="Q152" s="387"/>
      <c r="R152" s="387"/>
      <c r="S152" s="387"/>
      <c r="T152" s="387"/>
      <c r="U152" s="387"/>
      <c r="V152" s="388"/>
      <c r="W152" s="37" t="s">
        <v>71</v>
      </c>
      <c r="X152" s="382">
        <f>IFERROR(X150/H150,"0")+IFERROR(X151/H151,"0")</f>
        <v>8.75</v>
      </c>
      <c r="Y152" s="382">
        <f>IFERROR(Y150/H150,"0")+IFERROR(Y151/H151,"0")</f>
        <v>9</v>
      </c>
      <c r="Z152" s="382">
        <f>IFERROR(IF(Z150="",0,Z150),"0")+IFERROR(IF(Z151="",0,Z151),"0")</f>
        <v>6.7769999999999997E-2</v>
      </c>
      <c r="AA152" s="383"/>
      <c r="AB152" s="383"/>
      <c r="AC152" s="383"/>
    </row>
    <row r="153" spans="1:68" x14ac:dyDescent="0.2">
      <c r="A153" s="405"/>
      <c r="B153" s="405"/>
      <c r="C153" s="405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  <c r="O153" s="406"/>
      <c r="P153" s="386" t="s">
        <v>70</v>
      </c>
      <c r="Q153" s="387"/>
      <c r="R153" s="387"/>
      <c r="S153" s="387"/>
      <c r="T153" s="387"/>
      <c r="U153" s="387"/>
      <c r="V153" s="388"/>
      <c r="W153" s="37" t="s">
        <v>69</v>
      </c>
      <c r="X153" s="382">
        <f>IFERROR(SUM(X150:X151),"0")</f>
        <v>28</v>
      </c>
      <c r="Y153" s="382">
        <f>IFERROR(SUM(Y150:Y151),"0")</f>
        <v>28.8</v>
      </c>
      <c r="Z153" s="37"/>
      <c r="AA153" s="383"/>
      <c r="AB153" s="383"/>
      <c r="AC153" s="383"/>
    </row>
    <row r="154" spans="1:68" ht="14.25" hidden="1" customHeight="1" x14ac:dyDescent="0.25">
      <c r="A154" s="429" t="s">
        <v>64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373"/>
      <c r="AB154" s="373"/>
      <c r="AC154" s="373"/>
    </row>
    <row r="155" spans="1:68" ht="27" hidden="1" customHeight="1" x14ac:dyDescent="0.25">
      <c r="A155" s="54" t="s">
        <v>228</v>
      </c>
      <c r="B155" s="54" t="s">
        <v>229</v>
      </c>
      <c r="C155" s="31">
        <v>4301031235</v>
      </c>
      <c r="D155" s="389">
        <v>4680115883444</v>
      </c>
      <c r="E155" s="390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3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4"/>
      <c r="R155" s="394"/>
      <c r="S155" s="394"/>
      <c r="T155" s="395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9">
        <v>4680115883444</v>
      </c>
      <c r="E156" s="390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4"/>
      <c r="R156" s="394"/>
      <c r="S156" s="394"/>
      <c r="T156" s="395"/>
      <c r="U156" s="34"/>
      <c r="V156" s="34"/>
      <c r="W156" s="35" t="s">
        <v>69</v>
      </c>
      <c r="X156" s="380">
        <v>17.5</v>
      </c>
      <c r="Y156" s="381">
        <f>IFERROR(IF(X156="",0,CEILING((X156/$H156),1)*$H156),"")</f>
        <v>19.599999999999998</v>
      </c>
      <c r="Z156" s="36">
        <f>IFERROR(IF(Y156=0,"",ROUNDUP(Y156/H156,0)*0.00753),"")</f>
        <v>5.271E-2</v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19.3</v>
      </c>
      <c r="BN156" s="64">
        <f>IFERROR(Y156*I156/H156,"0")</f>
        <v>21.616</v>
      </c>
      <c r="BO156" s="64">
        <f>IFERROR(1/J156*(X156/H156),"0")</f>
        <v>4.0064102564102561E-2</v>
      </c>
      <c r="BP156" s="64">
        <f>IFERROR(1/J156*(Y156/H156),"0")</f>
        <v>4.4871794871794872E-2</v>
      </c>
    </row>
    <row r="157" spans="1:68" x14ac:dyDescent="0.2">
      <c r="A157" s="404"/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6"/>
      <c r="P157" s="386" t="s">
        <v>70</v>
      </c>
      <c r="Q157" s="387"/>
      <c r="R157" s="387"/>
      <c r="S157" s="387"/>
      <c r="T157" s="387"/>
      <c r="U157" s="387"/>
      <c r="V157" s="388"/>
      <c r="W157" s="37" t="s">
        <v>71</v>
      </c>
      <c r="X157" s="382">
        <f>IFERROR(X155/H155,"0")+IFERROR(X156/H156,"0")</f>
        <v>6.25</v>
      </c>
      <c r="Y157" s="382">
        <f>IFERROR(Y155/H155,"0")+IFERROR(Y156/H156,"0")</f>
        <v>7</v>
      </c>
      <c r="Z157" s="382">
        <f>IFERROR(IF(Z155="",0,Z155),"0")+IFERROR(IF(Z156="",0,Z156),"0")</f>
        <v>5.271E-2</v>
      </c>
      <c r="AA157" s="383"/>
      <c r="AB157" s="383"/>
      <c r="AC157" s="383"/>
    </row>
    <row r="158" spans="1:68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6"/>
      <c r="P158" s="386" t="s">
        <v>70</v>
      </c>
      <c r="Q158" s="387"/>
      <c r="R158" s="387"/>
      <c r="S158" s="387"/>
      <c r="T158" s="387"/>
      <c r="U158" s="387"/>
      <c r="V158" s="388"/>
      <c r="W158" s="37" t="s">
        <v>69</v>
      </c>
      <c r="X158" s="382">
        <f>IFERROR(SUM(X155:X156),"0")</f>
        <v>17.5</v>
      </c>
      <c r="Y158" s="382">
        <f>IFERROR(SUM(Y155:Y156),"0")</f>
        <v>19.599999999999998</v>
      </c>
      <c r="Z158" s="37"/>
      <c r="AA158" s="383"/>
      <c r="AB158" s="383"/>
      <c r="AC158" s="383"/>
    </row>
    <row r="159" spans="1:68" ht="14.25" hidden="1" customHeight="1" x14ac:dyDescent="0.25">
      <c r="A159" s="429" t="s">
        <v>72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373"/>
      <c r="AB159" s="373"/>
      <c r="AC159" s="373"/>
    </row>
    <row r="160" spans="1:68" ht="16.5" hidden="1" customHeight="1" x14ac:dyDescent="0.25">
      <c r="A160" s="54" t="s">
        <v>231</v>
      </c>
      <c r="B160" s="54" t="s">
        <v>232</v>
      </c>
      <c r="C160" s="31">
        <v>4301051477</v>
      </c>
      <c r="D160" s="389">
        <v>4680115882584</v>
      </c>
      <c r="E160" s="390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4"/>
      <c r="R160" s="394"/>
      <c r="S160" s="394"/>
      <c r="T160" s="395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9">
        <v>4680115882584</v>
      </c>
      <c r="E161" s="390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4"/>
      <c r="R161" s="394"/>
      <c r="S161" s="394"/>
      <c r="T161" s="395"/>
      <c r="U161" s="34"/>
      <c r="V161" s="34"/>
      <c r="W161" s="35" t="s">
        <v>69</v>
      </c>
      <c r="X161" s="380">
        <v>16.5</v>
      </c>
      <c r="Y161" s="381">
        <f>IFERROR(IF(X161="",0,CEILING((X161/$H161),1)*$H161),"")</f>
        <v>18.48</v>
      </c>
      <c r="Z161" s="36">
        <f>IFERROR(IF(Y161=0,"",ROUNDUP(Y161/H161,0)*0.00753),"")</f>
        <v>5.271E-2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18.299999999999997</v>
      </c>
      <c r="BN161" s="64">
        <f>IFERROR(Y161*I161/H161,"0")</f>
        <v>20.495999999999999</v>
      </c>
      <c r="BO161" s="64">
        <f>IFERROR(1/J161*(X161/H161),"0")</f>
        <v>4.0064102564102561E-2</v>
      </c>
      <c r="BP161" s="64">
        <f>IFERROR(1/J161*(Y161/H161),"0")</f>
        <v>4.4871794871794872E-2</v>
      </c>
    </row>
    <row r="162" spans="1:68" x14ac:dyDescent="0.2">
      <c r="A162" s="404"/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6"/>
      <c r="P162" s="386" t="s">
        <v>70</v>
      </c>
      <c r="Q162" s="387"/>
      <c r="R162" s="387"/>
      <c r="S162" s="387"/>
      <c r="T162" s="387"/>
      <c r="U162" s="387"/>
      <c r="V162" s="388"/>
      <c r="W162" s="37" t="s">
        <v>71</v>
      </c>
      <c r="X162" s="382">
        <f>IFERROR(X160/H160,"0")+IFERROR(X161/H161,"0")</f>
        <v>6.25</v>
      </c>
      <c r="Y162" s="382">
        <f>IFERROR(Y160/H160,"0")+IFERROR(Y161/H161,"0")</f>
        <v>7</v>
      </c>
      <c r="Z162" s="382">
        <f>IFERROR(IF(Z160="",0,Z160),"0")+IFERROR(IF(Z161="",0,Z161),"0")</f>
        <v>5.271E-2</v>
      </c>
      <c r="AA162" s="383"/>
      <c r="AB162" s="383"/>
      <c r="AC162" s="383"/>
    </row>
    <row r="163" spans="1:68" x14ac:dyDescent="0.2">
      <c r="A163" s="405"/>
      <c r="B163" s="405"/>
      <c r="C163" s="405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6"/>
      <c r="P163" s="386" t="s">
        <v>70</v>
      </c>
      <c r="Q163" s="387"/>
      <c r="R163" s="387"/>
      <c r="S163" s="387"/>
      <c r="T163" s="387"/>
      <c r="U163" s="387"/>
      <c r="V163" s="388"/>
      <c r="W163" s="37" t="s">
        <v>69</v>
      </c>
      <c r="X163" s="382">
        <f>IFERROR(SUM(X160:X161),"0")</f>
        <v>16.5</v>
      </c>
      <c r="Y163" s="382">
        <f>IFERROR(SUM(Y160:Y161),"0")</f>
        <v>18.48</v>
      </c>
      <c r="Z163" s="37"/>
      <c r="AA163" s="383"/>
      <c r="AB163" s="383"/>
      <c r="AC163" s="383"/>
    </row>
    <row r="164" spans="1:68" ht="16.5" hidden="1" customHeight="1" x14ac:dyDescent="0.25">
      <c r="A164" s="424" t="s">
        <v>108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374"/>
      <c r="AB164" s="374"/>
      <c r="AC164" s="374"/>
    </row>
    <row r="165" spans="1:68" ht="14.25" hidden="1" customHeight="1" x14ac:dyDescent="0.25">
      <c r="A165" s="429" t="s">
        <v>110</v>
      </c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373"/>
      <c r="AB165" s="373"/>
      <c r="AC165" s="373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9">
        <v>4607091382945</v>
      </c>
      <c r="E166" s="390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4"/>
      <c r="R166" s="394"/>
      <c r="S166" s="394"/>
      <c r="T166" s="395"/>
      <c r="U166" s="34"/>
      <c r="V166" s="34"/>
      <c r="W166" s="35" t="s">
        <v>69</v>
      </c>
      <c r="X166" s="380">
        <v>70</v>
      </c>
      <c r="Y166" s="381">
        <f>IFERROR(IF(X166="",0,CEILING((X166/$H166),1)*$H166),"")</f>
        <v>78.399999999999991</v>
      </c>
      <c r="Z166" s="36">
        <f>IFERROR(IF(Y166=0,"",ROUNDUP(Y166/H166,0)*0.02175),"")</f>
        <v>0.15225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73</v>
      </c>
      <c r="BN166" s="64">
        <f>IFERROR(Y166*I166/H166,"0")</f>
        <v>81.759999999999991</v>
      </c>
      <c r="BO166" s="64">
        <f>IFERROR(1/J166*(X166/H166),"0")</f>
        <v>0.11160714285714285</v>
      </c>
      <c r="BP166" s="64">
        <f>IFERROR(1/J166*(Y166/H166),"0")</f>
        <v>0.125</v>
      </c>
    </row>
    <row r="167" spans="1:68" ht="27" hidden="1" customHeight="1" x14ac:dyDescent="0.25">
      <c r="A167" s="54" t="s">
        <v>236</v>
      </c>
      <c r="B167" s="54" t="s">
        <v>237</v>
      </c>
      <c r="C167" s="31">
        <v>4301011192</v>
      </c>
      <c r="D167" s="389">
        <v>4607091382952</v>
      </c>
      <c r="E167" s="390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4"/>
      <c r="R167" s="394"/>
      <c r="S167" s="394"/>
      <c r="T167" s="395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238</v>
      </c>
      <c r="B168" s="54" t="s">
        <v>239</v>
      </c>
      <c r="C168" s="31">
        <v>4301011705</v>
      </c>
      <c r="D168" s="389">
        <v>4607091384604</v>
      </c>
      <c r="E168" s="390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4"/>
      <c r="R168" s="394"/>
      <c r="S168" s="394"/>
      <c r="T168" s="395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04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6"/>
      <c r="P169" s="386" t="s">
        <v>70</v>
      </c>
      <c r="Q169" s="387"/>
      <c r="R169" s="387"/>
      <c r="S169" s="387"/>
      <c r="T169" s="387"/>
      <c r="U169" s="387"/>
      <c r="V169" s="388"/>
      <c r="W169" s="37" t="s">
        <v>71</v>
      </c>
      <c r="X169" s="382">
        <f>IFERROR(X166/H166,"0")+IFERROR(X167/H167,"0")+IFERROR(X168/H168,"0")</f>
        <v>6.25</v>
      </c>
      <c r="Y169" s="382">
        <f>IFERROR(Y166/H166,"0")+IFERROR(Y167/H167,"0")+IFERROR(Y168/H168,"0")</f>
        <v>7</v>
      </c>
      <c r="Z169" s="382">
        <f>IFERROR(IF(Z166="",0,Z166),"0")+IFERROR(IF(Z167="",0,Z167),"0")+IFERROR(IF(Z168="",0,Z168),"0")</f>
        <v>0.15225</v>
      </c>
      <c r="AA169" s="383"/>
      <c r="AB169" s="383"/>
      <c r="AC169" s="383"/>
    </row>
    <row r="170" spans="1:68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05"/>
      <c r="O170" s="406"/>
      <c r="P170" s="386" t="s">
        <v>70</v>
      </c>
      <c r="Q170" s="387"/>
      <c r="R170" s="387"/>
      <c r="S170" s="387"/>
      <c r="T170" s="387"/>
      <c r="U170" s="387"/>
      <c r="V170" s="388"/>
      <c r="W170" s="37" t="s">
        <v>69</v>
      </c>
      <c r="X170" s="382">
        <f>IFERROR(SUM(X166:X168),"0")</f>
        <v>70</v>
      </c>
      <c r="Y170" s="382">
        <f>IFERROR(SUM(Y166:Y168),"0")</f>
        <v>78.399999999999991</v>
      </c>
      <c r="Z170" s="37"/>
      <c r="AA170" s="383"/>
      <c r="AB170" s="383"/>
      <c r="AC170" s="383"/>
    </row>
    <row r="171" spans="1:68" ht="14.25" hidden="1" customHeight="1" x14ac:dyDescent="0.25">
      <c r="A171" s="429" t="s">
        <v>64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405"/>
      <c r="AA171" s="373"/>
      <c r="AB171" s="373"/>
      <c r="AC171" s="373"/>
    </row>
    <row r="172" spans="1:68" ht="16.5" hidden="1" customHeight="1" x14ac:dyDescent="0.25">
      <c r="A172" s="54" t="s">
        <v>240</v>
      </c>
      <c r="B172" s="54" t="s">
        <v>241</v>
      </c>
      <c r="C172" s="31">
        <v>4301030895</v>
      </c>
      <c r="D172" s="389">
        <v>4607091387667</v>
      </c>
      <c r="E172" s="390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4"/>
      <c r="R172" s="394"/>
      <c r="S172" s="394"/>
      <c r="T172" s="395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9">
        <v>4607091387636</v>
      </c>
      <c r="E173" s="390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4"/>
      <c r="R173" s="394"/>
      <c r="S173" s="394"/>
      <c r="T173" s="395"/>
      <c r="U173" s="34"/>
      <c r="V173" s="34"/>
      <c r="W173" s="35" t="s">
        <v>69</v>
      </c>
      <c r="X173" s="380">
        <v>20</v>
      </c>
      <c r="Y173" s="381">
        <f>IFERROR(IF(X173="",0,CEILING((X173/$H173),1)*$H173),"")</f>
        <v>21</v>
      </c>
      <c r="Z173" s="36">
        <f>IFERROR(IF(Y173=0,"",ROUNDUP(Y173/H173,0)*0.00937),"")</f>
        <v>4.6850000000000003E-2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21.428571428571427</v>
      </c>
      <c r="BN173" s="64">
        <f>IFERROR(Y173*I173/H173,"0")</f>
        <v>22.5</v>
      </c>
      <c r="BO173" s="64">
        <f>IFERROR(1/J173*(X173/H173),"0")</f>
        <v>3.968253968253968E-2</v>
      </c>
      <c r="BP173" s="64">
        <f>IFERROR(1/J173*(Y173/H173),"0")</f>
        <v>4.1666666666666664E-2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9">
        <v>4607091382426</v>
      </c>
      <c r="E174" s="390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4"/>
      <c r="R174" s="394"/>
      <c r="S174" s="394"/>
      <c r="T174" s="395"/>
      <c r="U174" s="34"/>
      <c r="V174" s="34"/>
      <c r="W174" s="35" t="s">
        <v>69</v>
      </c>
      <c r="X174" s="380">
        <v>30</v>
      </c>
      <c r="Y174" s="381">
        <f>IFERROR(IF(X174="",0,CEILING((X174/$H174),1)*$H174),"")</f>
        <v>36</v>
      </c>
      <c r="Z174" s="36">
        <f>IFERROR(IF(Y174=0,"",ROUNDUP(Y174/H174,0)*0.02175),"")</f>
        <v>8.6999999999999994E-2</v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32.1</v>
      </c>
      <c r="BN174" s="64">
        <f>IFERROR(Y174*I174/H174,"0")</f>
        <v>38.520000000000003</v>
      </c>
      <c r="BO174" s="64">
        <f>IFERROR(1/J174*(X174/H174),"0")</f>
        <v>5.9523809523809521E-2</v>
      </c>
      <c r="BP174" s="64">
        <f>IFERROR(1/J174*(Y174/H174),"0")</f>
        <v>7.1428571428571425E-2</v>
      </c>
    </row>
    <row r="175" spans="1:68" ht="27" hidden="1" customHeight="1" x14ac:dyDescent="0.25">
      <c r="A175" s="54" t="s">
        <v>246</v>
      </c>
      <c r="B175" s="54" t="s">
        <v>247</v>
      </c>
      <c r="C175" s="31">
        <v>4301030962</v>
      </c>
      <c r="D175" s="389">
        <v>4607091386547</v>
      </c>
      <c r="E175" s="390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4"/>
      <c r="R175" s="394"/>
      <c r="S175" s="394"/>
      <c r="T175" s="395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248</v>
      </c>
      <c r="B176" s="54" t="s">
        <v>249</v>
      </c>
      <c r="C176" s="31">
        <v>4301030964</v>
      </c>
      <c r="D176" s="389">
        <v>4607091382464</v>
      </c>
      <c r="E176" s="390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4"/>
      <c r="R176" s="394"/>
      <c r="S176" s="394"/>
      <c r="T176" s="395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04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386" t="s">
        <v>70</v>
      </c>
      <c r="Q177" s="387"/>
      <c r="R177" s="387"/>
      <c r="S177" s="387"/>
      <c r="T177" s="387"/>
      <c r="U177" s="387"/>
      <c r="V177" s="388"/>
      <c r="W177" s="37" t="s">
        <v>71</v>
      </c>
      <c r="X177" s="382">
        <f>IFERROR(X172/H172,"0")+IFERROR(X173/H173,"0")+IFERROR(X174/H174,"0")+IFERROR(X175/H175,"0")+IFERROR(X176/H176,"0")</f>
        <v>8.0952380952380949</v>
      </c>
      <c r="Y177" s="382">
        <f>IFERROR(Y172/H172,"0")+IFERROR(Y173/H173,"0")+IFERROR(Y174/H174,"0")+IFERROR(Y175/H175,"0")+IFERROR(Y176/H176,"0")</f>
        <v>9</v>
      </c>
      <c r="Z177" s="382">
        <f>IFERROR(IF(Z172="",0,Z172),"0")+IFERROR(IF(Z173="",0,Z173),"0")+IFERROR(IF(Z174="",0,Z174),"0")+IFERROR(IF(Z175="",0,Z175),"0")+IFERROR(IF(Z176="",0,Z176),"0")</f>
        <v>0.13385</v>
      </c>
      <c r="AA177" s="383"/>
      <c r="AB177" s="383"/>
      <c r="AC177" s="383"/>
    </row>
    <row r="178" spans="1:68" x14ac:dyDescent="0.2">
      <c r="A178" s="405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6"/>
      <c r="P178" s="386" t="s">
        <v>70</v>
      </c>
      <c r="Q178" s="387"/>
      <c r="R178" s="387"/>
      <c r="S178" s="387"/>
      <c r="T178" s="387"/>
      <c r="U178" s="387"/>
      <c r="V178" s="388"/>
      <c r="W178" s="37" t="s">
        <v>69</v>
      </c>
      <c r="X178" s="382">
        <f>IFERROR(SUM(X172:X176),"0")</f>
        <v>50</v>
      </c>
      <c r="Y178" s="382">
        <f>IFERROR(SUM(Y172:Y176),"0")</f>
        <v>57</v>
      </c>
      <c r="Z178" s="37"/>
      <c r="AA178" s="383"/>
      <c r="AB178" s="383"/>
      <c r="AC178" s="383"/>
    </row>
    <row r="179" spans="1:68" ht="14.25" hidden="1" customHeight="1" x14ac:dyDescent="0.25">
      <c r="A179" s="429" t="s">
        <v>72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373"/>
      <c r="AB179" s="373"/>
      <c r="AC179" s="373"/>
    </row>
    <row r="180" spans="1:68" ht="16.5" hidden="1" customHeight="1" x14ac:dyDescent="0.25">
      <c r="A180" s="54" t="s">
        <v>250</v>
      </c>
      <c r="B180" s="54" t="s">
        <v>251</v>
      </c>
      <c r="C180" s="31">
        <v>4301051611</v>
      </c>
      <c r="D180" s="389">
        <v>4607091385304</v>
      </c>
      <c r="E180" s="390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4"/>
      <c r="R180" s="394"/>
      <c r="S180" s="394"/>
      <c r="T180" s="395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252</v>
      </c>
      <c r="B181" s="54" t="s">
        <v>253</v>
      </c>
      <c r="C181" s="31">
        <v>4301051648</v>
      </c>
      <c r="D181" s="389">
        <v>4607091386264</v>
      </c>
      <c r="E181" s="390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4"/>
      <c r="R181" s="394"/>
      <c r="S181" s="394"/>
      <c r="T181" s="395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254</v>
      </c>
      <c r="B182" s="54" t="s">
        <v>255</v>
      </c>
      <c r="C182" s="31">
        <v>4301051313</v>
      </c>
      <c r="D182" s="389">
        <v>4607091385427</v>
      </c>
      <c r="E182" s="390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4"/>
      <c r="R182" s="394"/>
      <c r="S182" s="394"/>
      <c r="T182" s="395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4"/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6"/>
      <c r="P183" s="386" t="s">
        <v>70</v>
      </c>
      <c r="Q183" s="387"/>
      <c r="R183" s="387"/>
      <c r="S183" s="387"/>
      <c r="T183" s="387"/>
      <c r="U183" s="387"/>
      <c r="V183" s="388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5"/>
      <c r="B184" s="405"/>
      <c r="C184" s="405"/>
      <c r="D184" s="405"/>
      <c r="E184" s="405"/>
      <c r="F184" s="405"/>
      <c r="G184" s="405"/>
      <c r="H184" s="405"/>
      <c r="I184" s="405"/>
      <c r="J184" s="405"/>
      <c r="K184" s="405"/>
      <c r="L184" s="405"/>
      <c r="M184" s="405"/>
      <c r="N184" s="405"/>
      <c r="O184" s="406"/>
      <c r="P184" s="386" t="s">
        <v>70</v>
      </c>
      <c r="Q184" s="387"/>
      <c r="R184" s="387"/>
      <c r="S184" s="387"/>
      <c r="T184" s="387"/>
      <c r="U184" s="387"/>
      <c r="V184" s="388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91" t="s">
        <v>256</v>
      </c>
      <c r="B185" s="392"/>
      <c r="C185" s="392"/>
      <c r="D185" s="392"/>
      <c r="E185" s="392"/>
      <c r="F185" s="392"/>
      <c r="G185" s="392"/>
      <c r="H185" s="392"/>
      <c r="I185" s="392"/>
      <c r="J185" s="392"/>
      <c r="K185" s="392"/>
      <c r="L185" s="392"/>
      <c r="M185" s="392"/>
      <c r="N185" s="392"/>
      <c r="O185" s="392"/>
      <c r="P185" s="392"/>
      <c r="Q185" s="392"/>
      <c r="R185" s="392"/>
      <c r="S185" s="392"/>
      <c r="T185" s="392"/>
      <c r="U185" s="392"/>
      <c r="V185" s="392"/>
      <c r="W185" s="392"/>
      <c r="X185" s="392"/>
      <c r="Y185" s="392"/>
      <c r="Z185" s="392"/>
      <c r="AA185" s="48"/>
      <c r="AB185" s="48"/>
      <c r="AC185" s="48"/>
    </row>
    <row r="186" spans="1:68" ht="16.5" hidden="1" customHeight="1" x14ac:dyDescent="0.25">
      <c r="A186" s="424" t="s">
        <v>257</v>
      </c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05"/>
      <c r="P186" s="405"/>
      <c r="Q186" s="405"/>
      <c r="R186" s="405"/>
      <c r="S186" s="405"/>
      <c r="T186" s="405"/>
      <c r="U186" s="405"/>
      <c r="V186" s="405"/>
      <c r="W186" s="405"/>
      <c r="X186" s="405"/>
      <c r="Y186" s="405"/>
      <c r="Z186" s="405"/>
      <c r="AA186" s="374"/>
      <c r="AB186" s="374"/>
      <c r="AC186" s="374"/>
    </row>
    <row r="187" spans="1:68" ht="14.25" hidden="1" customHeight="1" x14ac:dyDescent="0.25">
      <c r="A187" s="429" t="s">
        <v>64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373"/>
      <c r="AB187" s="373"/>
      <c r="AC187" s="373"/>
    </row>
    <row r="188" spans="1:68" ht="27" hidden="1" customHeight="1" x14ac:dyDescent="0.25">
      <c r="A188" s="54" t="s">
        <v>258</v>
      </c>
      <c r="B188" s="54" t="s">
        <v>259</v>
      </c>
      <c r="C188" s="31">
        <v>4301031191</v>
      </c>
      <c r="D188" s="389">
        <v>4680115880993</v>
      </c>
      <c r="E188" s="390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4"/>
      <c r="R188" s="394"/>
      <c r="S188" s="394"/>
      <c r="T188" s="395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4301031204</v>
      </c>
      <c r="D189" s="389">
        <v>4680115881761</v>
      </c>
      <c r="E189" s="390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4"/>
      <c r="R189" s="394"/>
      <c r="S189" s="394"/>
      <c r="T189" s="395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4301031201</v>
      </c>
      <c r="D190" s="389">
        <v>4680115881563</v>
      </c>
      <c r="E190" s="390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4"/>
      <c r="R190" s="394"/>
      <c r="S190" s="394"/>
      <c r="T190" s="395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9">
        <v>4680115880986</v>
      </c>
      <c r="E191" s="390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4"/>
      <c r="R191" s="394"/>
      <c r="S191" s="394"/>
      <c r="T191" s="395"/>
      <c r="U191" s="34"/>
      <c r="V191" s="34"/>
      <c r="W191" s="35" t="s">
        <v>69</v>
      </c>
      <c r="X191" s="380">
        <v>21</v>
      </c>
      <c r="Y191" s="381">
        <f t="shared" si="26"/>
        <v>21</v>
      </c>
      <c r="Z191" s="36">
        <f>IFERROR(IF(Y191=0,"",ROUNDUP(Y191/H191,0)*0.00502),"")</f>
        <v>5.0200000000000002E-2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22.299999999999997</v>
      </c>
      <c r="BN191" s="64">
        <f t="shared" si="28"/>
        <v>22.299999999999997</v>
      </c>
      <c r="BO191" s="64">
        <f t="shared" si="29"/>
        <v>4.2735042735042736E-2</v>
      </c>
      <c r="BP191" s="64">
        <f t="shared" si="30"/>
        <v>4.2735042735042736E-2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4301031205</v>
      </c>
      <c r="D192" s="389">
        <v>4680115881785</v>
      </c>
      <c r="E192" s="390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4"/>
      <c r="R192" s="394"/>
      <c r="S192" s="394"/>
      <c r="T192" s="395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268</v>
      </c>
      <c r="B193" s="54" t="s">
        <v>269</v>
      </c>
      <c r="C193" s="31">
        <v>4301031202</v>
      </c>
      <c r="D193" s="389">
        <v>4680115881679</v>
      </c>
      <c r="E193" s="390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4"/>
      <c r="R193" s="394"/>
      <c r="S193" s="394"/>
      <c r="T193" s="395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270</v>
      </c>
      <c r="B194" s="54" t="s">
        <v>271</v>
      </c>
      <c r="C194" s="31">
        <v>4301031158</v>
      </c>
      <c r="D194" s="389">
        <v>4680115880191</v>
      </c>
      <c r="E194" s="390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4"/>
      <c r="R194" s="394"/>
      <c r="S194" s="394"/>
      <c r="T194" s="395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272</v>
      </c>
      <c r="B195" s="54" t="s">
        <v>273</v>
      </c>
      <c r="C195" s="31">
        <v>4301031245</v>
      </c>
      <c r="D195" s="389">
        <v>4680115883963</v>
      </c>
      <c r="E195" s="390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4"/>
      <c r="R195" s="394"/>
      <c r="S195" s="394"/>
      <c r="T195" s="395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4"/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5"/>
      <c r="N196" s="405"/>
      <c r="O196" s="406"/>
      <c r="P196" s="386" t="s">
        <v>70</v>
      </c>
      <c r="Q196" s="387"/>
      <c r="R196" s="387"/>
      <c r="S196" s="387"/>
      <c r="T196" s="387"/>
      <c r="U196" s="387"/>
      <c r="V196" s="388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10</v>
      </c>
      <c r="Y196" s="382">
        <f>IFERROR(Y188/H188,"0")+IFERROR(Y189/H189,"0")+IFERROR(Y190/H190,"0")+IFERROR(Y191/H191,"0")+IFERROR(Y192/H192,"0")+IFERROR(Y193/H193,"0")+IFERROR(Y194/H194,"0")+IFERROR(Y195/H195,"0")</f>
        <v>10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5.0200000000000002E-2</v>
      </c>
      <c r="AA196" s="383"/>
      <c r="AB196" s="383"/>
      <c r="AC196" s="383"/>
    </row>
    <row r="197" spans="1:68" x14ac:dyDescent="0.2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5"/>
      <c r="N197" s="405"/>
      <c r="O197" s="406"/>
      <c r="P197" s="386" t="s">
        <v>70</v>
      </c>
      <c r="Q197" s="387"/>
      <c r="R197" s="387"/>
      <c r="S197" s="387"/>
      <c r="T197" s="387"/>
      <c r="U197" s="387"/>
      <c r="V197" s="388"/>
      <c r="W197" s="37" t="s">
        <v>69</v>
      </c>
      <c r="X197" s="382">
        <f>IFERROR(SUM(X188:X195),"0")</f>
        <v>21</v>
      </c>
      <c r="Y197" s="382">
        <f>IFERROR(SUM(Y188:Y195),"0")</f>
        <v>21</v>
      </c>
      <c r="Z197" s="37"/>
      <c r="AA197" s="383"/>
      <c r="AB197" s="383"/>
      <c r="AC197" s="383"/>
    </row>
    <row r="198" spans="1:68" ht="16.5" hidden="1" customHeight="1" x14ac:dyDescent="0.25">
      <c r="A198" s="424" t="s">
        <v>274</v>
      </c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5"/>
      <c r="P198" s="405"/>
      <c r="Q198" s="405"/>
      <c r="R198" s="405"/>
      <c r="S198" s="405"/>
      <c r="T198" s="405"/>
      <c r="U198" s="405"/>
      <c r="V198" s="405"/>
      <c r="W198" s="405"/>
      <c r="X198" s="405"/>
      <c r="Y198" s="405"/>
      <c r="Z198" s="405"/>
      <c r="AA198" s="374"/>
      <c r="AB198" s="374"/>
      <c r="AC198" s="374"/>
    </row>
    <row r="199" spans="1:68" ht="14.25" hidden="1" customHeight="1" x14ac:dyDescent="0.25">
      <c r="A199" s="429" t="s">
        <v>110</v>
      </c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5"/>
      <c r="O199" s="405"/>
      <c r="P199" s="405"/>
      <c r="Q199" s="405"/>
      <c r="R199" s="405"/>
      <c r="S199" s="405"/>
      <c r="T199" s="405"/>
      <c r="U199" s="405"/>
      <c r="V199" s="405"/>
      <c r="W199" s="405"/>
      <c r="X199" s="405"/>
      <c r="Y199" s="405"/>
      <c r="Z199" s="405"/>
      <c r="AA199" s="373"/>
      <c r="AB199" s="373"/>
      <c r="AC199" s="373"/>
    </row>
    <row r="200" spans="1:68" ht="16.5" hidden="1" customHeight="1" x14ac:dyDescent="0.25">
      <c r="A200" s="54" t="s">
        <v>275</v>
      </c>
      <c r="B200" s="54" t="s">
        <v>276</v>
      </c>
      <c r="C200" s="31">
        <v>4301011450</v>
      </c>
      <c r="D200" s="389">
        <v>4680115881402</v>
      </c>
      <c r="E200" s="390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4"/>
      <c r="R200" s="394"/>
      <c r="S200" s="394"/>
      <c r="T200" s="395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277</v>
      </c>
      <c r="B201" s="54" t="s">
        <v>278</v>
      </c>
      <c r="C201" s="31">
        <v>4301011767</v>
      </c>
      <c r="D201" s="389">
        <v>4680115881396</v>
      </c>
      <c r="E201" s="390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7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4"/>
      <c r="R201" s="394"/>
      <c r="S201" s="394"/>
      <c r="T201" s="395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4"/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6"/>
      <c r="P202" s="386" t="s">
        <v>70</v>
      </c>
      <c r="Q202" s="387"/>
      <c r="R202" s="387"/>
      <c r="S202" s="387"/>
      <c r="T202" s="387"/>
      <c r="U202" s="387"/>
      <c r="V202" s="388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6"/>
      <c r="P203" s="386" t="s">
        <v>70</v>
      </c>
      <c r="Q203" s="387"/>
      <c r="R203" s="387"/>
      <c r="S203" s="387"/>
      <c r="T203" s="387"/>
      <c r="U203" s="387"/>
      <c r="V203" s="388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9" t="s">
        <v>146</v>
      </c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373"/>
      <c r="AB204" s="373"/>
      <c r="AC204" s="373"/>
    </row>
    <row r="205" spans="1:68" ht="16.5" hidden="1" customHeight="1" x14ac:dyDescent="0.25">
      <c r="A205" s="54" t="s">
        <v>279</v>
      </c>
      <c r="B205" s="54" t="s">
        <v>280</v>
      </c>
      <c r="C205" s="31">
        <v>4301020262</v>
      </c>
      <c r="D205" s="389">
        <v>4680115882935</v>
      </c>
      <c r="E205" s="390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4"/>
      <c r="R205" s="394"/>
      <c r="S205" s="394"/>
      <c r="T205" s="395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281</v>
      </c>
      <c r="B206" s="54" t="s">
        <v>282</v>
      </c>
      <c r="C206" s="31">
        <v>4301020220</v>
      </c>
      <c r="D206" s="389">
        <v>4680115880764</v>
      </c>
      <c r="E206" s="390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4"/>
      <c r="R206" s="394"/>
      <c r="S206" s="394"/>
      <c r="T206" s="395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4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6"/>
      <c r="P207" s="386" t="s">
        <v>70</v>
      </c>
      <c r="Q207" s="387"/>
      <c r="R207" s="387"/>
      <c r="S207" s="387"/>
      <c r="T207" s="387"/>
      <c r="U207" s="387"/>
      <c r="V207" s="388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6"/>
      <c r="P208" s="386" t="s">
        <v>70</v>
      </c>
      <c r="Q208" s="387"/>
      <c r="R208" s="387"/>
      <c r="S208" s="387"/>
      <c r="T208" s="387"/>
      <c r="U208" s="387"/>
      <c r="V208" s="388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9" t="s">
        <v>64</v>
      </c>
      <c r="B209" s="405"/>
      <c r="C209" s="405"/>
      <c r="D209" s="405"/>
      <c r="E209" s="405"/>
      <c r="F209" s="405"/>
      <c r="G209" s="405"/>
      <c r="H209" s="405"/>
      <c r="I209" s="405"/>
      <c r="J209" s="405"/>
      <c r="K209" s="405"/>
      <c r="L209" s="405"/>
      <c r="M209" s="405"/>
      <c r="N209" s="405"/>
      <c r="O209" s="405"/>
      <c r="P209" s="405"/>
      <c r="Q209" s="405"/>
      <c r="R209" s="405"/>
      <c r="S209" s="405"/>
      <c r="T209" s="405"/>
      <c r="U209" s="405"/>
      <c r="V209" s="405"/>
      <c r="W209" s="405"/>
      <c r="X209" s="405"/>
      <c r="Y209" s="405"/>
      <c r="Z209" s="405"/>
      <c r="AA209" s="373"/>
      <c r="AB209" s="373"/>
      <c r="AC209" s="373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9">
        <v>4680115882683</v>
      </c>
      <c r="E210" s="390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4"/>
      <c r="R210" s="394"/>
      <c r="S210" s="394"/>
      <c r="T210" s="395"/>
      <c r="U210" s="34"/>
      <c r="V210" s="34"/>
      <c r="W210" s="35" t="s">
        <v>69</v>
      </c>
      <c r="X210" s="380">
        <v>30</v>
      </c>
      <c r="Y210" s="381">
        <f t="shared" ref="Y210:Y217" si="31">IFERROR(IF(X210="",0,CEILING((X210/$H210),1)*$H210),"")</f>
        <v>32.400000000000006</v>
      </c>
      <c r="Z210" s="36">
        <f>IFERROR(IF(Y210=0,"",ROUNDUP(Y210/H210,0)*0.00937),"")</f>
        <v>5.6219999999999999E-2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31.166666666666668</v>
      </c>
      <c r="BN210" s="64">
        <f t="shared" ref="BN210:BN217" si="33">IFERROR(Y210*I210/H210,"0")</f>
        <v>33.660000000000004</v>
      </c>
      <c r="BO210" s="64">
        <f t="shared" ref="BO210:BO217" si="34">IFERROR(1/J210*(X210/H210),"0")</f>
        <v>4.6296296296296294E-2</v>
      </c>
      <c r="BP210" s="64">
        <f t="shared" ref="BP210:BP217" si="35">IFERROR(1/J210*(Y210/H210),"0")</f>
        <v>5.000000000000001E-2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9">
        <v>4680115882690</v>
      </c>
      <c r="E211" s="390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4"/>
      <c r="R211" s="394"/>
      <c r="S211" s="394"/>
      <c r="T211" s="395"/>
      <c r="U211" s="34"/>
      <c r="V211" s="34"/>
      <c r="W211" s="35" t="s">
        <v>69</v>
      </c>
      <c r="X211" s="380">
        <v>12</v>
      </c>
      <c r="Y211" s="381">
        <f t="shared" si="31"/>
        <v>16.200000000000003</v>
      </c>
      <c r="Z211" s="36">
        <f>IFERROR(IF(Y211=0,"",ROUNDUP(Y211/H211,0)*0.00937),"")</f>
        <v>2.811E-2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12.466666666666667</v>
      </c>
      <c r="BN211" s="64">
        <f t="shared" si="33"/>
        <v>16.830000000000002</v>
      </c>
      <c r="BO211" s="64">
        <f t="shared" si="34"/>
        <v>1.8518518518518514E-2</v>
      </c>
      <c r="BP211" s="64">
        <f t="shared" si="35"/>
        <v>2.5000000000000005E-2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9">
        <v>4680115882669</v>
      </c>
      <c r="E212" s="390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4"/>
      <c r="R212" s="394"/>
      <c r="S212" s="394"/>
      <c r="T212" s="395"/>
      <c r="U212" s="34"/>
      <c r="V212" s="34"/>
      <c r="W212" s="35" t="s">
        <v>69</v>
      </c>
      <c r="X212" s="380">
        <v>6.75</v>
      </c>
      <c r="Y212" s="381">
        <f t="shared" si="31"/>
        <v>10.8</v>
      </c>
      <c r="Z212" s="36">
        <f>IFERROR(IF(Y212=0,"",ROUNDUP(Y212/H212,0)*0.00937),"")</f>
        <v>1.874E-2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7.0124999999999993</v>
      </c>
      <c r="BN212" s="64">
        <f t="shared" si="33"/>
        <v>11.22</v>
      </c>
      <c r="BO212" s="64">
        <f t="shared" si="34"/>
        <v>1.0416666666666666E-2</v>
      </c>
      <c r="BP212" s="64">
        <f t="shared" si="35"/>
        <v>1.6666666666666666E-2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4301031221</v>
      </c>
      <c r="D213" s="389">
        <v>4680115882676</v>
      </c>
      <c r="E213" s="390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4301031223</v>
      </c>
      <c r="D214" s="389">
        <v>4680115884014</v>
      </c>
      <c r="E214" s="390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4"/>
      <c r="R214" s="394"/>
      <c r="S214" s="394"/>
      <c r="T214" s="395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293</v>
      </c>
      <c r="B215" s="54" t="s">
        <v>294</v>
      </c>
      <c r="C215" s="31">
        <v>4301031222</v>
      </c>
      <c r="D215" s="389">
        <v>4680115884007</v>
      </c>
      <c r="E215" s="390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4"/>
      <c r="R215" s="394"/>
      <c r="S215" s="394"/>
      <c r="T215" s="395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295</v>
      </c>
      <c r="B216" s="54" t="s">
        <v>296</v>
      </c>
      <c r="C216" s="31">
        <v>4301031229</v>
      </c>
      <c r="D216" s="389">
        <v>4680115884038</v>
      </c>
      <c r="E216" s="390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4"/>
      <c r="R216" s="394"/>
      <c r="S216" s="394"/>
      <c r="T216" s="395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297</v>
      </c>
      <c r="B217" s="54" t="s">
        <v>298</v>
      </c>
      <c r="C217" s="31">
        <v>4301031225</v>
      </c>
      <c r="D217" s="389">
        <v>4680115884021</v>
      </c>
      <c r="E217" s="390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4"/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6"/>
      <c r="P218" s="386" t="s">
        <v>70</v>
      </c>
      <c r="Q218" s="387"/>
      <c r="R218" s="387"/>
      <c r="S218" s="387"/>
      <c r="T218" s="387"/>
      <c r="U218" s="387"/>
      <c r="V218" s="388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9.0277777777777768</v>
      </c>
      <c r="Y218" s="382">
        <f>IFERROR(Y210/H210,"0")+IFERROR(Y211/H211,"0")+IFERROR(Y212/H212,"0")+IFERROR(Y213/H213,"0")+IFERROR(Y214/H214,"0")+IFERROR(Y215/H215,"0")+IFERROR(Y216/H216,"0")+IFERROR(Y217/H217,"0")</f>
        <v>11.000000000000002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0.10306999999999999</v>
      </c>
      <c r="AA218" s="383"/>
      <c r="AB218" s="383"/>
      <c r="AC218" s="383"/>
    </row>
    <row r="219" spans="1:68" x14ac:dyDescent="0.2">
      <c r="A219" s="405"/>
      <c r="B219" s="405"/>
      <c r="C219" s="405"/>
      <c r="D219" s="405"/>
      <c r="E219" s="405"/>
      <c r="F219" s="405"/>
      <c r="G219" s="405"/>
      <c r="H219" s="405"/>
      <c r="I219" s="405"/>
      <c r="J219" s="405"/>
      <c r="K219" s="405"/>
      <c r="L219" s="405"/>
      <c r="M219" s="405"/>
      <c r="N219" s="405"/>
      <c r="O219" s="406"/>
      <c r="P219" s="386" t="s">
        <v>70</v>
      </c>
      <c r="Q219" s="387"/>
      <c r="R219" s="387"/>
      <c r="S219" s="387"/>
      <c r="T219" s="387"/>
      <c r="U219" s="387"/>
      <c r="V219" s="388"/>
      <c r="W219" s="37" t="s">
        <v>69</v>
      </c>
      <c r="X219" s="382">
        <f>IFERROR(SUM(X210:X217),"0")</f>
        <v>48.75</v>
      </c>
      <c r="Y219" s="382">
        <f>IFERROR(SUM(Y210:Y217),"0")</f>
        <v>59.400000000000006</v>
      </c>
      <c r="Z219" s="37"/>
      <c r="AA219" s="383"/>
      <c r="AB219" s="383"/>
      <c r="AC219" s="383"/>
    </row>
    <row r="220" spans="1:68" ht="14.25" hidden="1" customHeight="1" x14ac:dyDescent="0.25">
      <c r="A220" s="429" t="s">
        <v>72</v>
      </c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5"/>
      <c r="W220" s="405"/>
      <c r="X220" s="405"/>
      <c r="Y220" s="405"/>
      <c r="Z220" s="405"/>
      <c r="AA220" s="373"/>
      <c r="AB220" s="373"/>
      <c r="AC220" s="373"/>
    </row>
    <row r="221" spans="1:68" ht="27" hidden="1" customHeight="1" x14ac:dyDescent="0.25">
      <c r="A221" s="54" t="s">
        <v>299</v>
      </c>
      <c r="B221" s="54" t="s">
        <v>300</v>
      </c>
      <c r="C221" s="31">
        <v>4301051408</v>
      </c>
      <c r="D221" s="389">
        <v>4680115881594</v>
      </c>
      <c r="E221" s="390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4"/>
      <c r="R221" s="394"/>
      <c r="S221" s="394"/>
      <c r="T221" s="395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301</v>
      </c>
      <c r="B222" s="54" t="s">
        <v>302</v>
      </c>
      <c r="C222" s="31">
        <v>4301051754</v>
      </c>
      <c r="D222" s="389">
        <v>4680115880962</v>
      </c>
      <c r="E222" s="390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4"/>
      <c r="R222" s="394"/>
      <c r="S222" s="394"/>
      <c r="T222" s="395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4301051411</v>
      </c>
      <c r="D223" s="389">
        <v>4680115881617</v>
      </c>
      <c r="E223" s="390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4"/>
      <c r="R223" s="394"/>
      <c r="S223" s="394"/>
      <c r="T223" s="395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305</v>
      </c>
      <c r="B224" s="54" t="s">
        <v>306</v>
      </c>
      <c r="C224" s="31">
        <v>4301051632</v>
      </c>
      <c r="D224" s="389">
        <v>4680115880573</v>
      </c>
      <c r="E224" s="390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4"/>
      <c r="R224" s="394"/>
      <c r="S224" s="394"/>
      <c r="T224" s="395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4301051407</v>
      </c>
      <c r="D225" s="389">
        <v>4680115882195</v>
      </c>
      <c r="E225" s="390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4"/>
      <c r="R225" s="394"/>
      <c r="S225" s="394"/>
      <c r="T225" s="395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4301051752</v>
      </c>
      <c r="D226" s="389">
        <v>4680115882607</v>
      </c>
      <c r="E226" s="390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4"/>
      <c r="R226" s="394"/>
      <c r="S226" s="394"/>
      <c r="T226" s="395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4301051630</v>
      </c>
      <c r="D227" s="389">
        <v>4680115880092</v>
      </c>
      <c r="E227" s="390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4"/>
      <c r="R227" s="394"/>
      <c r="S227" s="394"/>
      <c r="T227" s="395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4301051631</v>
      </c>
      <c r="D228" s="389">
        <v>4680115880221</v>
      </c>
      <c r="E228" s="390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315</v>
      </c>
      <c r="B229" s="54" t="s">
        <v>316</v>
      </c>
      <c r="C229" s="31">
        <v>4301051749</v>
      </c>
      <c r="D229" s="389">
        <v>4680115882942</v>
      </c>
      <c r="E229" s="390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4"/>
      <c r="R229" s="394"/>
      <c r="S229" s="394"/>
      <c r="T229" s="395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317</v>
      </c>
      <c r="B230" s="54" t="s">
        <v>318</v>
      </c>
      <c r="C230" s="31">
        <v>4301051753</v>
      </c>
      <c r="D230" s="389">
        <v>4680115880504</v>
      </c>
      <c r="E230" s="390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5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4"/>
      <c r="R230" s="394"/>
      <c r="S230" s="394"/>
      <c r="T230" s="395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319</v>
      </c>
      <c r="B231" s="54" t="s">
        <v>320</v>
      </c>
      <c r="C231" s="31">
        <v>4301051410</v>
      </c>
      <c r="D231" s="389">
        <v>4680115882164</v>
      </c>
      <c r="E231" s="390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4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05"/>
      <c r="O232" s="406"/>
      <c r="P232" s="386" t="s">
        <v>70</v>
      </c>
      <c r="Q232" s="387"/>
      <c r="R232" s="387"/>
      <c r="S232" s="387"/>
      <c r="T232" s="387"/>
      <c r="U232" s="387"/>
      <c r="V232" s="388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hidden="1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6"/>
      <c r="P233" s="386" t="s">
        <v>70</v>
      </c>
      <c r="Q233" s="387"/>
      <c r="R233" s="387"/>
      <c r="S233" s="387"/>
      <c r="T233" s="387"/>
      <c r="U233" s="387"/>
      <c r="V233" s="388"/>
      <c r="W233" s="37" t="s">
        <v>69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hidden="1" customHeight="1" x14ac:dyDescent="0.25">
      <c r="A234" s="429" t="s">
        <v>167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405"/>
      <c r="AA234" s="373"/>
      <c r="AB234" s="373"/>
      <c r="AC234" s="373"/>
    </row>
    <row r="235" spans="1:68" ht="16.5" hidden="1" customHeight="1" x14ac:dyDescent="0.25">
      <c r="A235" s="54" t="s">
        <v>321</v>
      </c>
      <c r="B235" s="54" t="s">
        <v>322</v>
      </c>
      <c r="C235" s="31">
        <v>4301060404</v>
      </c>
      <c r="D235" s="389">
        <v>4680115882874</v>
      </c>
      <c r="E235" s="390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4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4"/>
      <c r="R235" s="394"/>
      <c r="S235" s="394"/>
      <c r="T235" s="395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321</v>
      </c>
      <c r="B236" s="54" t="s">
        <v>323</v>
      </c>
      <c r="C236" s="31">
        <v>4301060360</v>
      </c>
      <c r="D236" s="389">
        <v>4680115882874</v>
      </c>
      <c r="E236" s="390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4"/>
      <c r="R236" s="394"/>
      <c r="S236" s="394"/>
      <c r="T236" s="395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4301060359</v>
      </c>
      <c r="D237" s="389">
        <v>4680115884434</v>
      </c>
      <c r="E237" s="390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4"/>
      <c r="R237" s="394"/>
      <c r="S237" s="394"/>
      <c r="T237" s="395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326</v>
      </c>
      <c r="B238" s="54" t="s">
        <v>327</v>
      </c>
      <c r="C238" s="31">
        <v>4301060375</v>
      </c>
      <c r="D238" s="389">
        <v>4680115880818</v>
      </c>
      <c r="E238" s="390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4"/>
      <c r="R238" s="394"/>
      <c r="S238" s="394"/>
      <c r="T238" s="395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329</v>
      </c>
      <c r="C239" s="31">
        <v>4301060389</v>
      </c>
      <c r="D239" s="389">
        <v>4680115880801</v>
      </c>
      <c r="E239" s="390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6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4"/>
      <c r="R239" s="394"/>
      <c r="S239" s="394"/>
      <c r="T239" s="395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4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386" t="s">
        <v>70</v>
      </c>
      <c r="Q240" s="387"/>
      <c r="R240" s="387"/>
      <c r="S240" s="387"/>
      <c r="T240" s="387"/>
      <c r="U240" s="387"/>
      <c r="V240" s="388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386" t="s">
        <v>70</v>
      </c>
      <c r="Q241" s="387"/>
      <c r="R241" s="387"/>
      <c r="S241" s="387"/>
      <c r="T241" s="387"/>
      <c r="U241" s="387"/>
      <c r="V241" s="388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4" t="s">
        <v>330</v>
      </c>
      <c r="B242" s="405"/>
      <c r="C242" s="405"/>
      <c r="D242" s="405"/>
      <c r="E242" s="405"/>
      <c r="F242" s="405"/>
      <c r="G242" s="405"/>
      <c r="H242" s="405"/>
      <c r="I242" s="405"/>
      <c r="J242" s="405"/>
      <c r="K242" s="405"/>
      <c r="L242" s="405"/>
      <c r="M242" s="405"/>
      <c r="N242" s="405"/>
      <c r="O242" s="405"/>
      <c r="P242" s="405"/>
      <c r="Q242" s="405"/>
      <c r="R242" s="405"/>
      <c r="S242" s="405"/>
      <c r="T242" s="405"/>
      <c r="U242" s="405"/>
      <c r="V242" s="405"/>
      <c r="W242" s="405"/>
      <c r="X242" s="405"/>
      <c r="Y242" s="405"/>
      <c r="Z242" s="405"/>
      <c r="AA242" s="374"/>
      <c r="AB242" s="374"/>
      <c r="AC242" s="374"/>
    </row>
    <row r="243" spans="1:68" ht="14.25" hidden="1" customHeight="1" x14ac:dyDescent="0.25">
      <c r="A243" s="429" t="s">
        <v>110</v>
      </c>
      <c r="B243" s="405"/>
      <c r="C243" s="405"/>
      <c r="D243" s="405"/>
      <c r="E243" s="405"/>
      <c r="F243" s="405"/>
      <c r="G243" s="405"/>
      <c r="H243" s="405"/>
      <c r="I243" s="405"/>
      <c r="J243" s="405"/>
      <c r="K243" s="405"/>
      <c r="L243" s="405"/>
      <c r="M243" s="405"/>
      <c r="N243" s="405"/>
      <c r="O243" s="405"/>
      <c r="P243" s="405"/>
      <c r="Q243" s="405"/>
      <c r="R243" s="405"/>
      <c r="S243" s="405"/>
      <c r="T243" s="405"/>
      <c r="U243" s="405"/>
      <c r="V243" s="405"/>
      <c r="W243" s="405"/>
      <c r="X243" s="405"/>
      <c r="Y243" s="405"/>
      <c r="Z243" s="405"/>
      <c r="AA243" s="373"/>
      <c r="AB243" s="373"/>
      <c r="AC243" s="373"/>
    </row>
    <row r="244" spans="1:68" ht="27" hidden="1" customHeight="1" x14ac:dyDescent="0.25">
      <c r="A244" s="54" t="s">
        <v>331</v>
      </c>
      <c r="B244" s="54" t="s">
        <v>332</v>
      </c>
      <c r="C244" s="31">
        <v>4301011945</v>
      </c>
      <c r="D244" s="389">
        <v>4680115884274</v>
      </c>
      <c r="E244" s="390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4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4"/>
      <c r="R244" s="394"/>
      <c r="S244" s="394"/>
      <c r="T244" s="395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331</v>
      </c>
      <c r="B245" s="54" t="s">
        <v>333</v>
      </c>
      <c r="C245" s="31">
        <v>4301011717</v>
      </c>
      <c r="D245" s="389">
        <v>4680115884274</v>
      </c>
      <c r="E245" s="390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4"/>
      <c r="R245" s="394"/>
      <c r="S245" s="394"/>
      <c r="T245" s="395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334</v>
      </c>
      <c r="B246" s="54" t="s">
        <v>335</v>
      </c>
      <c r="C246" s="31">
        <v>4301011719</v>
      </c>
      <c r="D246" s="389">
        <v>4680115884298</v>
      </c>
      <c r="E246" s="390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4"/>
      <c r="R246" s="394"/>
      <c r="S246" s="394"/>
      <c r="T246" s="395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4301011944</v>
      </c>
      <c r="D247" s="389">
        <v>4680115884250</v>
      </c>
      <c r="E247" s="390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4"/>
      <c r="R247" s="394"/>
      <c r="S247" s="394"/>
      <c r="T247" s="395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336</v>
      </c>
      <c r="B248" s="54" t="s">
        <v>338</v>
      </c>
      <c r="C248" s="31">
        <v>4301011733</v>
      </c>
      <c r="D248" s="389">
        <v>4680115884250</v>
      </c>
      <c r="E248" s="390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4"/>
      <c r="R248" s="394"/>
      <c r="S248" s="394"/>
      <c r="T248" s="395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4301011718</v>
      </c>
      <c r="D249" s="389">
        <v>4680115884281</v>
      </c>
      <c r="E249" s="390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4"/>
      <c r="R249" s="394"/>
      <c r="S249" s="394"/>
      <c r="T249" s="395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341</v>
      </c>
      <c r="B250" s="54" t="s">
        <v>342</v>
      </c>
      <c r="C250" s="31">
        <v>4301011720</v>
      </c>
      <c r="D250" s="389">
        <v>4680115884199</v>
      </c>
      <c r="E250" s="390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4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4"/>
      <c r="R250" s="394"/>
      <c r="S250" s="394"/>
      <c r="T250" s="395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4301011716</v>
      </c>
      <c r="D251" s="389">
        <v>4680115884267</v>
      </c>
      <c r="E251" s="390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4"/>
      <c r="R251" s="394"/>
      <c r="S251" s="394"/>
      <c r="T251" s="395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4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6"/>
      <c r="P252" s="386" t="s">
        <v>70</v>
      </c>
      <c r="Q252" s="387"/>
      <c r="R252" s="387"/>
      <c r="S252" s="387"/>
      <c r="T252" s="387"/>
      <c r="U252" s="387"/>
      <c r="V252" s="388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5"/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6"/>
      <c r="P253" s="386" t="s">
        <v>70</v>
      </c>
      <c r="Q253" s="387"/>
      <c r="R253" s="387"/>
      <c r="S253" s="387"/>
      <c r="T253" s="387"/>
      <c r="U253" s="387"/>
      <c r="V253" s="388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4" t="s">
        <v>345</v>
      </c>
      <c r="B254" s="405"/>
      <c r="C254" s="405"/>
      <c r="D254" s="405"/>
      <c r="E254" s="405"/>
      <c r="F254" s="405"/>
      <c r="G254" s="405"/>
      <c r="H254" s="405"/>
      <c r="I254" s="405"/>
      <c r="J254" s="405"/>
      <c r="K254" s="405"/>
      <c r="L254" s="405"/>
      <c r="M254" s="405"/>
      <c r="N254" s="405"/>
      <c r="O254" s="405"/>
      <c r="P254" s="405"/>
      <c r="Q254" s="405"/>
      <c r="R254" s="405"/>
      <c r="S254" s="405"/>
      <c r="T254" s="405"/>
      <c r="U254" s="405"/>
      <c r="V254" s="405"/>
      <c r="W254" s="405"/>
      <c r="X254" s="405"/>
      <c r="Y254" s="405"/>
      <c r="Z254" s="405"/>
      <c r="AA254" s="374"/>
      <c r="AB254" s="374"/>
      <c r="AC254" s="374"/>
    </row>
    <row r="255" spans="1:68" ht="14.25" hidden="1" customHeight="1" x14ac:dyDescent="0.25">
      <c r="A255" s="429" t="s">
        <v>110</v>
      </c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5"/>
      <c r="P255" s="405"/>
      <c r="Q255" s="405"/>
      <c r="R255" s="405"/>
      <c r="S255" s="405"/>
      <c r="T255" s="405"/>
      <c r="U255" s="405"/>
      <c r="V255" s="405"/>
      <c r="W255" s="405"/>
      <c r="X255" s="405"/>
      <c r="Y255" s="405"/>
      <c r="Z255" s="405"/>
      <c r="AA255" s="373"/>
      <c r="AB255" s="373"/>
      <c r="AC255" s="373"/>
    </row>
    <row r="256" spans="1:68" ht="27" hidden="1" customHeight="1" x14ac:dyDescent="0.25">
      <c r="A256" s="54" t="s">
        <v>346</v>
      </c>
      <c r="B256" s="54" t="s">
        <v>347</v>
      </c>
      <c r="C256" s="31">
        <v>4301011942</v>
      </c>
      <c r="D256" s="389">
        <v>4680115884137</v>
      </c>
      <c r="E256" s="390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4"/>
      <c r="R256" s="394"/>
      <c r="S256" s="394"/>
      <c r="T256" s="395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346</v>
      </c>
      <c r="B257" s="54" t="s">
        <v>348</v>
      </c>
      <c r="C257" s="31">
        <v>4301011826</v>
      </c>
      <c r="D257" s="389">
        <v>4680115884137</v>
      </c>
      <c r="E257" s="390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4"/>
      <c r="R257" s="394"/>
      <c r="S257" s="394"/>
      <c r="T257" s="395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4301011724</v>
      </c>
      <c r="D258" s="389">
        <v>4680115884236</v>
      </c>
      <c r="E258" s="390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4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4"/>
      <c r="R258" s="394"/>
      <c r="S258" s="394"/>
      <c r="T258" s="395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4301011721</v>
      </c>
      <c r="D259" s="389">
        <v>4680115884175</v>
      </c>
      <c r="E259" s="390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4301011824</v>
      </c>
      <c r="D260" s="389">
        <v>4680115884144</v>
      </c>
      <c r="E260" s="390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6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4"/>
      <c r="R260" s="394"/>
      <c r="S260" s="394"/>
      <c r="T260" s="395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355</v>
      </c>
      <c r="B261" s="54" t="s">
        <v>356</v>
      </c>
      <c r="C261" s="31">
        <v>4301011963</v>
      </c>
      <c r="D261" s="389">
        <v>4680115885288</v>
      </c>
      <c r="E261" s="390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4"/>
      <c r="R261" s="394"/>
      <c r="S261" s="394"/>
      <c r="T261" s="395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357</v>
      </c>
      <c r="B262" s="54" t="s">
        <v>358</v>
      </c>
      <c r="C262" s="31">
        <v>4301011726</v>
      </c>
      <c r="D262" s="389">
        <v>4680115884182</v>
      </c>
      <c r="E262" s="390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4"/>
      <c r="R262" s="394"/>
      <c r="S262" s="394"/>
      <c r="T262" s="395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4301011722</v>
      </c>
      <c r="D263" s="389">
        <v>4680115884205</v>
      </c>
      <c r="E263" s="390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4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6"/>
      <c r="P264" s="386" t="s">
        <v>70</v>
      </c>
      <c r="Q264" s="387"/>
      <c r="R264" s="387"/>
      <c r="S264" s="387"/>
      <c r="T264" s="387"/>
      <c r="U264" s="387"/>
      <c r="V264" s="388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5"/>
      <c r="B265" s="405"/>
      <c r="C265" s="405"/>
      <c r="D265" s="405"/>
      <c r="E265" s="405"/>
      <c r="F265" s="405"/>
      <c r="G265" s="405"/>
      <c r="H265" s="405"/>
      <c r="I265" s="405"/>
      <c r="J265" s="405"/>
      <c r="K265" s="405"/>
      <c r="L265" s="405"/>
      <c r="M265" s="405"/>
      <c r="N265" s="405"/>
      <c r="O265" s="406"/>
      <c r="P265" s="386" t="s">
        <v>70</v>
      </c>
      <c r="Q265" s="387"/>
      <c r="R265" s="387"/>
      <c r="S265" s="387"/>
      <c r="T265" s="387"/>
      <c r="U265" s="387"/>
      <c r="V265" s="388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4" t="s">
        <v>361</v>
      </c>
      <c r="B266" s="405"/>
      <c r="C266" s="405"/>
      <c r="D266" s="405"/>
      <c r="E266" s="405"/>
      <c r="F266" s="405"/>
      <c r="G266" s="405"/>
      <c r="H266" s="405"/>
      <c r="I266" s="405"/>
      <c r="J266" s="405"/>
      <c r="K266" s="405"/>
      <c r="L266" s="405"/>
      <c r="M266" s="405"/>
      <c r="N266" s="405"/>
      <c r="O266" s="405"/>
      <c r="P266" s="405"/>
      <c r="Q266" s="405"/>
      <c r="R266" s="405"/>
      <c r="S266" s="405"/>
      <c r="T266" s="405"/>
      <c r="U266" s="405"/>
      <c r="V266" s="405"/>
      <c r="W266" s="405"/>
      <c r="X266" s="405"/>
      <c r="Y266" s="405"/>
      <c r="Z266" s="405"/>
      <c r="AA266" s="374"/>
      <c r="AB266" s="374"/>
      <c r="AC266" s="374"/>
    </row>
    <row r="267" spans="1:68" ht="14.25" hidden="1" customHeight="1" x14ac:dyDescent="0.25">
      <c r="A267" s="429" t="s">
        <v>110</v>
      </c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5"/>
      <c r="P267" s="405"/>
      <c r="Q267" s="405"/>
      <c r="R267" s="405"/>
      <c r="S267" s="405"/>
      <c r="T267" s="405"/>
      <c r="U267" s="405"/>
      <c r="V267" s="405"/>
      <c r="W267" s="405"/>
      <c r="X267" s="405"/>
      <c r="Y267" s="405"/>
      <c r="Z267" s="405"/>
      <c r="AA267" s="373"/>
      <c r="AB267" s="373"/>
      <c r="AC267" s="373"/>
    </row>
    <row r="268" spans="1:68" ht="27" hidden="1" customHeight="1" x14ac:dyDescent="0.25">
      <c r="A268" s="54" t="s">
        <v>362</v>
      </c>
      <c r="B268" s="54" t="s">
        <v>363</v>
      </c>
      <c r="C268" s="31">
        <v>4301011855</v>
      </c>
      <c r="D268" s="389">
        <v>4680115885837</v>
      </c>
      <c r="E268" s="390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4"/>
      <c r="R268" s="394"/>
      <c r="S268" s="394"/>
      <c r="T268" s="395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4301011910</v>
      </c>
      <c r="D269" s="389">
        <v>4680115885806</v>
      </c>
      <c r="E269" s="390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57" t="s">
        <v>366</v>
      </c>
      <c r="Q269" s="394"/>
      <c r="R269" s="394"/>
      <c r="S269" s="394"/>
      <c r="T269" s="395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364</v>
      </c>
      <c r="B270" s="54" t="s">
        <v>367</v>
      </c>
      <c r="C270" s="31">
        <v>4301011850</v>
      </c>
      <c r="D270" s="389">
        <v>4680115885806</v>
      </c>
      <c r="E270" s="390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4"/>
      <c r="R270" s="394"/>
      <c r="S270" s="394"/>
      <c r="T270" s="395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368</v>
      </c>
      <c r="B271" s="54" t="s">
        <v>369</v>
      </c>
      <c r="C271" s="31">
        <v>4301011853</v>
      </c>
      <c r="D271" s="389">
        <v>4680115885851</v>
      </c>
      <c r="E271" s="390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4301011852</v>
      </c>
      <c r="D272" s="389">
        <v>4680115885844</v>
      </c>
      <c r="E272" s="390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6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4"/>
      <c r="R272" s="394"/>
      <c r="S272" s="394"/>
      <c r="T272" s="395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4301011851</v>
      </c>
      <c r="D273" s="389">
        <v>4680115885820</v>
      </c>
      <c r="E273" s="390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4"/>
      <c r="R273" s="394"/>
      <c r="S273" s="394"/>
      <c r="T273" s="395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4"/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6"/>
      <c r="P274" s="386" t="s">
        <v>70</v>
      </c>
      <c r="Q274" s="387"/>
      <c r="R274" s="387"/>
      <c r="S274" s="387"/>
      <c r="T274" s="387"/>
      <c r="U274" s="387"/>
      <c r="V274" s="388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5"/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6"/>
      <c r="P275" s="386" t="s">
        <v>70</v>
      </c>
      <c r="Q275" s="387"/>
      <c r="R275" s="387"/>
      <c r="S275" s="387"/>
      <c r="T275" s="387"/>
      <c r="U275" s="387"/>
      <c r="V275" s="388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4" t="s">
        <v>374</v>
      </c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05"/>
      <c r="O276" s="405"/>
      <c r="P276" s="405"/>
      <c r="Q276" s="405"/>
      <c r="R276" s="405"/>
      <c r="S276" s="405"/>
      <c r="T276" s="405"/>
      <c r="U276" s="405"/>
      <c r="V276" s="405"/>
      <c r="W276" s="405"/>
      <c r="X276" s="405"/>
      <c r="Y276" s="405"/>
      <c r="Z276" s="405"/>
      <c r="AA276" s="374"/>
      <c r="AB276" s="374"/>
      <c r="AC276" s="374"/>
    </row>
    <row r="277" spans="1:68" ht="14.25" hidden="1" customHeight="1" x14ac:dyDescent="0.25">
      <c r="A277" s="429" t="s">
        <v>110</v>
      </c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05"/>
      <c r="O277" s="405"/>
      <c r="P277" s="405"/>
      <c r="Q277" s="405"/>
      <c r="R277" s="405"/>
      <c r="S277" s="405"/>
      <c r="T277" s="405"/>
      <c r="U277" s="405"/>
      <c r="V277" s="405"/>
      <c r="W277" s="405"/>
      <c r="X277" s="405"/>
      <c r="Y277" s="405"/>
      <c r="Z277" s="405"/>
      <c r="AA277" s="373"/>
      <c r="AB277" s="373"/>
      <c r="AC277" s="373"/>
    </row>
    <row r="278" spans="1:68" ht="27" hidden="1" customHeight="1" x14ac:dyDescent="0.25">
      <c r="A278" s="54" t="s">
        <v>375</v>
      </c>
      <c r="B278" s="54" t="s">
        <v>376</v>
      </c>
      <c r="C278" s="31">
        <v>4301011876</v>
      </c>
      <c r="D278" s="389">
        <v>4680115885707</v>
      </c>
      <c r="E278" s="390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6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4"/>
      <c r="R278" s="394"/>
      <c r="S278" s="394"/>
      <c r="T278" s="395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4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386" t="s">
        <v>70</v>
      </c>
      <c r="Q279" s="387"/>
      <c r="R279" s="387"/>
      <c r="S279" s="387"/>
      <c r="T279" s="387"/>
      <c r="U279" s="387"/>
      <c r="V279" s="388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5"/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5"/>
      <c r="N280" s="405"/>
      <c r="O280" s="406"/>
      <c r="P280" s="386" t="s">
        <v>70</v>
      </c>
      <c r="Q280" s="387"/>
      <c r="R280" s="387"/>
      <c r="S280" s="387"/>
      <c r="T280" s="387"/>
      <c r="U280" s="387"/>
      <c r="V280" s="388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4" t="s">
        <v>377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374"/>
      <c r="AB281" s="374"/>
      <c r="AC281" s="374"/>
    </row>
    <row r="282" spans="1:68" ht="14.25" hidden="1" customHeight="1" x14ac:dyDescent="0.25">
      <c r="A282" s="429" t="s">
        <v>110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405"/>
      <c r="Z282" s="405"/>
      <c r="AA282" s="373"/>
      <c r="AB282" s="373"/>
      <c r="AC282" s="373"/>
    </row>
    <row r="283" spans="1:68" ht="27" hidden="1" customHeight="1" x14ac:dyDescent="0.25">
      <c r="A283" s="54" t="s">
        <v>378</v>
      </c>
      <c r="B283" s="54" t="s">
        <v>379</v>
      </c>
      <c r="C283" s="31">
        <v>4301011223</v>
      </c>
      <c r="D283" s="389">
        <v>4607091383423</v>
      </c>
      <c r="E283" s="390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4"/>
      <c r="R283" s="394"/>
      <c r="S283" s="394"/>
      <c r="T283" s="395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380</v>
      </c>
      <c r="B284" s="54" t="s">
        <v>381</v>
      </c>
      <c r="C284" s="31">
        <v>4301011879</v>
      </c>
      <c r="D284" s="389">
        <v>4680115885691</v>
      </c>
      <c r="E284" s="390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5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4"/>
      <c r="R284" s="394"/>
      <c r="S284" s="394"/>
      <c r="T284" s="395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382</v>
      </c>
      <c r="B285" s="54" t="s">
        <v>383</v>
      </c>
      <c r="C285" s="31">
        <v>4301011878</v>
      </c>
      <c r="D285" s="389">
        <v>4680115885660</v>
      </c>
      <c r="E285" s="390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4"/>
      <c r="R285" s="394"/>
      <c r="S285" s="394"/>
      <c r="T285" s="395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4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6"/>
      <c r="P286" s="386" t="s">
        <v>70</v>
      </c>
      <c r="Q286" s="387"/>
      <c r="R286" s="387"/>
      <c r="S286" s="387"/>
      <c r="T286" s="387"/>
      <c r="U286" s="387"/>
      <c r="V286" s="388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5"/>
      <c r="B287" s="405"/>
      <c r="C287" s="405"/>
      <c r="D287" s="405"/>
      <c r="E287" s="405"/>
      <c r="F287" s="405"/>
      <c r="G287" s="405"/>
      <c r="H287" s="405"/>
      <c r="I287" s="405"/>
      <c r="J287" s="405"/>
      <c r="K287" s="405"/>
      <c r="L287" s="405"/>
      <c r="M287" s="405"/>
      <c r="N287" s="405"/>
      <c r="O287" s="406"/>
      <c r="P287" s="386" t="s">
        <v>70</v>
      </c>
      <c r="Q287" s="387"/>
      <c r="R287" s="387"/>
      <c r="S287" s="387"/>
      <c r="T287" s="387"/>
      <c r="U287" s="387"/>
      <c r="V287" s="388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4" t="s">
        <v>384</v>
      </c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05"/>
      <c r="O288" s="405"/>
      <c r="P288" s="405"/>
      <c r="Q288" s="405"/>
      <c r="R288" s="405"/>
      <c r="S288" s="405"/>
      <c r="T288" s="405"/>
      <c r="U288" s="405"/>
      <c r="V288" s="405"/>
      <c r="W288" s="405"/>
      <c r="X288" s="405"/>
      <c r="Y288" s="405"/>
      <c r="Z288" s="405"/>
      <c r="AA288" s="374"/>
      <c r="AB288" s="374"/>
      <c r="AC288" s="374"/>
    </row>
    <row r="289" spans="1:68" ht="14.25" hidden="1" customHeight="1" x14ac:dyDescent="0.25">
      <c r="A289" s="429" t="s">
        <v>72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373"/>
      <c r="AB289" s="373"/>
      <c r="AC289" s="373"/>
    </row>
    <row r="290" spans="1:68" ht="27" hidden="1" customHeight="1" x14ac:dyDescent="0.25">
      <c r="A290" s="54" t="s">
        <v>385</v>
      </c>
      <c r="B290" s="54" t="s">
        <v>386</v>
      </c>
      <c r="C290" s="31">
        <v>4301051409</v>
      </c>
      <c r="D290" s="389">
        <v>4680115881556</v>
      </c>
      <c r="E290" s="390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4"/>
      <c r="R290" s="394"/>
      <c r="S290" s="394"/>
      <c r="T290" s="395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387</v>
      </c>
      <c r="B291" s="54" t="s">
        <v>388</v>
      </c>
      <c r="C291" s="31">
        <v>4301051506</v>
      </c>
      <c r="D291" s="389">
        <v>4680115881037</v>
      </c>
      <c r="E291" s="390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4"/>
      <c r="R291" s="394"/>
      <c r="S291" s="394"/>
      <c r="T291" s="395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389</v>
      </c>
      <c r="B292" s="54" t="s">
        <v>390</v>
      </c>
      <c r="C292" s="31">
        <v>4301051487</v>
      </c>
      <c r="D292" s="389">
        <v>4680115881228</v>
      </c>
      <c r="E292" s="390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4"/>
      <c r="R292" s="394"/>
      <c r="S292" s="394"/>
      <c r="T292" s="395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391</v>
      </c>
      <c r="B293" s="54" t="s">
        <v>392</v>
      </c>
      <c r="C293" s="31">
        <v>4301051384</v>
      </c>
      <c r="D293" s="389">
        <v>4680115881211</v>
      </c>
      <c r="E293" s="390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4"/>
      <c r="R293" s="394"/>
      <c r="S293" s="394"/>
      <c r="T293" s="395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393</v>
      </c>
      <c r="B294" s="54" t="s">
        <v>394</v>
      </c>
      <c r="C294" s="31">
        <v>4301051378</v>
      </c>
      <c r="D294" s="389">
        <v>4680115881020</v>
      </c>
      <c r="E294" s="390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4"/>
      <c r="R294" s="394"/>
      <c r="S294" s="394"/>
      <c r="T294" s="395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4"/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5"/>
      <c r="N295" s="405"/>
      <c r="O295" s="406"/>
      <c r="P295" s="386" t="s">
        <v>70</v>
      </c>
      <c r="Q295" s="387"/>
      <c r="R295" s="387"/>
      <c r="S295" s="387"/>
      <c r="T295" s="387"/>
      <c r="U295" s="387"/>
      <c r="V295" s="388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5"/>
      <c r="B296" s="405"/>
      <c r="C296" s="405"/>
      <c r="D296" s="405"/>
      <c r="E296" s="405"/>
      <c r="F296" s="405"/>
      <c r="G296" s="405"/>
      <c r="H296" s="405"/>
      <c r="I296" s="405"/>
      <c r="J296" s="405"/>
      <c r="K296" s="405"/>
      <c r="L296" s="405"/>
      <c r="M296" s="405"/>
      <c r="N296" s="405"/>
      <c r="O296" s="406"/>
      <c r="P296" s="386" t="s">
        <v>70</v>
      </c>
      <c r="Q296" s="387"/>
      <c r="R296" s="387"/>
      <c r="S296" s="387"/>
      <c r="T296" s="387"/>
      <c r="U296" s="387"/>
      <c r="V296" s="388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4" t="s">
        <v>395</v>
      </c>
      <c r="B297" s="405"/>
      <c r="C297" s="405"/>
      <c r="D297" s="405"/>
      <c r="E297" s="405"/>
      <c r="F297" s="405"/>
      <c r="G297" s="405"/>
      <c r="H297" s="405"/>
      <c r="I297" s="405"/>
      <c r="J297" s="405"/>
      <c r="K297" s="405"/>
      <c r="L297" s="405"/>
      <c r="M297" s="405"/>
      <c r="N297" s="405"/>
      <c r="O297" s="405"/>
      <c r="P297" s="405"/>
      <c r="Q297" s="405"/>
      <c r="R297" s="405"/>
      <c r="S297" s="405"/>
      <c r="T297" s="405"/>
      <c r="U297" s="405"/>
      <c r="V297" s="405"/>
      <c r="W297" s="405"/>
      <c r="X297" s="405"/>
      <c r="Y297" s="405"/>
      <c r="Z297" s="405"/>
      <c r="AA297" s="374"/>
      <c r="AB297" s="374"/>
      <c r="AC297" s="374"/>
    </row>
    <row r="298" spans="1:68" ht="14.25" hidden="1" customHeight="1" x14ac:dyDescent="0.25">
      <c r="A298" s="429" t="s">
        <v>72</v>
      </c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5"/>
      <c r="N298" s="405"/>
      <c r="O298" s="405"/>
      <c r="P298" s="405"/>
      <c r="Q298" s="405"/>
      <c r="R298" s="405"/>
      <c r="S298" s="405"/>
      <c r="T298" s="405"/>
      <c r="U298" s="405"/>
      <c r="V298" s="405"/>
      <c r="W298" s="405"/>
      <c r="X298" s="405"/>
      <c r="Y298" s="405"/>
      <c r="Z298" s="405"/>
      <c r="AA298" s="373"/>
      <c r="AB298" s="373"/>
      <c r="AC298" s="373"/>
    </row>
    <row r="299" spans="1:68" ht="27" hidden="1" customHeight="1" x14ac:dyDescent="0.25">
      <c r="A299" s="54" t="s">
        <v>396</v>
      </c>
      <c r="B299" s="54" t="s">
        <v>397</v>
      </c>
      <c r="C299" s="31">
        <v>4301051731</v>
      </c>
      <c r="D299" s="389">
        <v>4680115884618</v>
      </c>
      <c r="E299" s="390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4"/>
      <c r="R299" s="394"/>
      <c r="S299" s="394"/>
      <c r="T299" s="395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4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05"/>
      <c r="O300" s="406"/>
      <c r="P300" s="386" t="s">
        <v>70</v>
      </c>
      <c r="Q300" s="387"/>
      <c r="R300" s="387"/>
      <c r="S300" s="387"/>
      <c r="T300" s="387"/>
      <c r="U300" s="387"/>
      <c r="V300" s="388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5"/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6"/>
      <c r="P301" s="386" t="s">
        <v>70</v>
      </c>
      <c r="Q301" s="387"/>
      <c r="R301" s="387"/>
      <c r="S301" s="387"/>
      <c r="T301" s="387"/>
      <c r="U301" s="387"/>
      <c r="V301" s="388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4" t="s">
        <v>398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374"/>
      <c r="AB302" s="374"/>
      <c r="AC302" s="374"/>
    </row>
    <row r="303" spans="1:68" ht="14.25" hidden="1" customHeight="1" x14ac:dyDescent="0.25">
      <c r="A303" s="429" t="s">
        <v>110</v>
      </c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5"/>
      <c r="P303" s="405"/>
      <c r="Q303" s="405"/>
      <c r="R303" s="405"/>
      <c r="S303" s="405"/>
      <c r="T303" s="405"/>
      <c r="U303" s="405"/>
      <c r="V303" s="405"/>
      <c r="W303" s="405"/>
      <c r="X303" s="405"/>
      <c r="Y303" s="405"/>
      <c r="Z303" s="405"/>
      <c r="AA303" s="373"/>
      <c r="AB303" s="373"/>
      <c r="AC303" s="373"/>
    </row>
    <row r="304" spans="1:68" ht="27" hidden="1" customHeight="1" x14ac:dyDescent="0.25">
      <c r="A304" s="54" t="s">
        <v>399</v>
      </c>
      <c r="B304" s="54" t="s">
        <v>400</v>
      </c>
      <c r="C304" s="31">
        <v>4301011593</v>
      </c>
      <c r="D304" s="389">
        <v>4680115882973</v>
      </c>
      <c r="E304" s="390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56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4"/>
      <c r="R304" s="394"/>
      <c r="S304" s="394"/>
      <c r="T304" s="395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4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406"/>
      <c r="P305" s="386" t="s">
        <v>70</v>
      </c>
      <c r="Q305" s="387"/>
      <c r="R305" s="387"/>
      <c r="S305" s="387"/>
      <c r="T305" s="387"/>
      <c r="U305" s="387"/>
      <c r="V305" s="388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6"/>
      <c r="P306" s="386" t="s">
        <v>70</v>
      </c>
      <c r="Q306" s="387"/>
      <c r="R306" s="387"/>
      <c r="S306" s="387"/>
      <c r="T306" s="387"/>
      <c r="U306" s="387"/>
      <c r="V306" s="388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9" t="s">
        <v>64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373"/>
      <c r="AB307" s="373"/>
      <c r="AC307" s="373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9">
        <v>4607091389845</v>
      </c>
      <c r="E308" s="390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4"/>
      <c r="R308" s="394"/>
      <c r="S308" s="394"/>
      <c r="T308" s="395"/>
      <c r="U308" s="34"/>
      <c r="V308" s="34"/>
      <c r="W308" s="35" t="s">
        <v>69</v>
      </c>
      <c r="X308" s="380">
        <v>17.5</v>
      </c>
      <c r="Y308" s="381">
        <f>IFERROR(IF(X308="",0,CEILING((X308/$H308),1)*$H308),"")</f>
        <v>18.900000000000002</v>
      </c>
      <c r="Z308" s="36">
        <f>IFERROR(IF(Y308=0,"",ROUNDUP(Y308/H308,0)*0.00502),"")</f>
        <v>4.5179999999999998E-2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18.333333333333332</v>
      </c>
      <c r="BN308" s="64">
        <f>IFERROR(Y308*I308/H308,"0")</f>
        <v>19.8</v>
      </c>
      <c r="BO308" s="64">
        <f>IFERROR(1/J308*(X308/H308),"0")</f>
        <v>3.5612535612535613E-2</v>
      </c>
      <c r="BP308" s="64">
        <f>IFERROR(1/J308*(Y308/H308),"0")</f>
        <v>3.8461538461538464E-2</v>
      </c>
    </row>
    <row r="309" spans="1:68" ht="27" hidden="1" customHeight="1" x14ac:dyDescent="0.25">
      <c r="A309" s="54" t="s">
        <v>403</v>
      </c>
      <c r="B309" s="54" t="s">
        <v>404</v>
      </c>
      <c r="C309" s="31">
        <v>4301031306</v>
      </c>
      <c r="D309" s="389">
        <v>4680115882881</v>
      </c>
      <c r="E309" s="390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4"/>
      <c r="R309" s="394"/>
      <c r="S309" s="394"/>
      <c r="T309" s="395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04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05"/>
      <c r="O310" s="406"/>
      <c r="P310" s="386" t="s">
        <v>70</v>
      </c>
      <c r="Q310" s="387"/>
      <c r="R310" s="387"/>
      <c r="S310" s="387"/>
      <c r="T310" s="387"/>
      <c r="U310" s="387"/>
      <c r="V310" s="388"/>
      <c r="W310" s="37" t="s">
        <v>71</v>
      </c>
      <c r="X310" s="382">
        <f>IFERROR(X308/H308,"0")+IFERROR(X309/H309,"0")</f>
        <v>8.3333333333333321</v>
      </c>
      <c r="Y310" s="382">
        <f>IFERROR(Y308/H308,"0")+IFERROR(Y309/H309,"0")</f>
        <v>9</v>
      </c>
      <c r="Z310" s="382">
        <f>IFERROR(IF(Z308="",0,Z308),"0")+IFERROR(IF(Z309="",0,Z309),"0")</f>
        <v>4.5179999999999998E-2</v>
      </c>
      <c r="AA310" s="383"/>
      <c r="AB310" s="383"/>
      <c r="AC310" s="383"/>
    </row>
    <row r="311" spans="1:68" x14ac:dyDescent="0.2">
      <c r="A311" s="405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6"/>
      <c r="P311" s="386" t="s">
        <v>70</v>
      </c>
      <c r="Q311" s="387"/>
      <c r="R311" s="387"/>
      <c r="S311" s="387"/>
      <c r="T311" s="387"/>
      <c r="U311" s="387"/>
      <c r="V311" s="388"/>
      <c r="W311" s="37" t="s">
        <v>69</v>
      </c>
      <c r="X311" s="382">
        <f>IFERROR(SUM(X308:X309),"0")</f>
        <v>17.5</v>
      </c>
      <c r="Y311" s="382">
        <f>IFERROR(SUM(Y308:Y309),"0")</f>
        <v>18.900000000000002</v>
      </c>
      <c r="Z311" s="37"/>
      <c r="AA311" s="383"/>
      <c r="AB311" s="383"/>
      <c r="AC311" s="383"/>
    </row>
    <row r="312" spans="1:68" ht="16.5" hidden="1" customHeight="1" x14ac:dyDescent="0.25">
      <c r="A312" s="424" t="s">
        <v>405</v>
      </c>
      <c r="B312" s="405"/>
      <c r="C312" s="405"/>
      <c r="D312" s="405"/>
      <c r="E312" s="405"/>
      <c r="F312" s="405"/>
      <c r="G312" s="405"/>
      <c r="H312" s="405"/>
      <c r="I312" s="405"/>
      <c r="J312" s="405"/>
      <c r="K312" s="405"/>
      <c r="L312" s="405"/>
      <c r="M312" s="405"/>
      <c r="N312" s="405"/>
      <c r="O312" s="405"/>
      <c r="P312" s="405"/>
      <c r="Q312" s="405"/>
      <c r="R312" s="405"/>
      <c r="S312" s="405"/>
      <c r="T312" s="405"/>
      <c r="U312" s="405"/>
      <c r="V312" s="405"/>
      <c r="W312" s="405"/>
      <c r="X312" s="405"/>
      <c r="Y312" s="405"/>
      <c r="Z312" s="405"/>
      <c r="AA312" s="374"/>
      <c r="AB312" s="374"/>
      <c r="AC312" s="374"/>
    </row>
    <row r="313" spans="1:68" ht="14.25" hidden="1" customHeight="1" x14ac:dyDescent="0.25">
      <c r="A313" s="429" t="s">
        <v>110</v>
      </c>
      <c r="B313" s="405"/>
      <c r="C313" s="405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5"/>
      <c r="S313" s="405"/>
      <c r="T313" s="405"/>
      <c r="U313" s="405"/>
      <c r="V313" s="405"/>
      <c r="W313" s="405"/>
      <c r="X313" s="405"/>
      <c r="Y313" s="405"/>
      <c r="Z313" s="405"/>
      <c r="AA313" s="373"/>
      <c r="AB313" s="373"/>
      <c r="AC313" s="373"/>
    </row>
    <row r="314" spans="1:68" ht="27" hidden="1" customHeight="1" x14ac:dyDescent="0.25">
      <c r="A314" s="54" t="s">
        <v>406</v>
      </c>
      <c r="B314" s="54" t="s">
        <v>407</v>
      </c>
      <c r="C314" s="31">
        <v>4301012024</v>
      </c>
      <c r="D314" s="389">
        <v>4680115885615</v>
      </c>
      <c r="E314" s="390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4"/>
      <c r="R314" s="394"/>
      <c r="S314" s="394"/>
      <c r="T314" s="395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408</v>
      </c>
      <c r="B315" s="54" t="s">
        <v>409</v>
      </c>
      <c r="C315" s="31">
        <v>4301011858</v>
      </c>
      <c r="D315" s="389">
        <v>4680115885646</v>
      </c>
      <c r="E315" s="390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4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4"/>
      <c r="R315" s="394"/>
      <c r="S315" s="394"/>
      <c r="T315" s="395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4301011911</v>
      </c>
      <c r="D316" s="389">
        <v>4680115885554</v>
      </c>
      <c r="E316" s="390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61" t="s">
        <v>412</v>
      </c>
      <c r="Q316" s="394"/>
      <c r="R316" s="394"/>
      <c r="S316" s="394"/>
      <c r="T316" s="395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410</v>
      </c>
      <c r="B317" s="54" t="s">
        <v>413</v>
      </c>
      <c r="C317" s="31">
        <v>4301012016</v>
      </c>
      <c r="D317" s="389">
        <v>4680115885554</v>
      </c>
      <c r="E317" s="390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414</v>
      </c>
      <c r="B318" s="54" t="s">
        <v>415</v>
      </c>
      <c r="C318" s="31">
        <v>4301011857</v>
      </c>
      <c r="D318" s="389">
        <v>4680115885622</v>
      </c>
      <c r="E318" s="390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4"/>
      <c r="R318" s="394"/>
      <c r="S318" s="394"/>
      <c r="T318" s="395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416</v>
      </c>
      <c r="B319" s="54" t="s">
        <v>417</v>
      </c>
      <c r="C319" s="31">
        <v>4301011573</v>
      </c>
      <c r="D319" s="389">
        <v>4680115881938</v>
      </c>
      <c r="E319" s="390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4"/>
      <c r="R319" s="394"/>
      <c r="S319" s="394"/>
      <c r="T319" s="395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418</v>
      </c>
      <c r="B320" s="54" t="s">
        <v>419</v>
      </c>
      <c r="C320" s="31">
        <v>4301010944</v>
      </c>
      <c r="D320" s="389">
        <v>4607091387346</v>
      </c>
      <c r="E320" s="390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4"/>
      <c r="R320" s="394"/>
      <c r="S320" s="394"/>
      <c r="T320" s="395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420</v>
      </c>
      <c r="B321" s="54" t="s">
        <v>421</v>
      </c>
      <c r="C321" s="31">
        <v>4301011859</v>
      </c>
      <c r="D321" s="389">
        <v>4680115885608</v>
      </c>
      <c r="E321" s="390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4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4"/>
      <c r="B322" s="405"/>
      <c r="C322" s="405"/>
      <c r="D322" s="405"/>
      <c r="E322" s="405"/>
      <c r="F322" s="405"/>
      <c r="G322" s="405"/>
      <c r="H322" s="405"/>
      <c r="I322" s="405"/>
      <c r="J322" s="405"/>
      <c r="K322" s="405"/>
      <c r="L322" s="405"/>
      <c r="M322" s="405"/>
      <c r="N322" s="405"/>
      <c r="O322" s="406"/>
      <c r="P322" s="386" t="s">
        <v>70</v>
      </c>
      <c r="Q322" s="387"/>
      <c r="R322" s="387"/>
      <c r="S322" s="387"/>
      <c r="T322" s="387"/>
      <c r="U322" s="387"/>
      <c r="V322" s="388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5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6"/>
      <c r="P323" s="386" t="s">
        <v>70</v>
      </c>
      <c r="Q323" s="387"/>
      <c r="R323" s="387"/>
      <c r="S323" s="387"/>
      <c r="T323" s="387"/>
      <c r="U323" s="387"/>
      <c r="V323" s="388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9" t="s">
        <v>64</v>
      </c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05"/>
      <c r="O324" s="405"/>
      <c r="P324" s="405"/>
      <c r="Q324" s="405"/>
      <c r="R324" s="405"/>
      <c r="S324" s="405"/>
      <c r="T324" s="405"/>
      <c r="U324" s="405"/>
      <c r="V324" s="405"/>
      <c r="W324" s="405"/>
      <c r="X324" s="405"/>
      <c r="Y324" s="405"/>
      <c r="Z324" s="405"/>
      <c r="AA324" s="373"/>
      <c r="AB324" s="373"/>
      <c r="AC324" s="373"/>
    </row>
    <row r="325" spans="1:68" ht="27" hidden="1" customHeight="1" x14ac:dyDescent="0.25">
      <c r="A325" s="54" t="s">
        <v>422</v>
      </c>
      <c r="B325" s="54" t="s">
        <v>423</v>
      </c>
      <c r="C325" s="31">
        <v>4301030878</v>
      </c>
      <c r="D325" s="389">
        <v>4607091387193</v>
      </c>
      <c r="E325" s="390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4"/>
      <c r="R325" s="394"/>
      <c r="S325" s="394"/>
      <c r="T325" s="395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9">
        <v>4607091387230</v>
      </c>
      <c r="E326" s="390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4"/>
      <c r="R326" s="394"/>
      <c r="S326" s="394"/>
      <c r="T326" s="395"/>
      <c r="U326" s="34"/>
      <c r="V326" s="34"/>
      <c r="W326" s="35" t="s">
        <v>69</v>
      </c>
      <c r="X326" s="380">
        <v>22</v>
      </c>
      <c r="Y326" s="381">
        <f>IFERROR(IF(X326="",0,CEILING((X326/$H326),1)*$H326),"")</f>
        <v>25.200000000000003</v>
      </c>
      <c r="Z326" s="36">
        <f>IFERROR(IF(Y326=0,"",ROUNDUP(Y326/H326,0)*0.00753),"")</f>
        <v>4.5179999999999998E-2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23.361904761904761</v>
      </c>
      <c r="BN326" s="64">
        <f>IFERROR(Y326*I326/H326,"0")</f>
        <v>26.76</v>
      </c>
      <c r="BO326" s="64">
        <f>IFERROR(1/J326*(X326/H326),"0")</f>
        <v>3.3577533577533576E-2</v>
      </c>
      <c r="BP326" s="64">
        <f>IFERROR(1/J326*(Y326/H326),"0")</f>
        <v>3.8461538461538464E-2</v>
      </c>
    </row>
    <row r="327" spans="1:68" ht="27" hidden="1" customHeight="1" x14ac:dyDescent="0.25">
      <c r="A327" s="54" t="s">
        <v>426</v>
      </c>
      <c r="B327" s="54" t="s">
        <v>427</v>
      </c>
      <c r="C327" s="31">
        <v>4301031154</v>
      </c>
      <c r="D327" s="389">
        <v>4607091387292</v>
      </c>
      <c r="E327" s="390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4"/>
      <c r="R327" s="394"/>
      <c r="S327" s="394"/>
      <c r="T327" s="395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9">
        <v>4607091387285</v>
      </c>
      <c r="E328" s="390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4"/>
      <c r="R328" s="394"/>
      <c r="S328" s="394"/>
      <c r="T328" s="395"/>
      <c r="U328" s="34"/>
      <c r="V328" s="34"/>
      <c r="W328" s="35" t="s">
        <v>69</v>
      </c>
      <c r="X328" s="380">
        <v>17.5</v>
      </c>
      <c r="Y328" s="381">
        <f>IFERROR(IF(X328="",0,CEILING((X328/$H328),1)*$H328),"")</f>
        <v>18.900000000000002</v>
      </c>
      <c r="Z328" s="36">
        <f>IFERROR(IF(Y328=0,"",ROUNDUP(Y328/H328,0)*0.00502),"")</f>
        <v>4.5179999999999998E-2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18.583333333333332</v>
      </c>
      <c r="BN328" s="64">
        <f>IFERROR(Y328*I328/H328,"0")</f>
        <v>20.07</v>
      </c>
      <c r="BO328" s="64">
        <f>IFERROR(1/J328*(X328/H328),"0")</f>
        <v>3.5612535612535613E-2</v>
      </c>
      <c r="BP328" s="64">
        <f>IFERROR(1/J328*(Y328/H328),"0")</f>
        <v>3.8461538461538464E-2</v>
      </c>
    </row>
    <row r="329" spans="1:68" x14ac:dyDescent="0.2">
      <c r="A329" s="404"/>
      <c r="B329" s="405"/>
      <c r="C329" s="405"/>
      <c r="D329" s="405"/>
      <c r="E329" s="405"/>
      <c r="F329" s="405"/>
      <c r="G329" s="405"/>
      <c r="H329" s="405"/>
      <c r="I329" s="405"/>
      <c r="J329" s="405"/>
      <c r="K329" s="405"/>
      <c r="L329" s="405"/>
      <c r="M329" s="405"/>
      <c r="N329" s="405"/>
      <c r="O329" s="406"/>
      <c r="P329" s="386" t="s">
        <v>70</v>
      </c>
      <c r="Q329" s="387"/>
      <c r="R329" s="387"/>
      <c r="S329" s="387"/>
      <c r="T329" s="387"/>
      <c r="U329" s="387"/>
      <c r="V329" s="388"/>
      <c r="W329" s="37" t="s">
        <v>71</v>
      </c>
      <c r="X329" s="382">
        <f>IFERROR(X325/H325,"0")+IFERROR(X326/H326,"0")+IFERROR(X327/H327,"0")+IFERROR(X328/H328,"0")</f>
        <v>13.571428571428569</v>
      </c>
      <c r="Y329" s="382">
        <f>IFERROR(Y325/H325,"0")+IFERROR(Y326/H326,"0")+IFERROR(Y327/H327,"0")+IFERROR(Y328/H328,"0")</f>
        <v>15</v>
      </c>
      <c r="Z329" s="382">
        <f>IFERROR(IF(Z325="",0,Z325),"0")+IFERROR(IF(Z326="",0,Z326),"0")+IFERROR(IF(Z327="",0,Z327),"0")+IFERROR(IF(Z328="",0,Z328),"0")</f>
        <v>9.0359999999999996E-2</v>
      </c>
      <c r="AA329" s="383"/>
      <c r="AB329" s="383"/>
      <c r="AC329" s="383"/>
    </row>
    <row r="330" spans="1:68" x14ac:dyDescent="0.2">
      <c r="A330" s="405"/>
      <c r="B330" s="405"/>
      <c r="C330" s="405"/>
      <c r="D330" s="405"/>
      <c r="E330" s="405"/>
      <c r="F330" s="405"/>
      <c r="G330" s="405"/>
      <c r="H330" s="405"/>
      <c r="I330" s="405"/>
      <c r="J330" s="405"/>
      <c r="K330" s="405"/>
      <c r="L330" s="405"/>
      <c r="M330" s="405"/>
      <c r="N330" s="405"/>
      <c r="O330" s="406"/>
      <c r="P330" s="386" t="s">
        <v>70</v>
      </c>
      <c r="Q330" s="387"/>
      <c r="R330" s="387"/>
      <c r="S330" s="387"/>
      <c r="T330" s="387"/>
      <c r="U330" s="387"/>
      <c r="V330" s="388"/>
      <c r="W330" s="37" t="s">
        <v>69</v>
      </c>
      <c r="X330" s="382">
        <f>IFERROR(SUM(X325:X328),"0")</f>
        <v>39.5</v>
      </c>
      <c r="Y330" s="382">
        <f>IFERROR(SUM(Y325:Y328),"0")</f>
        <v>44.100000000000009</v>
      </c>
      <c r="Z330" s="37"/>
      <c r="AA330" s="383"/>
      <c r="AB330" s="383"/>
      <c r="AC330" s="383"/>
    </row>
    <row r="331" spans="1:68" ht="14.25" hidden="1" customHeight="1" x14ac:dyDescent="0.25">
      <c r="A331" s="429" t="s">
        <v>72</v>
      </c>
      <c r="B331" s="405"/>
      <c r="C331" s="405"/>
      <c r="D331" s="405"/>
      <c r="E331" s="405"/>
      <c r="F331" s="405"/>
      <c r="G331" s="405"/>
      <c r="H331" s="405"/>
      <c r="I331" s="405"/>
      <c r="J331" s="405"/>
      <c r="K331" s="405"/>
      <c r="L331" s="405"/>
      <c r="M331" s="405"/>
      <c r="N331" s="405"/>
      <c r="O331" s="405"/>
      <c r="P331" s="405"/>
      <c r="Q331" s="405"/>
      <c r="R331" s="405"/>
      <c r="S331" s="405"/>
      <c r="T331" s="405"/>
      <c r="U331" s="405"/>
      <c r="V331" s="405"/>
      <c r="W331" s="405"/>
      <c r="X331" s="405"/>
      <c r="Y331" s="405"/>
      <c r="Z331" s="405"/>
      <c r="AA331" s="373"/>
      <c r="AB331" s="373"/>
      <c r="AC331" s="373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9">
        <v>4607091387766</v>
      </c>
      <c r="E332" s="390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4"/>
      <c r="R332" s="394"/>
      <c r="S332" s="394"/>
      <c r="T332" s="395"/>
      <c r="U332" s="34"/>
      <c r="V332" s="34"/>
      <c r="W332" s="35" t="s">
        <v>69</v>
      </c>
      <c r="X332" s="380">
        <v>400</v>
      </c>
      <c r="Y332" s="381">
        <f t="shared" ref="Y332:Y337" si="62">IFERROR(IF(X332="",0,CEILING((X332/$H332),1)*$H332),"")</f>
        <v>405.59999999999997</v>
      </c>
      <c r="Z332" s="36">
        <f>IFERROR(IF(Y332=0,"",ROUNDUP(Y332/H332,0)*0.02175),"")</f>
        <v>1.131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428.61538461538464</v>
      </c>
      <c r="BN332" s="64">
        <f t="shared" ref="BN332:BN337" si="64">IFERROR(Y332*I332/H332,"0")</f>
        <v>434.61600000000004</v>
      </c>
      <c r="BO332" s="64">
        <f t="shared" ref="BO332:BO337" si="65">IFERROR(1/J332*(X332/H332),"0")</f>
        <v>0.91575091575091572</v>
      </c>
      <c r="BP332" s="64">
        <f t="shared" ref="BP332:BP337" si="66">IFERROR(1/J332*(Y332/H332),"0")</f>
        <v>0.92857142857142849</v>
      </c>
    </row>
    <row r="333" spans="1:68" ht="27" hidden="1" customHeight="1" x14ac:dyDescent="0.25">
      <c r="A333" s="54" t="s">
        <v>432</v>
      </c>
      <c r="B333" s="54" t="s">
        <v>433</v>
      </c>
      <c r="C333" s="31">
        <v>4301051116</v>
      </c>
      <c r="D333" s="389">
        <v>4607091387957</v>
      </c>
      <c r="E333" s="390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4"/>
      <c r="R333" s="394"/>
      <c r="S333" s="394"/>
      <c r="T333" s="395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434</v>
      </c>
      <c r="B334" s="54" t="s">
        <v>435</v>
      </c>
      <c r="C334" s="31">
        <v>4301051115</v>
      </c>
      <c r="D334" s="389">
        <v>4607091387964</v>
      </c>
      <c r="E334" s="390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4"/>
      <c r="R334" s="394"/>
      <c r="S334" s="394"/>
      <c r="T334" s="395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436</v>
      </c>
      <c r="B335" s="54" t="s">
        <v>437</v>
      </c>
      <c r="C335" s="31">
        <v>4301051705</v>
      </c>
      <c r="D335" s="389">
        <v>4680115884588</v>
      </c>
      <c r="E335" s="390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4"/>
      <c r="R335" s="394"/>
      <c r="S335" s="394"/>
      <c r="T335" s="395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438</v>
      </c>
      <c r="B336" s="54" t="s">
        <v>439</v>
      </c>
      <c r="C336" s="31">
        <v>4301051130</v>
      </c>
      <c r="D336" s="389">
        <v>4607091387537</v>
      </c>
      <c r="E336" s="390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4"/>
      <c r="R336" s="394"/>
      <c r="S336" s="394"/>
      <c r="T336" s="395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440</v>
      </c>
      <c r="B337" s="54" t="s">
        <v>441</v>
      </c>
      <c r="C337" s="31">
        <v>4301051132</v>
      </c>
      <c r="D337" s="389">
        <v>4607091387513</v>
      </c>
      <c r="E337" s="390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4"/>
      <c r="R337" s="394"/>
      <c r="S337" s="394"/>
      <c r="T337" s="395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04"/>
      <c r="B338" s="405"/>
      <c r="C338" s="405"/>
      <c r="D338" s="405"/>
      <c r="E338" s="405"/>
      <c r="F338" s="405"/>
      <c r="G338" s="405"/>
      <c r="H338" s="405"/>
      <c r="I338" s="405"/>
      <c r="J338" s="405"/>
      <c r="K338" s="405"/>
      <c r="L338" s="405"/>
      <c r="M338" s="405"/>
      <c r="N338" s="405"/>
      <c r="O338" s="406"/>
      <c r="P338" s="386" t="s">
        <v>70</v>
      </c>
      <c r="Q338" s="387"/>
      <c r="R338" s="387"/>
      <c r="S338" s="387"/>
      <c r="T338" s="387"/>
      <c r="U338" s="387"/>
      <c r="V338" s="388"/>
      <c r="W338" s="37" t="s">
        <v>71</v>
      </c>
      <c r="X338" s="382">
        <f>IFERROR(X332/H332,"0")+IFERROR(X333/H333,"0")+IFERROR(X334/H334,"0")+IFERROR(X335/H335,"0")+IFERROR(X336/H336,"0")+IFERROR(X337/H337,"0")</f>
        <v>51.282051282051285</v>
      </c>
      <c r="Y338" s="382">
        <f>IFERROR(Y332/H332,"0")+IFERROR(Y333/H333,"0")+IFERROR(Y334/H334,"0")+IFERROR(Y335/H335,"0")+IFERROR(Y336/H336,"0")+IFERROR(Y337/H337,"0")</f>
        <v>52</v>
      </c>
      <c r="Z338" s="382">
        <f>IFERROR(IF(Z332="",0,Z332),"0")+IFERROR(IF(Z333="",0,Z333),"0")+IFERROR(IF(Z334="",0,Z334),"0")+IFERROR(IF(Z335="",0,Z335),"0")+IFERROR(IF(Z336="",0,Z336),"0")+IFERROR(IF(Z337="",0,Z337),"0")</f>
        <v>1.131</v>
      </c>
      <c r="AA338" s="383"/>
      <c r="AB338" s="383"/>
      <c r="AC338" s="383"/>
    </row>
    <row r="339" spans="1:68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05"/>
      <c r="O339" s="406"/>
      <c r="P339" s="386" t="s">
        <v>70</v>
      </c>
      <c r="Q339" s="387"/>
      <c r="R339" s="387"/>
      <c r="S339" s="387"/>
      <c r="T339" s="387"/>
      <c r="U339" s="387"/>
      <c r="V339" s="388"/>
      <c r="W339" s="37" t="s">
        <v>69</v>
      </c>
      <c r="X339" s="382">
        <f>IFERROR(SUM(X332:X337),"0")</f>
        <v>400</v>
      </c>
      <c r="Y339" s="382">
        <f>IFERROR(SUM(Y332:Y337),"0")</f>
        <v>405.59999999999997</v>
      </c>
      <c r="Z339" s="37"/>
      <c r="AA339" s="383"/>
      <c r="AB339" s="383"/>
      <c r="AC339" s="383"/>
    </row>
    <row r="340" spans="1:68" ht="14.25" hidden="1" customHeight="1" x14ac:dyDescent="0.25">
      <c r="A340" s="429" t="s">
        <v>167</v>
      </c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5"/>
      <c r="O340" s="405"/>
      <c r="P340" s="405"/>
      <c r="Q340" s="405"/>
      <c r="R340" s="405"/>
      <c r="S340" s="405"/>
      <c r="T340" s="405"/>
      <c r="U340" s="405"/>
      <c r="V340" s="405"/>
      <c r="W340" s="405"/>
      <c r="X340" s="405"/>
      <c r="Y340" s="405"/>
      <c r="Z340" s="405"/>
      <c r="AA340" s="373"/>
      <c r="AB340" s="373"/>
      <c r="AC340" s="373"/>
    </row>
    <row r="341" spans="1:68" ht="16.5" hidden="1" customHeight="1" x14ac:dyDescent="0.25">
      <c r="A341" s="54" t="s">
        <v>442</v>
      </c>
      <c r="B341" s="54" t="s">
        <v>443</v>
      </c>
      <c r="C341" s="31">
        <v>4301060379</v>
      </c>
      <c r="D341" s="389">
        <v>4607091380880</v>
      </c>
      <c r="E341" s="390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4"/>
      <c r="R341" s="394"/>
      <c r="S341" s="394"/>
      <c r="T341" s="395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444</v>
      </c>
      <c r="B342" s="54" t="s">
        <v>445</v>
      </c>
      <c r="C342" s="31">
        <v>4301060308</v>
      </c>
      <c r="D342" s="389">
        <v>4607091384482</v>
      </c>
      <c r="E342" s="390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4"/>
      <c r="R342" s="394"/>
      <c r="S342" s="394"/>
      <c r="T342" s="395"/>
      <c r="U342" s="34"/>
      <c r="V342" s="34"/>
      <c r="W342" s="35" t="s">
        <v>69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446</v>
      </c>
      <c r="B343" s="54" t="s">
        <v>447</v>
      </c>
      <c r="C343" s="31">
        <v>4301060325</v>
      </c>
      <c r="D343" s="389">
        <v>4607091380897</v>
      </c>
      <c r="E343" s="390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4"/>
      <c r="R343" s="394"/>
      <c r="S343" s="394"/>
      <c r="T343" s="395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4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6"/>
      <c r="P344" s="386" t="s">
        <v>70</v>
      </c>
      <c r="Q344" s="387"/>
      <c r="R344" s="387"/>
      <c r="S344" s="387"/>
      <c r="T344" s="387"/>
      <c r="U344" s="387"/>
      <c r="V344" s="388"/>
      <c r="W344" s="37" t="s">
        <v>71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hidden="1" x14ac:dyDescent="0.2">
      <c r="A345" s="405"/>
      <c r="B345" s="405"/>
      <c r="C345" s="405"/>
      <c r="D345" s="405"/>
      <c r="E345" s="405"/>
      <c r="F345" s="405"/>
      <c r="G345" s="405"/>
      <c r="H345" s="405"/>
      <c r="I345" s="405"/>
      <c r="J345" s="405"/>
      <c r="K345" s="405"/>
      <c r="L345" s="405"/>
      <c r="M345" s="405"/>
      <c r="N345" s="405"/>
      <c r="O345" s="406"/>
      <c r="P345" s="386" t="s">
        <v>70</v>
      </c>
      <c r="Q345" s="387"/>
      <c r="R345" s="387"/>
      <c r="S345" s="387"/>
      <c r="T345" s="387"/>
      <c r="U345" s="387"/>
      <c r="V345" s="388"/>
      <c r="W345" s="37" t="s">
        <v>69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hidden="1" customHeight="1" x14ac:dyDescent="0.25">
      <c r="A346" s="429" t="s">
        <v>96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373"/>
      <c r="AB346" s="373"/>
      <c r="AC346" s="373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9">
        <v>4607091388374</v>
      </c>
      <c r="E347" s="390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09" t="s">
        <v>450</v>
      </c>
      <c r="Q347" s="394"/>
      <c r="R347" s="394"/>
      <c r="S347" s="394"/>
      <c r="T347" s="395"/>
      <c r="U347" s="34"/>
      <c r="V347" s="34"/>
      <c r="W347" s="35" t="s">
        <v>69</v>
      </c>
      <c r="X347" s="380">
        <v>0.99</v>
      </c>
      <c r="Y347" s="381">
        <f>IFERROR(IF(X347="",0,CEILING((X347/$H347),1)*$H347),"")</f>
        <v>3.04</v>
      </c>
      <c r="Z347" s="36">
        <f>IFERROR(IF(Y347=0,"",ROUNDUP(Y347/H347,0)*0.00753),"")</f>
        <v>7.5300000000000002E-3</v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1.068157894736842</v>
      </c>
      <c r="BN347" s="64">
        <f>IFERROR(Y347*I347/H347,"0")</f>
        <v>3.28</v>
      </c>
      <c r="BO347" s="64">
        <f>IFERROR(1/J347*(X347/H347),"0")</f>
        <v>2.0875506072874491E-3</v>
      </c>
      <c r="BP347" s="64">
        <f>IFERROR(1/J347*(Y347/H347),"0")</f>
        <v>6.41025641025641E-3</v>
      </c>
    </row>
    <row r="348" spans="1:68" ht="27" hidden="1" customHeight="1" x14ac:dyDescent="0.25">
      <c r="A348" s="54" t="s">
        <v>451</v>
      </c>
      <c r="B348" s="54" t="s">
        <v>452</v>
      </c>
      <c r="C348" s="31">
        <v>4301030235</v>
      </c>
      <c r="D348" s="389">
        <v>4607091388381</v>
      </c>
      <c r="E348" s="390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752" t="s">
        <v>453</v>
      </c>
      <c r="Q348" s="394"/>
      <c r="R348" s="394"/>
      <c r="S348" s="394"/>
      <c r="T348" s="395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454</v>
      </c>
      <c r="B349" s="54" t="s">
        <v>455</v>
      </c>
      <c r="C349" s="31">
        <v>4301032015</v>
      </c>
      <c r="D349" s="389">
        <v>4607091383102</v>
      </c>
      <c r="E349" s="390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4"/>
      <c r="R349" s="394"/>
      <c r="S349" s="394"/>
      <c r="T349" s="395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9">
        <v>4607091388404</v>
      </c>
      <c r="E350" s="390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4"/>
      <c r="R350" s="394"/>
      <c r="S350" s="394"/>
      <c r="T350" s="395"/>
      <c r="U350" s="34"/>
      <c r="V350" s="34"/>
      <c r="W350" s="35" t="s">
        <v>69</v>
      </c>
      <c r="X350" s="380">
        <v>5.3999999999999986</v>
      </c>
      <c r="Y350" s="381">
        <f>IFERROR(IF(X350="",0,CEILING((X350/$H350),1)*$H350),"")</f>
        <v>7.6499999999999995</v>
      </c>
      <c r="Z350" s="36">
        <f>IFERROR(IF(Y350=0,"",ROUNDUP(Y350/H350,0)*0.00753),"")</f>
        <v>2.2589999999999999E-2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6.1411764705882339</v>
      </c>
      <c r="BN350" s="64">
        <f>IFERROR(Y350*I350/H350,"0")</f>
        <v>8.6999999999999993</v>
      </c>
      <c r="BO350" s="64">
        <f>IFERROR(1/J350*(X350/H350),"0")</f>
        <v>1.357466063348416E-2</v>
      </c>
      <c r="BP350" s="64">
        <f>IFERROR(1/J350*(Y350/H350),"0")</f>
        <v>1.9230769230769232E-2</v>
      </c>
    </row>
    <row r="351" spans="1:68" x14ac:dyDescent="0.2">
      <c r="A351" s="404"/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5"/>
      <c r="N351" s="405"/>
      <c r="O351" s="406"/>
      <c r="P351" s="386" t="s">
        <v>70</v>
      </c>
      <c r="Q351" s="387"/>
      <c r="R351" s="387"/>
      <c r="S351" s="387"/>
      <c r="T351" s="387"/>
      <c r="U351" s="387"/>
      <c r="V351" s="388"/>
      <c r="W351" s="37" t="s">
        <v>71</v>
      </c>
      <c r="X351" s="382">
        <f>IFERROR(X347/H347,"0")+IFERROR(X348/H348,"0")+IFERROR(X349/H349,"0")+IFERROR(X350/H350,"0")</f>
        <v>2.443304953560371</v>
      </c>
      <c r="Y351" s="382">
        <f>IFERROR(Y347/H347,"0")+IFERROR(Y348/H348,"0")+IFERROR(Y349/H349,"0")+IFERROR(Y350/H350,"0")</f>
        <v>4</v>
      </c>
      <c r="Z351" s="382">
        <f>IFERROR(IF(Z347="",0,Z347),"0")+IFERROR(IF(Z348="",0,Z348),"0")+IFERROR(IF(Z349="",0,Z349),"0")+IFERROR(IF(Z350="",0,Z350),"0")</f>
        <v>3.0120000000000001E-2</v>
      </c>
      <c r="AA351" s="383"/>
      <c r="AB351" s="383"/>
      <c r="AC351" s="383"/>
    </row>
    <row r="352" spans="1:68" x14ac:dyDescent="0.2">
      <c r="A352" s="405"/>
      <c r="B352" s="405"/>
      <c r="C352" s="405"/>
      <c r="D352" s="405"/>
      <c r="E352" s="405"/>
      <c r="F352" s="405"/>
      <c r="G352" s="405"/>
      <c r="H352" s="405"/>
      <c r="I352" s="405"/>
      <c r="J352" s="405"/>
      <c r="K352" s="405"/>
      <c r="L352" s="405"/>
      <c r="M352" s="405"/>
      <c r="N352" s="405"/>
      <c r="O352" s="406"/>
      <c r="P352" s="386" t="s">
        <v>70</v>
      </c>
      <c r="Q352" s="387"/>
      <c r="R352" s="387"/>
      <c r="S352" s="387"/>
      <c r="T352" s="387"/>
      <c r="U352" s="387"/>
      <c r="V352" s="388"/>
      <c r="W352" s="37" t="s">
        <v>69</v>
      </c>
      <c r="X352" s="382">
        <f>IFERROR(SUM(X347:X350),"0")</f>
        <v>6.3899999999999988</v>
      </c>
      <c r="Y352" s="382">
        <f>IFERROR(SUM(Y347:Y350),"0")</f>
        <v>10.69</v>
      </c>
      <c r="Z352" s="37"/>
      <c r="AA352" s="383"/>
      <c r="AB352" s="383"/>
      <c r="AC352" s="383"/>
    </row>
    <row r="353" spans="1:68" ht="14.25" hidden="1" customHeight="1" x14ac:dyDescent="0.25">
      <c r="A353" s="429" t="s">
        <v>458</v>
      </c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05"/>
      <c r="O353" s="405"/>
      <c r="P353" s="405"/>
      <c r="Q353" s="405"/>
      <c r="R353" s="405"/>
      <c r="S353" s="405"/>
      <c r="T353" s="405"/>
      <c r="U353" s="405"/>
      <c r="V353" s="405"/>
      <c r="W353" s="405"/>
      <c r="X353" s="405"/>
      <c r="Y353" s="405"/>
      <c r="Z353" s="405"/>
      <c r="AA353" s="373"/>
      <c r="AB353" s="373"/>
      <c r="AC353" s="373"/>
    </row>
    <row r="354" spans="1:68" ht="16.5" hidden="1" customHeight="1" x14ac:dyDescent="0.25">
      <c r="A354" s="54" t="s">
        <v>459</v>
      </c>
      <c r="B354" s="54" t="s">
        <v>460</v>
      </c>
      <c r="C354" s="31">
        <v>4301180007</v>
      </c>
      <c r="D354" s="389">
        <v>4680115881808</v>
      </c>
      <c r="E354" s="390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6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4"/>
      <c r="R354" s="394"/>
      <c r="S354" s="394"/>
      <c r="T354" s="395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463</v>
      </c>
      <c r="B355" s="54" t="s">
        <v>464</v>
      </c>
      <c r="C355" s="31">
        <v>4301180006</v>
      </c>
      <c r="D355" s="389">
        <v>4680115881822</v>
      </c>
      <c r="E355" s="390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4"/>
      <c r="R355" s="394"/>
      <c r="S355" s="394"/>
      <c r="T355" s="395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465</v>
      </c>
      <c r="B356" s="54" t="s">
        <v>466</v>
      </c>
      <c r="C356" s="31">
        <v>4301180001</v>
      </c>
      <c r="D356" s="389">
        <v>4680115880016</v>
      </c>
      <c r="E356" s="390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4"/>
      <c r="R356" s="394"/>
      <c r="S356" s="394"/>
      <c r="T356" s="395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4"/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6"/>
      <c r="P357" s="386" t="s">
        <v>70</v>
      </c>
      <c r="Q357" s="387"/>
      <c r="R357" s="387"/>
      <c r="S357" s="387"/>
      <c r="T357" s="387"/>
      <c r="U357" s="387"/>
      <c r="V357" s="388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5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6"/>
      <c r="P358" s="386" t="s">
        <v>70</v>
      </c>
      <c r="Q358" s="387"/>
      <c r="R358" s="387"/>
      <c r="S358" s="387"/>
      <c r="T358" s="387"/>
      <c r="U358" s="387"/>
      <c r="V358" s="388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4" t="s">
        <v>467</v>
      </c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05"/>
      <c r="O359" s="405"/>
      <c r="P359" s="405"/>
      <c r="Q359" s="405"/>
      <c r="R359" s="405"/>
      <c r="S359" s="405"/>
      <c r="T359" s="405"/>
      <c r="U359" s="405"/>
      <c r="V359" s="405"/>
      <c r="W359" s="405"/>
      <c r="X359" s="405"/>
      <c r="Y359" s="405"/>
      <c r="Z359" s="405"/>
      <c r="AA359" s="374"/>
      <c r="AB359" s="374"/>
      <c r="AC359" s="374"/>
    </row>
    <row r="360" spans="1:68" ht="14.25" hidden="1" customHeight="1" x14ac:dyDescent="0.25">
      <c r="A360" s="429" t="s">
        <v>64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405"/>
      <c r="AA360" s="373"/>
      <c r="AB360" s="373"/>
      <c r="AC360" s="373"/>
    </row>
    <row r="361" spans="1:68" ht="27" hidden="1" customHeight="1" x14ac:dyDescent="0.25">
      <c r="A361" s="54" t="s">
        <v>468</v>
      </c>
      <c r="B361" s="54" t="s">
        <v>469</v>
      </c>
      <c r="C361" s="31">
        <v>4301031066</v>
      </c>
      <c r="D361" s="389">
        <v>4607091383836</v>
      </c>
      <c r="E361" s="390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4"/>
      <c r="R361" s="394"/>
      <c r="S361" s="394"/>
      <c r="T361" s="395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4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5"/>
      <c r="N362" s="405"/>
      <c r="O362" s="406"/>
      <c r="P362" s="386" t="s">
        <v>70</v>
      </c>
      <c r="Q362" s="387"/>
      <c r="R362" s="387"/>
      <c r="S362" s="387"/>
      <c r="T362" s="387"/>
      <c r="U362" s="387"/>
      <c r="V362" s="388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5"/>
      <c r="N363" s="405"/>
      <c r="O363" s="406"/>
      <c r="P363" s="386" t="s">
        <v>70</v>
      </c>
      <c r="Q363" s="387"/>
      <c r="R363" s="387"/>
      <c r="S363" s="387"/>
      <c r="T363" s="387"/>
      <c r="U363" s="387"/>
      <c r="V363" s="388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9" t="s">
        <v>72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373"/>
      <c r="AB364" s="373"/>
      <c r="AC364" s="373"/>
    </row>
    <row r="365" spans="1:68" ht="16.5" hidden="1" customHeight="1" x14ac:dyDescent="0.25">
      <c r="A365" s="54" t="s">
        <v>470</v>
      </c>
      <c r="B365" s="54" t="s">
        <v>471</v>
      </c>
      <c r="C365" s="31">
        <v>4301051142</v>
      </c>
      <c r="D365" s="389">
        <v>4607091387919</v>
      </c>
      <c r="E365" s="390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4"/>
      <c r="R365" s="394"/>
      <c r="S365" s="394"/>
      <c r="T365" s="395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472</v>
      </c>
      <c r="B366" s="54" t="s">
        <v>473</v>
      </c>
      <c r="C366" s="31">
        <v>4301051461</v>
      </c>
      <c r="D366" s="389">
        <v>4680115883604</v>
      </c>
      <c r="E366" s="390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4"/>
      <c r="R366" s="394"/>
      <c r="S366" s="394"/>
      <c r="T366" s="395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9">
        <v>4680115883567</v>
      </c>
      <c r="E367" s="390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4"/>
      <c r="R367" s="394"/>
      <c r="S367" s="394"/>
      <c r="T367" s="395"/>
      <c r="U367" s="34"/>
      <c r="V367" s="34"/>
      <c r="W367" s="35" t="s">
        <v>69</v>
      </c>
      <c r="X367" s="380">
        <v>17.5</v>
      </c>
      <c r="Y367" s="381">
        <f>IFERROR(IF(X367="",0,CEILING((X367/$H367),1)*$H367),"")</f>
        <v>18.900000000000002</v>
      </c>
      <c r="Z367" s="36">
        <f>IFERROR(IF(Y367=0,"",ROUNDUP(Y367/H367,0)*0.00753),"")</f>
        <v>6.7769999999999997E-2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19.666666666666664</v>
      </c>
      <c r="BN367" s="64">
        <f>IFERROR(Y367*I367/H367,"0")</f>
        <v>21.24</v>
      </c>
      <c r="BO367" s="64">
        <f>IFERROR(1/J367*(X367/H367),"0")</f>
        <v>5.3418803418803409E-2</v>
      </c>
      <c r="BP367" s="64">
        <f>IFERROR(1/J367*(Y367/H367),"0")</f>
        <v>5.7692307692307689E-2</v>
      </c>
    </row>
    <row r="368" spans="1:68" x14ac:dyDescent="0.2">
      <c r="A368" s="404"/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6"/>
      <c r="P368" s="386" t="s">
        <v>70</v>
      </c>
      <c r="Q368" s="387"/>
      <c r="R368" s="387"/>
      <c r="S368" s="387"/>
      <c r="T368" s="387"/>
      <c r="U368" s="387"/>
      <c r="V368" s="388"/>
      <c r="W368" s="37" t="s">
        <v>71</v>
      </c>
      <c r="X368" s="382">
        <f>IFERROR(X365/H365,"0")+IFERROR(X366/H366,"0")+IFERROR(X367/H367,"0")</f>
        <v>8.3333333333333321</v>
      </c>
      <c r="Y368" s="382">
        <f>IFERROR(Y365/H365,"0")+IFERROR(Y366/H366,"0")+IFERROR(Y367/H367,"0")</f>
        <v>9</v>
      </c>
      <c r="Z368" s="382">
        <f>IFERROR(IF(Z365="",0,Z365),"0")+IFERROR(IF(Z366="",0,Z366),"0")+IFERROR(IF(Z367="",0,Z367),"0")</f>
        <v>6.7769999999999997E-2</v>
      </c>
      <c r="AA368" s="383"/>
      <c r="AB368" s="383"/>
      <c r="AC368" s="383"/>
    </row>
    <row r="369" spans="1:68" x14ac:dyDescent="0.2">
      <c r="A369" s="405"/>
      <c r="B369" s="405"/>
      <c r="C369" s="405"/>
      <c r="D369" s="405"/>
      <c r="E369" s="405"/>
      <c r="F369" s="405"/>
      <c r="G369" s="405"/>
      <c r="H369" s="405"/>
      <c r="I369" s="405"/>
      <c r="J369" s="405"/>
      <c r="K369" s="405"/>
      <c r="L369" s="405"/>
      <c r="M369" s="405"/>
      <c r="N369" s="405"/>
      <c r="O369" s="406"/>
      <c r="P369" s="386" t="s">
        <v>70</v>
      </c>
      <c r="Q369" s="387"/>
      <c r="R369" s="387"/>
      <c r="S369" s="387"/>
      <c r="T369" s="387"/>
      <c r="U369" s="387"/>
      <c r="V369" s="388"/>
      <c r="W369" s="37" t="s">
        <v>69</v>
      </c>
      <c r="X369" s="382">
        <f>IFERROR(SUM(X365:X367),"0")</f>
        <v>17.5</v>
      </c>
      <c r="Y369" s="382">
        <f>IFERROR(SUM(Y365:Y367),"0")</f>
        <v>18.900000000000002</v>
      </c>
      <c r="Z369" s="37"/>
      <c r="AA369" s="383"/>
      <c r="AB369" s="383"/>
      <c r="AC369" s="383"/>
    </row>
    <row r="370" spans="1:68" ht="27.75" hidden="1" customHeight="1" x14ac:dyDescent="0.2">
      <c r="A370" s="391" t="s">
        <v>476</v>
      </c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2"/>
      <c r="O370" s="392"/>
      <c r="P370" s="392"/>
      <c r="Q370" s="392"/>
      <c r="R370" s="392"/>
      <c r="S370" s="392"/>
      <c r="T370" s="392"/>
      <c r="U370" s="392"/>
      <c r="V370" s="392"/>
      <c r="W370" s="392"/>
      <c r="X370" s="392"/>
      <c r="Y370" s="392"/>
      <c r="Z370" s="392"/>
      <c r="AA370" s="48"/>
      <c r="AB370" s="48"/>
      <c r="AC370" s="48"/>
    </row>
    <row r="371" spans="1:68" ht="16.5" hidden="1" customHeight="1" x14ac:dyDescent="0.25">
      <c r="A371" s="424" t="s">
        <v>477</v>
      </c>
      <c r="B371" s="405"/>
      <c r="C371" s="405"/>
      <c r="D371" s="405"/>
      <c r="E371" s="405"/>
      <c r="F371" s="405"/>
      <c r="G371" s="405"/>
      <c r="H371" s="405"/>
      <c r="I371" s="405"/>
      <c r="J371" s="405"/>
      <c r="K371" s="405"/>
      <c r="L371" s="405"/>
      <c r="M371" s="405"/>
      <c r="N371" s="405"/>
      <c r="O371" s="405"/>
      <c r="P371" s="405"/>
      <c r="Q371" s="405"/>
      <c r="R371" s="405"/>
      <c r="S371" s="405"/>
      <c r="T371" s="405"/>
      <c r="U371" s="405"/>
      <c r="V371" s="405"/>
      <c r="W371" s="405"/>
      <c r="X371" s="405"/>
      <c r="Y371" s="405"/>
      <c r="Z371" s="405"/>
      <c r="AA371" s="374"/>
      <c r="AB371" s="374"/>
      <c r="AC371" s="374"/>
    </row>
    <row r="372" spans="1:68" ht="14.25" hidden="1" customHeight="1" x14ac:dyDescent="0.25">
      <c r="A372" s="429" t="s">
        <v>110</v>
      </c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05"/>
      <c r="O372" s="405"/>
      <c r="P372" s="405"/>
      <c r="Q372" s="405"/>
      <c r="R372" s="405"/>
      <c r="S372" s="405"/>
      <c r="T372" s="405"/>
      <c r="U372" s="405"/>
      <c r="V372" s="405"/>
      <c r="W372" s="405"/>
      <c r="X372" s="405"/>
      <c r="Y372" s="405"/>
      <c r="Z372" s="405"/>
      <c r="AA372" s="373"/>
      <c r="AB372" s="373"/>
      <c r="AC372" s="373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9">
        <v>4680115884847</v>
      </c>
      <c r="E373" s="390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4"/>
      <c r="R373" s="394"/>
      <c r="S373" s="394"/>
      <c r="T373" s="395"/>
      <c r="U373" s="34"/>
      <c r="V373" s="34"/>
      <c r="W373" s="35" t="s">
        <v>69</v>
      </c>
      <c r="X373" s="380">
        <v>200</v>
      </c>
      <c r="Y373" s="381">
        <f t="shared" ref="Y373:Y381" si="67">IFERROR(IF(X373="",0,CEILING((X373/$H373),1)*$H373),"")</f>
        <v>210</v>
      </c>
      <c r="Z373" s="36">
        <f>IFERROR(IF(Y373=0,"",ROUNDUP(Y373/H373,0)*0.02175),"")</f>
        <v>0.30449999999999999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206.4</v>
      </c>
      <c r="BN373" s="64">
        <f t="shared" ref="BN373:BN381" si="69">IFERROR(Y373*I373/H373,"0")</f>
        <v>216.72</v>
      </c>
      <c r="BO373" s="64">
        <f t="shared" ref="BO373:BO381" si="70">IFERROR(1/J373*(X373/H373),"0")</f>
        <v>0.27777777777777779</v>
      </c>
      <c r="BP373" s="64">
        <f t="shared" ref="BP373:BP381" si="71">IFERROR(1/J373*(Y373/H373),"0")</f>
        <v>0.29166666666666663</v>
      </c>
    </row>
    <row r="374" spans="1:68" ht="27" hidden="1" customHeight="1" x14ac:dyDescent="0.25">
      <c r="A374" s="54" t="s">
        <v>478</v>
      </c>
      <c r="B374" s="54" t="s">
        <v>480</v>
      </c>
      <c r="C374" s="31">
        <v>4301011946</v>
      </c>
      <c r="D374" s="389">
        <v>4680115884847</v>
      </c>
      <c r="E374" s="390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4"/>
      <c r="R374" s="394"/>
      <c r="S374" s="394"/>
      <c r="T374" s="395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9">
        <v>4680115884854</v>
      </c>
      <c r="E375" s="390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4"/>
      <c r="R375" s="394"/>
      <c r="S375" s="394"/>
      <c r="T375" s="395"/>
      <c r="U375" s="34"/>
      <c r="V375" s="34"/>
      <c r="W375" s="35" t="s">
        <v>69</v>
      </c>
      <c r="X375" s="380">
        <v>230</v>
      </c>
      <c r="Y375" s="381">
        <f t="shared" si="67"/>
        <v>240</v>
      </c>
      <c r="Z375" s="36">
        <f>IFERROR(IF(Y375=0,"",ROUNDUP(Y375/H375,0)*0.02175),"")</f>
        <v>0.34799999999999998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237.36</v>
      </c>
      <c r="BN375" s="64">
        <f t="shared" si="69"/>
        <v>247.68</v>
      </c>
      <c r="BO375" s="64">
        <f t="shared" si="70"/>
        <v>0.31944444444444442</v>
      </c>
      <c r="BP375" s="64">
        <f t="shared" si="71"/>
        <v>0.33333333333333331</v>
      </c>
    </row>
    <row r="376" spans="1:68" ht="27" hidden="1" customHeight="1" x14ac:dyDescent="0.25">
      <c r="A376" s="54" t="s">
        <v>481</v>
      </c>
      <c r="B376" s="54" t="s">
        <v>483</v>
      </c>
      <c r="C376" s="31">
        <v>4301011947</v>
      </c>
      <c r="D376" s="389">
        <v>4680115884854</v>
      </c>
      <c r="E376" s="390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4301011943</v>
      </c>
      <c r="D377" s="389">
        <v>4680115884830</v>
      </c>
      <c r="E377" s="390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5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9">
        <v>4680115884830</v>
      </c>
      <c r="E378" s="390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69</v>
      </c>
      <c r="X378" s="380">
        <v>500</v>
      </c>
      <c r="Y378" s="381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hidden="1" customHeight="1" x14ac:dyDescent="0.25">
      <c r="A379" s="54" t="s">
        <v>487</v>
      </c>
      <c r="B379" s="54" t="s">
        <v>488</v>
      </c>
      <c r="C379" s="31">
        <v>4301011433</v>
      </c>
      <c r="D379" s="389">
        <v>4680115882638</v>
      </c>
      <c r="E379" s="390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4"/>
      <c r="R379" s="394"/>
      <c r="S379" s="394"/>
      <c r="T379" s="395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489</v>
      </c>
      <c r="B380" s="54" t="s">
        <v>490</v>
      </c>
      <c r="C380" s="31">
        <v>4301011952</v>
      </c>
      <c r="D380" s="389">
        <v>4680115884922</v>
      </c>
      <c r="E380" s="390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4"/>
      <c r="R380" s="394"/>
      <c r="S380" s="394"/>
      <c r="T380" s="395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492</v>
      </c>
      <c r="C381" s="31">
        <v>4301011868</v>
      </c>
      <c r="D381" s="389">
        <v>4680115884861</v>
      </c>
      <c r="E381" s="390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4"/>
      <c r="R381" s="394"/>
      <c r="S381" s="394"/>
      <c r="T381" s="395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4"/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6"/>
      <c r="P382" s="386" t="s">
        <v>70</v>
      </c>
      <c r="Q382" s="387"/>
      <c r="R382" s="387"/>
      <c r="S382" s="387"/>
      <c r="T382" s="387"/>
      <c r="U382" s="387"/>
      <c r="V382" s="388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62</v>
      </c>
      <c r="Y382" s="382">
        <f>IFERROR(Y373/H373,"0")+IFERROR(Y374/H374,"0")+IFERROR(Y375/H375,"0")+IFERROR(Y376/H376,"0")+IFERROR(Y377/H377,"0")+IFERROR(Y378/H378,"0")+IFERROR(Y379/H379,"0")+IFERROR(Y380/H380,"0")+IFERROR(Y381/H381,"0")</f>
        <v>64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1.3919999999999999</v>
      </c>
      <c r="AA382" s="383"/>
      <c r="AB382" s="383"/>
      <c r="AC382" s="383"/>
    </row>
    <row r="383" spans="1:68" x14ac:dyDescent="0.2">
      <c r="A383" s="405"/>
      <c r="B383" s="405"/>
      <c r="C383" s="405"/>
      <c r="D383" s="405"/>
      <c r="E383" s="405"/>
      <c r="F383" s="405"/>
      <c r="G383" s="405"/>
      <c r="H383" s="405"/>
      <c r="I383" s="405"/>
      <c r="J383" s="405"/>
      <c r="K383" s="405"/>
      <c r="L383" s="405"/>
      <c r="M383" s="405"/>
      <c r="N383" s="405"/>
      <c r="O383" s="406"/>
      <c r="P383" s="386" t="s">
        <v>70</v>
      </c>
      <c r="Q383" s="387"/>
      <c r="R383" s="387"/>
      <c r="S383" s="387"/>
      <c r="T383" s="387"/>
      <c r="U383" s="387"/>
      <c r="V383" s="388"/>
      <c r="W383" s="37" t="s">
        <v>69</v>
      </c>
      <c r="X383" s="382">
        <f>IFERROR(SUM(X373:X381),"0")</f>
        <v>930</v>
      </c>
      <c r="Y383" s="382">
        <f>IFERROR(SUM(Y373:Y381),"0")</f>
        <v>960</v>
      </c>
      <c r="Z383" s="37"/>
      <c r="AA383" s="383"/>
      <c r="AB383" s="383"/>
      <c r="AC383" s="383"/>
    </row>
    <row r="384" spans="1:68" ht="14.25" hidden="1" customHeight="1" x14ac:dyDescent="0.25">
      <c r="A384" s="429" t="s">
        <v>146</v>
      </c>
      <c r="B384" s="405"/>
      <c r="C384" s="405"/>
      <c r="D384" s="405"/>
      <c r="E384" s="405"/>
      <c r="F384" s="405"/>
      <c r="G384" s="405"/>
      <c r="H384" s="405"/>
      <c r="I384" s="405"/>
      <c r="J384" s="405"/>
      <c r="K384" s="405"/>
      <c r="L384" s="405"/>
      <c r="M384" s="405"/>
      <c r="N384" s="405"/>
      <c r="O384" s="405"/>
      <c r="P384" s="405"/>
      <c r="Q384" s="405"/>
      <c r="R384" s="405"/>
      <c r="S384" s="405"/>
      <c r="T384" s="405"/>
      <c r="U384" s="405"/>
      <c r="V384" s="405"/>
      <c r="W384" s="405"/>
      <c r="X384" s="405"/>
      <c r="Y384" s="405"/>
      <c r="Z384" s="405"/>
      <c r="AA384" s="373"/>
      <c r="AB384" s="373"/>
      <c r="AC384" s="373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9">
        <v>4607091383980</v>
      </c>
      <c r="E385" s="390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4"/>
      <c r="R385" s="394"/>
      <c r="S385" s="394"/>
      <c r="T385" s="395"/>
      <c r="U385" s="34"/>
      <c r="V385" s="34"/>
      <c r="W385" s="35" t="s">
        <v>69</v>
      </c>
      <c r="X385" s="380">
        <v>400</v>
      </c>
      <c r="Y385" s="381">
        <f>IFERROR(IF(X385="",0,CEILING((X385/$H385),1)*$H385),"")</f>
        <v>405</v>
      </c>
      <c r="Z385" s="36">
        <f>IFERROR(IF(Y385=0,"",ROUNDUP(Y385/H385,0)*0.02175),"")</f>
        <v>0.58724999999999994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412.8</v>
      </c>
      <c r="BN385" s="64">
        <f>IFERROR(Y385*I385/H385,"0")</f>
        <v>417.96000000000004</v>
      </c>
      <c r="BO385" s="64">
        <f>IFERROR(1/J385*(X385/H385),"0")</f>
        <v>0.55555555555555558</v>
      </c>
      <c r="BP385" s="64">
        <f>IFERROR(1/J385*(Y385/H385),"0")</f>
        <v>0.5625</v>
      </c>
    </row>
    <row r="386" spans="1:68" ht="27" hidden="1" customHeight="1" x14ac:dyDescent="0.25">
      <c r="A386" s="54" t="s">
        <v>495</v>
      </c>
      <c r="B386" s="54" t="s">
        <v>496</v>
      </c>
      <c r="C386" s="31">
        <v>4301020179</v>
      </c>
      <c r="D386" s="389">
        <v>4607091384178</v>
      </c>
      <c r="E386" s="390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4"/>
      <c r="R386" s="394"/>
      <c r="S386" s="394"/>
      <c r="T386" s="395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4"/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6"/>
      <c r="P387" s="386" t="s">
        <v>70</v>
      </c>
      <c r="Q387" s="387"/>
      <c r="R387" s="387"/>
      <c r="S387" s="387"/>
      <c r="T387" s="387"/>
      <c r="U387" s="387"/>
      <c r="V387" s="388"/>
      <c r="W387" s="37" t="s">
        <v>71</v>
      </c>
      <c r="X387" s="382">
        <f>IFERROR(X385/H385,"0")+IFERROR(X386/H386,"0")</f>
        <v>26.666666666666668</v>
      </c>
      <c r="Y387" s="382">
        <f>IFERROR(Y385/H385,"0")+IFERROR(Y386/H386,"0")</f>
        <v>27</v>
      </c>
      <c r="Z387" s="382">
        <f>IFERROR(IF(Z385="",0,Z385),"0")+IFERROR(IF(Z386="",0,Z386),"0")</f>
        <v>0.58724999999999994</v>
      </c>
      <c r="AA387" s="383"/>
      <c r="AB387" s="383"/>
      <c r="AC387" s="383"/>
    </row>
    <row r="388" spans="1:68" x14ac:dyDescent="0.2">
      <c r="A388" s="405"/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6"/>
      <c r="P388" s="386" t="s">
        <v>70</v>
      </c>
      <c r="Q388" s="387"/>
      <c r="R388" s="387"/>
      <c r="S388" s="387"/>
      <c r="T388" s="387"/>
      <c r="U388" s="387"/>
      <c r="V388" s="388"/>
      <c r="W388" s="37" t="s">
        <v>69</v>
      </c>
      <c r="X388" s="382">
        <f>IFERROR(SUM(X385:X386),"0")</f>
        <v>400</v>
      </c>
      <c r="Y388" s="382">
        <f>IFERROR(SUM(Y385:Y386),"0")</f>
        <v>405</v>
      </c>
      <c r="Z388" s="37"/>
      <c r="AA388" s="383"/>
      <c r="AB388" s="383"/>
      <c r="AC388" s="383"/>
    </row>
    <row r="389" spans="1:68" ht="14.25" hidden="1" customHeight="1" x14ac:dyDescent="0.25">
      <c r="A389" s="429" t="s">
        <v>72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405"/>
      <c r="AA389" s="373"/>
      <c r="AB389" s="373"/>
      <c r="AC389" s="373"/>
    </row>
    <row r="390" spans="1:68" ht="27" hidden="1" customHeight="1" x14ac:dyDescent="0.25">
      <c r="A390" s="54" t="s">
        <v>497</v>
      </c>
      <c r="B390" s="54" t="s">
        <v>498</v>
      </c>
      <c r="C390" s="31">
        <v>4301051560</v>
      </c>
      <c r="D390" s="389">
        <v>4607091383928</v>
      </c>
      <c r="E390" s="390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4"/>
      <c r="R390" s="394"/>
      <c r="S390" s="394"/>
      <c r="T390" s="395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497</v>
      </c>
      <c r="B391" s="54" t="s">
        <v>499</v>
      </c>
      <c r="C391" s="31">
        <v>4301051639</v>
      </c>
      <c r="D391" s="389">
        <v>4607091383928</v>
      </c>
      <c r="E391" s="390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39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4"/>
      <c r="R391" s="394"/>
      <c r="S391" s="394"/>
      <c r="T391" s="395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500</v>
      </c>
      <c r="B392" s="54" t="s">
        <v>501</v>
      </c>
      <c r="C392" s="31">
        <v>4301051636</v>
      </c>
      <c r="D392" s="389">
        <v>4607091384260</v>
      </c>
      <c r="E392" s="390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1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4"/>
      <c r="R392" s="394"/>
      <c r="S392" s="394"/>
      <c r="T392" s="395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4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6"/>
      <c r="P393" s="386" t="s">
        <v>70</v>
      </c>
      <c r="Q393" s="387"/>
      <c r="R393" s="387"/>
      <c r="S393" s="387"/>
      <c r="T393" s="387"/>
      <c r="U393" s="387"/>
      <c r="V393" s="388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5"/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6"/>
      <c r="P394" s="386" t="s">
        <v>70</v>
      </c>
      <c r="Q394" s="387"/>
      <c r="R394" s="387"/>
      <c r="S394" s="387"/>
      <c r="T394" s="387"/>
      <c r="U394" s="387"/>
      <c r="V394" s="388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9" t="s">
        <v>167</v>
      </c>
      <c r="B395" s="405"/>
      <c r="C395" s="405"/>
      <c r="D395" s="405"/>
      <c r="E395" s="405"/>
      <c r="F395" s="405"/>
      <c r="G395" s="405"/>
      <c r="H395" s="405"/>
      <c r="I395" s="405"/>
      <c r="J395" s="405"/>
      <c r="K395" s="405"/>
      <c r="L395" s="405"/>
      <c r="M395" s="405"/>
      <c r="N395" s="405"/>
      <c r="O395" s="405"/>
      <c r="P395" s="405"/>
      <c r="Q395" s="405"/>
      <c r="R395" s="405"/>
      <c r="S395" s="405"/>
      <c r="T395" s="405"/>
      <c r="U395" s="405"/>
      <c r="V395" s="405"/>
      <c r="W395" s="405"/>
      <c r="X395" s="405"/>
      <c r="Y395" s="405"/>
      <c r="Z395" s="405"/>
      <c r="AA395" s="373"/>
      <c r="AB395" s="373"/>
      <c r="AC395" s="373"/>
    </row>
    <row r="396" spans="1:68" ht="16.5" hidden="1" customHeight="1" x14ac:dyDescent="0.25">
      <c r="A396" s="54" t="s">
        <v>502</v>
      </c>
      <c r="B396" s="54" t="s">
        <v>503</v>
      </c>
      <c r="C396" s="31">
        <v>4301060314</v>
      </c>
      <c r="D396" s="389">
        <v>4607091384673</v>
      </c>
      <c r="E396" s="390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4"/>
      <c r="R396" s="394"/>
      <c r="S396" s="394"/>
      <c r="T396" s="395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502</v>
      </c>
      <c r="B397" s="54" t="s">
        <v>504</v>
      </c>
      <c r="C397" s="31">
        <v>4301060345</v>
      </c>
      <c r="D397" s="389">
        <v>4607091384673</v>
      </c>
      <c r="E397" s="390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6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4"/>
      <c r="R397" s="394"/>
      <c r="S397" s="394"/>
      <c r="T397" s="395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4"/>
      <c r="B398" s="405"/>
      <c r="C398" s="405"/>
      <c r="D398" s="405"/>
      <c r="E398" s="405"/>
      <c r="F398" s="405"/>
      <c r="G398" s="405"/>
      <c r="H398" s="405"/>
      <c r="I398" s="405"/>
      <c r="J398" s="405"/>
      <c r="K398" s="405"/>
      <c r="L398" s="405"/>
      <c r="M398" s="405"/>
      <c r="N398" s="405"/>
      <c r="O398" s="406"/>
      <c r="P398" s="386" t="s">
        <v>70</v>
      </c>
      <c r="Q398" s="387"/>
      <c r="R398" s="387"/>
      <c r="S398" s="387"/>
      <c r="T398" s="387"/>
      <c r="U398" s="387"/>
      <c r="V398" s="388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5"/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6"/>
      <c r="P399" s="386" t="s">
        <v>70</v>
      </c>
      <c r="Q399" s="387"/>
      <c r="R399" s="387"/>
      <c r="S399" s="387"/>
      <c r="T399" s="387"/>
      <c r="U399" s="387"/>
      <c r="V399" s="388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4" t="s">
        <v>505</v>
      </c>
      <c r="B400" s="405"/>
      <c r="C400" s="405"/>
      <c r="D400" s="405"/>
      <c r="E400" s="405"/>
      <c r="F400" s="405"/>
      <c r="G400" s="405"/>
      <c r="H400" s="405"/>
      <c r="I400" s="405"/>
      <c r="J400" s="405"/>
      <c r="K400" s="405"/>
      <c r="L400" s="405"/>
      <c r="M400" s="405"/>
      <c r="N400" s="405"/>
      <c r="O400" s="405"/>
      <c r="P400" s="405"/>
      <c r="Q400" s="405"/>
      <c r="R400" s="405"/>
      <c r="S400" s="405"/>
      <c r="T400" s="405"/>
      <c r="U400" s="405"/>
      <c r="V400" s="405"/>
      <c r="W400" s="405"/>
      <c r="X400" s="405"/>
      <c r="Y400" s="405"/>
      <c r="Z400" s="405"/>
      <c r="AA400" s="374"/>
      <c r="AB400" s="374"/>
      <c r="AC400" s="374"/>
    </row>
    <row r="401" spans="1:68" ht="14.25" hidden="1" customHeight="1" x14ac:dyDescent="0.25">
      <c r="A401" s="429" t="s">
        <v>110</v>
      </c>
      <c r="B401" s="405"/>
      <c r="C401" s="405"/>
      <c r="D401" s="405"/>
      <c r="E401" s="405"/>
      <c r="F401" s="405"/>
      <c r="G401" s="405"/>
      <c r="H401" s="405"/>
      <c r="I401" s="405"/>
      <c r="J401" s="405"/>
      <c r="K401" s="405"/>
      <c r="L401" s="405"/>
      <c r="M401" s="405"/>
      <c r="N401" s="405"/>
      <c r="O401" s="405"/>
      <c r="P401" s="405"/>
      <c r="Q401" s="405"/>
      <c r="R401" s="405"/>
      <c r="S401" s="405"/>
      <c r="T401" s="405"/>
      <c r="U401" s="405"/>
      <c r="V401" s="405"/>
      <c r="W401" s="405"/>
      <c r="X401" s="405"/>
      <c r="Y401" s="405"/>
      <c r="Z401" s="405"/>
      <c r="AA401" s="373"/>
      <c r="AB401" s="373"/>
      <c r="AC401" s="373"/>
    </row>
    <row r="402" spans="1:68" ht="27" hidden="1" customHeight="1" x14ac:dyDescent="0.25">
      <c r="A402" s="54" t="s">
        <v>506</v>
      </c>
      <c r="B402" s="54" t="s">
        <v>507</v>
      </c>
      <c r="C402" s="31">
        <v>4301011873</v>
      </c>
      <c r="D402" s="389">
        <v>4680115881907</v>
      </c>
      <c r="E402" s="390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4" t="s">
        <v>508</v>
      </c>
      <c r="Q402" s="394"/>
      <c r="R402" s="394"/>
      <c r="S402" s="394"/>
      <c r="T402" s="395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509</v>
      </c>
      <c r="B403" s="54" t="s">
        <v>510</v>
      </c>
      <c r="C403" s="31">
        <v>4301011874</v>
      </c>
      <c r="D403" s="389">
        <v>4680115884892</v>
      </c>
      <c r="E403" s="390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4"/>
      <c r="R403" s="394"/>
      <c r="S403" s="394"/>
      <c r="T403" s="395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9">
        <v>4680115884885</v>
      </c>
      <c r="E404" s="390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4"/>
      <c r="R404" s="394"/>
      <c r="S404" s="394"/>
      <c r="T404" s="395"/>
      <c r="U404" s="34"/>
      <c r="V404" s="34"/>
      <c r="W404" s="35" t="s">
        <v>69</v>
      </c>
      <c r="X404" s="380">
        <v>400</v>
      </c>
      <c r="Y404" s="381">
        <f>IFERROR(IF(X404="",0,CEILING((X404/$H404),1)*$H404),"")</f>
        <v>408</v>
      </c>
      <c r="Z404" s="36">
        <f>IFERROR(IF(Y404=0,"",ROUNDUP(Y404/H404,0)*0.02175),"")</f>
        <v>0.73949999999999994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416</v>
      </c>
      <c r="BN404" s="64">
        <f>IFERROR(Y404*I404/H404,"0")</f>
        <v>424.32</v>
      </c>
      <c r="BO404" s="64">
        <f>IFERROR(1/J404*(X404/H404),"0")</f>
        <v>0.59523809523809523</v>
      </c>
      <c r="BP404" s="64">
        <f>IFERROR(1/J404*(Y404/H404),"0")</f>
        <v>0.6071428571428571</v>
      </c>
    </row>
    <row r="405" spans="1:68" ht="37.5" hidden="1" customHeight="1" x14ac:dyDescent="0.25">
      <c r="A405" s="54" t="s">
        <v>513</v>
      </c>
      <c r="B405" s="54" t="s">
        <v>514</v>
      </c>
      <c r="C405" s="31">
        <v>4301011871</v>
      </c>
      <c r="D405" s="389">
        <v>4680115884908</v>
      </c>
      <c r="E405" s="390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4"/>
      <c r="R405" s="394"/>
      <c r="S405" s="394"/>
      <c r="T405" s="395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4"/>
      <c r="B406" s="405"/>
      <c r="C406" s="405"/>
      <c r="D406" s="405"/>
      <c r="E406" s="405"/>
      <c r="F406" s="405"/>
      <c r="G406" s="405"/>
      <c r="H406" s="405"/>
      <c r="I406" s="405"/>
      <c r="J406" s="405"/>
      <c r="K406" s="405"/>
      <c r="L406" s="405"/>
      <c r="M406" s="405"/>
      <c r="N406" s="405"/>
      <c r="O406" s="406"/>
      <c r="P406" s="386" t="s">
        <v>70</v>
      </c>
      <c r="Q406" s="387"/>
      <c r="R406" s="387"/>
      <c r="S406" s="387"/>
      <c r="T406" s="387"/>
      <c r="U406" s="387"/>
      <c r="V406" s="388"/>
      <c r="W406" s="37" t="s">
        <v>71</v>
      </c>
      <c r="X406" s="382">
        <f>IFERROR(X402/H402,"0")+IFERROR(X403/H403,"0")+IFERROR(X404/H404,"0")+IFERROR(X405/H405,"0")</f>
        <v>33.333333333333336</v>
      </c>
      <c r="Y406" s="382">
        <f>IFERROR(Y402/H402,"0")+IFERROR(Y403/H403,"0")+IFERROR(Y404/H404,"0")+IFERROR(Y405/H405,"0")</f>
        <v>34</v>
      </c>
      <c r="Z406" s="382">
        <f>IFERROR(IF(Z402="",0,Z402),"0")+IFERROR(IF(Z403="",0,Z403),"0")+IFERROR(IF(Z404="",0,Z404),"0")+IFERROR(IF(Z405="",0,Z405),"0")</f>
        <v>0.73949999999999994</v>
      </c>
      <c r="AA406" s="383"/>
      <c r="AB406" s="383"/>
      <c r="AC406" s="383"/>
    </row>
    <row r="407" spans="1:68" x14ac:dyDescent="0.2">
      <c r="A407" s="405"/>
      <c r="B407" s="405"/>
      <c r="C407" s="405"/>
      <c r="D407" s="405"/>
      <c r="E407" s="405"/>
      <c r="F407" s="405"/>
      <c r="G407" s="405"/>
      <c r="H407" s="405"/>
      <c r="I407" s="405"/>
      <c r="J407" s="405"/>
      <c r="K407" s="405"/>
      <c r="L407" s="405"/>
      <c r="M407" s="405"/>
      <c r="N407" s="405"/>
      <c r="O407" s="406"/>
      <c r="P407" s="386" t="s">
        <v>70</v>
      </c>
      <c r="Q407" s="387"/>
      <c r="R407" s="387"/>
      <c r="S407" s="387"/>
      <c r="T407" s="387"/>
      <c r="U407" s="387"/>
      <c r="V407" s="388"/>
      <c r="W407" s="37" t="s">
        <v>69</v>
      </c>
      <c r="X407" s="382">
        <f>IFERROR(SUM(X402:X405),"0")</f>
        <v>400</v>
      </c>
      <c r="Y407" s="382">
        <f>IFERROR(SUM(Y402:Y405),"0")</f>
        <v>408</v>
      </c>
      <c r="Z407" s="37"/>
      <c r="AA407" s="383"/>
      <c r="AB407" s="383"/>
      <c r="AC407" s="383"/>
    </row>
    <row r="408" spans="1:68" ht="14.25" hidden="1" customHeight="1" x14ac:dyDescent="0.25">
      <c r="A408" s="429" t="s">
        <v>64</v>
      </c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05"/>
      <c r="O408" s="405"/>
      <c r="P408" s="405"/>
      <c r="Q408" s="405"/>
      <c r="R408" s="405"/>
      <c r="S408" s="405"/>
      <c r="T408" s="405"/>
      <c r="U408" s="405"/>
      <c r="V408" s="405"/>
      <c r="W408" s="405"/>
      <c r="X408" s="405"/>
      <c r="Y408" s="405"/>
      <c r="Z408" s="405"/>
      <c r="AA408" s="373"/>
      <c r="AB408" s="373"/>
      <c r="AC408" s="373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9">
        <v>4607091384802</v>
      </c>
      <c r="E409" s="390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4"/>
      <c r="R409" s="394"/>
      <c r="S409" s="394"/>
      <c r="T409" s="395"/>
      <c r="U409" s="34"/>
      <c r="V409" s="34"/>
      <c r="W409" s="35" t="s">
        <v>69</v>
      </c>
      <c r="X409" s="380">
        <v>40</v>
      </c>
      <c r="Y409" s="381">
        <f>IFERROR(IF(X409="",0,CEILING((X409/$H409),1)*$H409),"")</f>
        <v>43.8</v>
      </c>
      <c r="Z409" s="36">
        <f>IFERROR(IF(Y409=0,"",ROUNDUP(Y409/H409,0)*0.00753),"")</f>
        <v>7.5300000000000006E-2</v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42.374429223744293</v>
      </c>
      <c r="BN409" s="64">
        <f>IFERROR(Y409*I409/H409,"0")</f>
        <v>46.399999999999991</v>
      </c>
      <c r="BO409" s="64">
        <f>IFERROR(1/J409*(X409/H409),"0")</f>
        <v>5.8541154431565393E-2</v>
      </c>
      <c r="BP409" s="64">
        <f>IFERROR(1/J409*(Y409/H409),"0")</f>
        <v>6.4102564102564097E-2</v>
      </c>
    </row>
    <row r="410" spans="1:68" ht="27" hidden="1" customHeight="1" x14ac:dyDescent="0.25">
      <c r="A410" s="54" t="s">
        <v>517</v>
      </c>
      <c r="B410" s="54" t="s">
        <v>518</v>
      </c>
      <c r="C410" s="31">
        <v>4301031304</v>
      </c>
      <c r="D410" s="389">
        <v>4607091384826</v>
      </c>
      <c r="E410" s="390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4"/>
      <c r="R410" s="394"/>
      <c r="S410" s="394"/>
      <c r="T410" s="395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4"/>
      <c r="B411" s="405"/>
      <c r="C411" s="405"/>
      <c r="D411" s="405"/>
      <c r="E411" s="405"/>
      <c r="F411" s="405"/>
      <c r="G411" s="405"/>
      <c r="H411" s="405"/>
      <c r="I411" s="405"/>
      <c r="J411" s="405"/>
      <c r="K411" s="405"/>
      <c r="L411" s="405"/>
      <c r="M411" s="405"/>
      <c r="N411" s="405"/>
      <c r="O411" s="406"/>
      <c r="P411" s="386" t="s">
        <v>70</v>
      </c>
      <c r="Q411" s="387"/>
      <c r="R411" s="387"/>
      <c r="S411" s="387"/>
      <c r="T411" s="387"/>
      <c r="U411" s="387"/>
      <c r="V411" s="388"/>
      <c r="W411" s="37" t="s">
        <v>71</v>
      </c>
      <c r="X411" s="382">
        <f>IFERROR(X409/H409,"0")+IFERROR(X410/H410,"0")</f>
        <v>9.1324200913242013</v>
      </c>
      <c r="Y411" s="382">
        <f>IFERROR(Y409/H409,"0")+IFERROR(Y410/H410,"0")</f>
        <v>10</v>
      </c>
      <c r="Z411" s="382">
        <f>IFERROR(IF(Z409="",0,Z409),"0")+IFERROR(IF(Z410="",0,Z410),"0")</f>
        <v>7.5300000000000006E-2</v>
      </c>
      <c r="AA411" s="383"/>
      <c r="AB411" s="383"/>
      <c r="AC411" s="383"/>
    </row>
    <row r="412" spans="1:68" x14ac:dyDescent="0.2">
      <c r="A412" s="405"/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6"/>
      <c r="P412" s="386" t="s">
        <v>70</v>
      </c>
      <c r="Q412" s="387"/>
      <c r="R412" s="387"/>
      <c r="S412" s="387"/>
      <c r="T412" s="387"/>
      <c r="U412" s="387"/>
      <c r="V412" s="388"/>
      <c r="W412" s="37" t="s">
        <v>69</v>
      </c>
      <c r="X412" s="382">
        <f>IFERROR(SUM(X409:X410),"0")</f>
        <v>40</v>
      </c>
      <c r="Y412" s="382">
        <f>IFERROR(SUM(Y409:Y410),"0")</f>
        <v>43.8</v>
      </c>
      <c r="Z412" s="37"/>
      <c r="AA412" s="383"/>
      <c r="AB412" s="383"/>
      <c r="AC412" s="383"/>
    </row>
    <row r="413" spans="1:68" ht="14.25" hidden="1" customHeight="1" x14ac:dyDescent="0.25">
      <c r="A413" s="429" t="s">
        <v>72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373"/>
      <c r="AB413" s="373"/>
      <c r="AC413" s="373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9">
        <v>4607091384246</v>
      </c>
      <c r="E414" s="390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4"/>
      <c r="R414" s="394"/>
      <c r="S414" s="394"/>
      <c r="T414" s="395"/>
      <c r="U414" s="34"/>
      <c r="V414" s="34"/>
      <c r="W414" s="35" t="s">
        <v>69</v>
      </c>
      <c r="X414" s="380">
        <v>600</v>
      </c>
      <c r="Y414" s="381">
        <f>IFERROR(IF(X414="",0,CEILING((X414/$H414),1)*$H414),"")</f>
        <v>600.6</v>
      </c>
      <c r="Z414" s="36">
        <f>IFERROR(IF(Y414=0,"",ROUNDUP(Y414/H414,0)*0.02175),"")</f>
        <v>1.67475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643.38461538461547</v>
      </c>
      <c r="BN414" s="64">
        <f>IFERROR(Y414*I414/H414,"0")</f>
        <v>644.02800000000002</v>
      </c>
      <c r="BO414" s="64">
        <f>IFERROR(1/J414*(X414/H414),"0")</f>
        <v>1.3736263736263734</v>
      </c>
      <c r="BP414" s="64">
        <f>IFERROR(1/J414*(Y414/H414),"0")</f>
        <v>1.375</v>
      </c>
    </row>
    <row r="415" spans="1:68" ht="27" hidden="1" customHeight="1" x14ac:dyDescent="0.25">
      <c r="A415" s="54" t="s">
        <v>521</v>
      </c>
      <c r="B415" s="54" t="s">
        <v>522</v>
      </c>
      <c r="C415" s="31">
        <v>4301051445</v>
      </c>
      <c r="D415" s="389">
        <v>4680115881976</v>
      </c>
      <c r="E415" s="390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4"/>
      <c r="R415" s="394"/>
      <c r="S415" s="394"/>
      <c r="T415" s="395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9">
        <v>4607091384253</v>
      </c>
      <c r="E416" s="390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4"/>
      <c r="R416" s="394"/>
      <c r="S416" s="394"/>
      <c r="T416" s="395"/>
      <c r="U416" s="34"/>
      <c r="V416" s="34"/>
      <c r="W416" s="35" t="s">
        <v>69</v>
      </c>
      <c r="X416" s="380">
        <v>140</v>
      </c>
      <c r="Y416" s="381">
        <f>IFERROR(IF(X416="",0,CEILING((X416/$H416),1)*$H416),"")</f>
        <v>141.6</v>
      </c>
      <c r="Z416" s="36">
        <f>IFERROR(IF(Y416=0,"",ROUNDUP(Y416/H416,0)*0.00753),"")</f>
        <v>0.44427</v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156.56666666666669</v>
      </c>
      <c r="BN416" s="64">
        <f>IFERROR(Y416*I416/H416,"0")</f>
        <v>158.35599999999999</v>
      </c>
      <c r="BO416" s="64">
        <f>IFERROR(1/J416*(X416/H416),"0")</f>
        <v>0.37393162393162394</v>
      </c>
      <c r="BP416" s="64">
        <f>IFERROR(1/J416*(Y416/H416),"0")</f>
        <v>0.37820512820512819</v>
      </c>
    </row>
    <row r="417" spans="1:68" ht="27" hidden="1" customHeight="1" x14ac:dyDescent="0.25">
      <c r="A417" s="54" t="s">
        <v>523</v>
      </c>
      <c r="B417" s="54" t="s">
        <v>525</v>
      </c>
      <c r="C417" s="31">
        <v>4301051634</v>
      </c>
      <c r="D417" s="389">
        <v>4607091384253</v>
      </c>
      <c r="E417" s="390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4"/>
      <c r="R417" s="394"/>
      <c r="S417" s="394"/>
      <c r="T417" s="395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526</v>
      </c>
      <c r="B418" s="54" t="s">
        <v>527</v>
      </c>
      <c r="C418" s="31">
        <v>4301051444</v>
      </c>
      <c r="D418" s="389">
        <v>4680115881969</v>
      </c>
      <c r="E418" s="390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4"/>
      <c r="R418" s="394"/>
      <c r="S418" s="394"/>
      <c r="T418" s="395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4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05"/>
      <c r="O419" s="406"/>
      <c r="P419" s="386" t="s">
        <v>70</v>
      </c>
      <c r="Q419" s="387"/>
      <c r="R419" s="387"/>
      <c r="S419" s="387"/>
      <c r="T419" s="387"/>
      <c r="U419" s="387"/>
      <c r="V419" s="388"/>
      <c r="W419" s="37" t="s">
        <v>71</v>
      </c>
      <c r="X419" s="382">
        <f>IFERROR(X414/H414,"0")+IFERROR(X415/H415,"0")+IFERROR(X416/H416,"0")+IFERROR(X417/H417,"0")+IFERROR(X418/H418,"0")</f>
        <v>135.25641025641025</v>
      </c>
      <c r="Y419" s="382">
        <f>IFERROR(Y414/H414,"0")+IFERROR(Y415/H415,"0")+IFERROR(Y416/H416,"0")+IFERROR(Y417/H417,"0")+IFERROR(Y418/H418,"0")</f>
        <v>136</v>
      </c>
      <c r="Z419" s="382">
        <f>IFERROR(IF(Z414="",0,Z414),"0")+IFERROR(IF(Z415="",0,Z415),"0")+IFERROR(IF(Z416="",0,Z416),"0")+IFERROR(IF(Z417="",0,Z417),"0")+IFERROR(IF(Z418="",0,Z418),"0")</f>
        <v>2.1190199999999999</v>
      </c>
      <c r="AA419" s="383"/>
      <c r="AB419" s="383"/>
      <c r="AC419" s="383"/>
    </row>
    <row r="420" spans="1:68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6"/>
      <c r="P420" s="386" t="s">
        <v>70</v>
      </c>
      <c r="Q420" s="387"/>
      <c r="R420" s="387"/>
      <c r="S420" s="387"/>
      <c r="T420" s="387"/>
      <c r="U420" s="387"/>
      <c r="V420" s="388"/>
      <c r="W420" s="37" t="s">
        <v>69</v>
      </c>
      <c r="X420" s="382">
        <f>IFERROR(SUM(X414:X418),"0")</f>
        <v>740</v>
      </c>
      <c r="Y420" s="382">
        <f>IFERROR(SUM(Y414:Y418),"0")</f>
        <v>742.2</v>
      </c>
      <c r="Z420" s="37"/>
      <c r="AA420" s="383"/>
      <c r="AB420" s="383"/>
      <c r="AC420" s="383"/>
    </row>
    <row r="421" spans="1:68" ht="14.25" hidden="1" customHeight="1" x14ac:dyDescent="0.25">
      <c r="A421" s="429" t="s">
        <v>167</v>
      </c>
      <c r="B421" s="405"/>
      <c r="C421" s="405"/>
      <c r="D421" s="405"/>
      <c r="E421" s="405"/>
      <c r="F421" s="405"/>
      <c r="G421" s="405"/>
      <c r="H421" s="405"/>
      <c r="I421" s="405"/>
      <c r="J421" s="405"/>
      <c r="K421" s="405"/>
      <c r="L421" s="405"/>
      <c r="M421" s="405"/>
      <c r="N421" s="405"/>
      <c r="O421" s="405"/>
      <c r="P421" s="405"/>
      <c r="Q421" s="405"/>
      <c r="R421" s="405"/>
      <c r="S421" s="405"/>
      <c r="T421" s="405"/>
      <c r="U421" s="405"/>
      <c r="V421" s="405"/>
      <c r="W421" s="405"/>
      <c r="X421" s="405"/>
      <c r="Y421" s="405"/>
      <c r="Z421" s="405"/>
      <c r="AA421" s="373"/>
      <c r="AB421" s="373"/>
      <c r="AC421" s="373"/>
    </row>
    <row r="422" spans="1:68" ht="27" hidden="1" customHeight="1" x14ac:dyDescent="0.25">
      <c r="A422" s="54" t="s">
        <v>528</v>
      </c>
      <c r="B422" s="54" t="s">
        <v>529</v>
      </c>
      <c r="C422" s="31">
        <v>4301060377</v>
      </c>
      <c r="D422" s="389">
        <v>4607091389357</v>
      </c>
      <c r="E422" s="390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4"/>
      <c r="R422" s="394"/>
      <c r="S422" s="394"/>
      <c r="T422" s="395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4"/>
      <c r="B423" s="405"/>
      <c r="C423" s="405"/>
      <c r="D423" s="405"/>
      <c r="E423" s="405"/>
      <c r="F423" s="405"/>
      <c r="G423" s="405"/>
      <c r="H423" s="405"/>
      <c r="I423" s="405"/>
      <c r="J423" s="405"/>
      <c r="K423" s="405"/>
      <c r="L423" s="405"/>
      <c r="M423" s="405"/>
      <c r="N423" s="405"/>
      <c r="O423" s="406"/>
      <c r="P423" s="386" t="s">
        <v>70</v>
      </c>
      <c r="Q423" s="387"/>
      <c r="R423" s="387"/>
      <c r="S423" s="387"/>
      <c r="T423" s="387"/>
      <c r="U423" s="387"/>
      <c r="V423" s="388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5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05"/>
      <c r="O424" s="406"/>
      <c r="P424" s="386" t="s">
        <v>70</v>
      </c>
      <c r="Q424" s="387"/>
      <c r="R424" s="387"/>
      <c r="S424" s="387"/>
      <c r="T424" s="387"/>
      <c r="U424" s="387"/>
      <c r="V424" s="388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91" t="s">
        <v>530</v>
      </c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2"/>
      <c r="P425" s="392"/>
      <c r="Q425" s="392"/>
      <c r="R425" s="392"/>
      <c r="S425" s="392"/>
      <c r="T425" s="392"/>
      <c r="U425" s="392"/>
      <c r="V425" s="392"/>
      <c r="W425" s="392"/>
      <c r="X425" s="392"/>
      <c r="Y425" s="392"/>
      <c r="Z425" s="392"/>
      <c r="AA425" s="48"/>
      <c r="AB425" s="48"/>
      <c r="AC425" s="48"/>
    </row>
    <row r="426" spans="1:68" ht="16.5" hidden="1" customHeight="1" x14ac:dyDescent="0.25">
      <c r="A426" s="424" t="s">
        <v>531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405"/>
      <c r="AA426" s="374"/>
      <c r="AB426" s="374"/>
      <c r="AC426" s="374"/>
    </row>
    <row r="427" spans="1:68" ht="14.25" hidden="1" customHeight="1" x14ac:dyDescent="0.25">
      <c r="A427" s="429" t="s">
        <v>110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405"/>
      <c r="AA427" s="373"/>
      <c r="AB427" s="373"/>
      <c r="AC427" s="373"/>
    </row>
    <row r="428" spans="1:68" ht="27" hidden="1" customHeight="1" x14ac:dyDescent="0.25">
      <c r="A428" s="54" t="s">
        <v>532</v>
      </c>
      <c r="B428" s="54" t="s">
        <v>533</v>
      </c>
      <c r="C428" s="31">
        <v>4301011428</v>
      </c>
      <c r="D428" s="389">
        <v>4607091389708</v>
      </c>
      <c r="E428" s="390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5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4"/>
      <c r="R428" s="394"/>
      <c r="S428" s="394"/>
      <c r="T428" s="395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4"/>
      <c r="B429" s="405"/>
      <c r="C429" s="405"/>
      <c r="D429" s="405"/>
      <c r="E429" s="405"/>
      <c r="F429" s="405"/>
      <c r="G429" s="405"/>
      <c r="H429" s="405"/>
      <c r="I429" s="405"/>
      <c r="J429" s="405"/>
      <c r="K429" s="405"/>
      <c r="L429" s="405"/>
      <c r="M429" s="405"/>
      <c r="N429" s="405"/>
      <c r="O429" s="406"/>
      <c r="P429" s="386" t="s">
        <v>70</v>
      </c>
      <c r="Q429" s="387"/>
      <c r="R429" s="387"/>
      <c r="S429" s="387"/>
      <c r="T429" s="387"/>
      <c r="U429" s="387"/>
      <c r="V429" s="388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5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05"/>
      <c r="O430" s="406"/>
      <c r="P430" s="386" t="s">
        <v>70</v>
      </c>
      <c r="Q430" s="387"/>
      <c r="R430" s="387"/>
      <c r="S430" s="387"/>
      <c r="T430" s="387"/>
      <c r="U430" s="387"/>
      <c r="V430" s="388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9" t="s">
        <v>64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373"/>
      <c r="AB431" s="373"/>
      <c r="AC431" s="373"/>
    </row>
    <row r="432" spans="1:68" ht="27" hidden="1" customHeight="1" x14ac:dyDescent="0.25">
      <c r="A432" s="54" t="s">
        <v>534</v>
      </c>
      <c r="B432" s="54" t="s">
        <v>535</v>
      </c>
      <c r="C432" s="31">
        <v>4301031322</v>
      </c>
      <c r="D432" s="389">
        <v>4607091389753</v>
      </c>
      <c r="E432" s="390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4"/>
      <c r="R432" s="394"/>
      <c r="S432" s="394"/>
      <c r="T432" s="395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9">
        <v>4607091389753</v>
      </c>
      <c r="E433" s="390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4"/>
      <c r="R433" s="394"/>
      <c r="S433" s="394"/>
      <c r="T433" s="395"/>
      <c r="U433" s="34"/>
      <c r="V433" s="34"/>
      <c r="W433" s="35" t="s">
        <v>69</v>
      </c>
      <c r="X433" s="380">
        <v>30</v>
      </c>
      <c r="Y433" s="381">
        <f t="shared" si="72"/>
        <v>33.6</v>
      </c>
      <c r="Z433" s="36">
        <f>IFERROR(IF(Y433=0,"",ROUNDUP(Y433/H433,0)*0.00753),"")</f>
        <v>6.0240000000000002E-2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31.642857142857135</v>
      </c>
      <c r="BN433" s="64">
        <f t="shared" si="74"/>
        <v>35.44</v>
      </c>
      <c r="BO433" s="64">
        <f t="shared" si="75"/>
        <v>4.5787545787545784E-2</v>
      </c>
      <c r="BP433" s="64">
        <f t="shared" si="76"/>
        <v>5.128205128205128E-2</v>
      </c>
    </row>
    <row r="434" spans="1:68" ht="27" hidden="1" customHeight="1" x14ac:dyDescent="0.25">
      <c r="A434" s="54" t="s">
        <v>537</v>
      </c>
      <c r="B434" s="54" t="s">
        <v>538</v>
      </c>
      <c r="C434" s="31">
        <v>4301031323</v>
      </c>
      <c r="D434" s="389">
        <v>4607091389760</v>
      </c>
      <c r="E434" s="390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4"/>
      <c r="R434" s="394"/>
      <c r="S434" s="394"/>
      <c r="T434" s="395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9">
        <v>4607091389746</v>
      </c>
      <c r="E435" s="390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6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4"/>
      <c r="R435" s="394"/>
      <c r="S435" s="394"/>
      <c r="T435" s="395"/>
      <c r="U435" s="34"/>
      <c r="V435" s="34"/>
      <c r="W435" s="35" t="s">
        <v>69</v>
      </c>
      <c r="X435" s="380">
        <v>28</v>
      </c>
      <c r="Y435" s="381">
        <f t="shared" si="72"/>
        <v>29.400000000000002</v>
      </c>
      <c r="Z435" s="36">
        <f>IFERROR(IF(Y435=0,"",ROUNDUP(Y435/H435,0)*0.00753),"")</f>
        <v>5.271E-2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29.533333333333331</v>
      </c>
      <c r="BN435" s="64">
        <f t="shared" si="74"/>
        <v>31.009999999999998</v>
      </c>
      <c r="BO435" s="64">
        <f t="shared" si="75"/>
        <v>4.2735042735042729E-2</v>
      </c>
      <c r="BP435" s="64">
        <f t="shared" si="76"/>
        <v>4.4871794871794872E-2</v>
      </c>
    </row>
    <row r="436" spans="1:68" ht="27" hidden="1" customHeight="1" x14ac:dyDescent="0.25">
      <c r="A436" s="54" t="s">
        <v>539</v>
      </c>
      <c r="B436" s="54" t="s">
        <v>541</v>
      </c>
      <c r="C436" s="31">
        <v>4301031356</v>
      </c>
      <c r="D436" s="389">
        <v>4607091389746</v>
      </c>
      <c r="E436" s="390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542</v>
      </c>
      <c r="B437" s="54" t="s">
        <v>543</v>
      </c>
      <c r="C437" s="31">
        <v>4301031335</v>
      </c>
      <c r="D437" s="389">
        <v>4680115883147</v>
      </c>
      <c r="E437" s="390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4"/>
      <c r="R437" s="394"/>
      <c r="S437" s="394"/>
      <c r="T437" s="395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542</v>
      </c>
      <c r="B438" s="54" t="s">
        <v>544</v>
      </c>
      <c r="C438" s="31">
        <v>4301031257</v>
      </c>
      <c r="D438" s="389">
        <v>4680115883147</v>
      </c>
      <c r="E438" s="390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4"/>
      <c r="R438" s="394"/>
      <c r="S438" s="394"/>
      <c r="T438" s="395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545</v>
      </c>
      <c r="B439" s="54" t="s">
        <v>546</v>
      </c>
      <c r="C439" s="31">
        <v>4301031330</v>
      </c>
      <c r="D439" s="389">
        <v>4607091384338</v>
      </c>
      <c r="E439" s="390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4"/>
      <c r="R439" s="394"/>
      <c r="S439" s="394"/>
      <c r="T439" s="395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9">
        <v>4607091384338</v>
      </c>
      <c r="E440" s="390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4"/>
      <c r="R440" s="394"/>
      <c r="S440" s="394"/>
      <c r="T440" s="395"/>
      <c r="U440" s="34"/>
      <c r="V440" s="34"/>
      <c r="W440" s="35" t="s">
        <v>69</v>
      </c>
      <c r="X440" s="380">
        <v>14</v>
      </c>
      <c r="Y440" s="381">
        <f t="shared" si="72"/>
        <v>14.700000000000001</v>
      </c>
      <c r="Z440" s="36">
        <f t="shared" si="77"/>
        <v>3.5140000000000005E-2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14.866666666666665</v>
      </c>
      <c r="BN440" s="64">
        <f t="shared" si="74"/>
        <v>15.61</v>
      </c>
      <c r="BO440" s="64">
        <f t="shared" si="75"/>
        <v>2.8490028490028491E-2</v>
      </c>
      <c r="BP440" s="64">
        <f t="shared" si="76"/>
        <v>2.9914529914529919E-2</v>
      </c>
    </row>
    <row r="441" spans="1:68" ht="37.5" hidden="1" customHeight="1" x14ac:dyDescent="0.25">
      <c r="A441" s="54" t="s">
        <v>548</v>
      </c>
      <c r="B441" s="54" t="s">
        <v>549</v>
      </c>
      <c r="C441" s="31">
        <v>4301031336</v>
      </c>
      <c r="D441" s="389">
        <v>4680115883154</v>
      </c>
      <c r="E441" s="390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548</v>
      </c>
      <c r="B442" s="54" t="s">
        <v>550</v>
      </c>
      <c r="C442" s="31">
        <v>4301031254</v>
      </c>
      <c r="D442" s="389">
        <v>4680115883154</v>
      </c>
      <c r="E442" s="390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4"/>
      <c r="R442" s="394"/>
      <c r="S442" s="394"/>
      <c r="T442" s="395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551</v>
      </c>
      <c r="B443" s="54" t="s">
        <v>552</v>
      </c>
      <c r="C443" s="31">
        <v>4301031331</v>
      </c>
      <c r="D443" s="389">
        <v>4607091389524</v>
      </c>
      <c r="E443" s="390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551</v>
      </c>
      <c r="B444" s="54" t="s">
        <v>553</v>
      </c>
      <c r="C444" s="31">
        <v>4301031361</v>
      </c>
      <c r="D444" s="389">
        <v>4607091389524</v>
      </c>
      <c r="E444" s="390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">
        <v>554</v>
      </c>
      <c r="Q444" s="394"/>
      <c r="R444" s="394"/>
      <c r="S444" s="394"/>
      <c r="T444" s="395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555</v>
      </c>
      <c r="B445" s="54" t="s">
        <v>556</v>
      </c>
      <c r="C445" s="31">
        <v>4301031337</v>
      </c>
      <c r="D445" s="389">
        <v>4680115883161</v>
      </c>
      <c r="E445" s="390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555</v>
      </c>
      <c r="B446" s="54" t="s">
        <v>557</v>
      </c>
      <c r="C446" s="31">
        <v>4301031258</v>
      </c>
      <c r="D446" s="389">
        <v>4680115883161</v>
      </c>
      <c r="E446" s="390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4"/>
      <c r="R446" s="394"/>
      <c r="S446" s="394"/>
      <c r="T446" s="395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558</v>
      </c>
      <c r="B447" s="54" t="s">
        <v>559</v>
      </c>
      <c r="C447" s="31">
        <v>4301031333</v>
      </c>
      <c r="D447" s="389">
        <v>4607091389531</v>
      </c>
      <c r="E447" s="390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5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4"/>
      <c r="R447" s="394"/>
      <c r="S447" s="394"/>
      <c r="T447" s="395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558</v>
      </c>
      <c r="B448" s="54" t="s">
        <v>560</v>
      </c>
      <c r="C448" s="31">
        <v>4301031358</v>
      </c>
      <c r="D448" s="389">
        <v>4607091389531</v>
      </c>
      <c r="E448" s="390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4"/>
      <c r="R448" s="394"/>
      <c r="S448" s="394"/>
      <c r="T448" s="395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561</v>
      </c>
      <c r="B449" s="54" t="s">
        <v>562</v>
      </c>
      <c r="C449" s="31">
        <v>4301031360</v>
      </c>
      <c r="D449" s="389">
        <v>4607091384345</v>
      </c>
      <c r="E449" s="390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4"/>
      <c r="R449" s="394"/>
      <c r="S449" s="394"/>
      <c r="T449" s="395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563</v>
      </c>
      <c r="B450" s="54" t="s">
        <v>564</v>
      </c>
      <c r="C450" s="31">
        <v>4301031338</v>
      </c>
      <c r="D450" s="389">
        <v>4680115883185</v>
      </c>
      <c r="E450" s="390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66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4"/>
      <c r="R450" s="394"/>
      <c r="S450" s="394"/>
      <c r="T450" s="395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563</v>
      </c>
      <c r="B451" s="54" t="s">
        <v>565</v>
      </c>
      <c r="C451" s="31">
        <v>4301031255</v>
      </c>
      <c r="D451" s="389">
        <v>4680115883185</v>
      </c>
      <c r="E451" s="390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4"/>
      <c r="R451" s="394"/>
      <c r="S451" s="394"/>
      <c r="T451" s="395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566</v>
      </c>
      <c r="B452" s="54" t="s">
        <v>567</v>
      </c>
      <c r="C452" s="31">
        <v>4301031236</v>
      </c>
      <c r="D452" s="389">
        <v>4680115882928</v>
      </c>
      <c r="E452" s="390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4"/>
      <c r="R452" s="394"/>
      <c r="S452" s="394"/>
      <c r="T452" s="395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4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05"/>
      <c r="O453" s="406"/>
      <c r="P453" s="386" t="s">
        <v>70</v>
      </c>
      <c r="Q453" s="387"/>
      <c r="R453" s="387"/>
      <c r="S453" s="387"/>
      <c r="T453" s="387"/>
      <c r="U453" s="387"/>
      <c r="V453" s="388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20.476190476190474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22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0.14809</v>
      </c>
      <c r="AA453" s="383"/>
      <c r="AB453" s="383"/>
      <c r="AC453" s="383"/>
    </row>
    <row r="454" spans="1:68" x14ac:dyDescent="0.2">
      <c r="A454" s="405"/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6"/>
      <c r="P454" s="386" t="s">
        <v>70</v>
      </c>
      <c r="Q454" s="387"/>
      <c r="R454" s="387"/>
      <c r="S454" s="387"/>
      <c r="T454" s="387"/>
      <c r="U454" s="387"/>
      <c r="V454" s="388"/>
      <c r="W454" s="37" t="s">
        <v>69</v>
      </c>
      <c r="X454" s="382">
        <f>IFERROR(SUM(X432:X452),"0")</f>
        <v>72</v>
      </c>
      <c r="Y454" s="382">
        <f>IFERROR(SUM(Y432:Y452),"0")</f>
        <v>77.7</v>
      </c>
      <c r="Z454" s="37"/>
      <c r="AA454" s="383"/>
      <c r="AB454" s="383"/>
      <c r="AC454" s="383"/>
    </row>
    <row r="455" spans="1:68" ht="14.25" hidden="1" customHeight="1" x14ac:dyDescent="0.25">
      <c r="A455" s="429" t="s">
        <v>72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405"/>
      <c r="AA455" s="373"/>
      <c r="AB455" s="373"/>
      <c r="AC455" s="373"/>
    </row>
    <row r="456" spans="1:68" ht="27" hidden="1" customHeight="1" x14ac:dyDescent="0.25">
      <c r="A456" s="54" t="s">
        <v>568</v>
      </c>
      <c r="B456" s="54" t="s">
        <v>569</v>
      </c>
      <c r="C456" s="31">
        <v>4301051284</v>
      </c>
      <c r="D456" s="389">
        <v>4607091384352</v>
      </c>
      <c r="E456" s="390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4"/>
      <c r="R456" s="394"/>
      <c r="S456" s="394"/>
      <c r="T456" s="395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570</v>
      </c>
      <c r="B457" s="54" t="s">
        <v>571</v>
      </c>
      <c r="C457" s="31">
        <v>4301051431</v>
      </c>
      <c r="D457" s="389">
        <v>4607091389654</v>
      </c>
      <c r="E457" s="390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4"/>
      <c r="R457" s="394"/>
      <c r="S457" s="394"/>
      <c r="T457" s="395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4"/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6"/>
      <c r="P458" s="386" t="s">
        <v>70</v>
      </c>
      <c r="Q458" s="387"/>
      <c r="R458" s="387"/>
      <c r="S458" s="387"/>
      <c r="T458" s="387"/>
      <c r="U458" s="387"/>
      <c r="V458" s="388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5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05"/>
      <c r="O459" s="406"/>
      <c r="P459" s="386" t="s">
        <v>70</v>
      </c>
      <c r="Q459" s="387"/>
      <c r="R459" s="387"/>
      <c r="S459" s="387"/>
      <c r="T459" s="387"/>
      <c r="U459" s="387"/>
      <c r="V459" s="388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9" t="s">
        <v>96</v>
      </c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5"/>
      <c r="O460" s="405"/>
      <c r="P460" s="405"/>
      <c r="Q460" s="405"/>
      <c r="R460" s="405"/>
      <c r="S460" s="405"/>
      <c r="T460" s="405"/>
      <c r="U460" s="405"/>
      <c r="V460" s="405"/>
      <c r="W460" s="405"/>
      <c r="X460" s="405"/>
      <c r="Y460" s="405"/>
      <c r="Z460" s="405"/>
      <c r="AA460" s="373"/>
      <c r="AB460" s="373"/>
      <c r="AC460" s="373"/>
    </row>
    <row r="461" spans="1:68" ht="27" hidden="1" customHeight="1" x14ac:dyDescent="0.25">
      <c r="A461" s="54" t="s">
        <v>572</v>
      </c>
      <c r="B461" s="54" t="s">
        <v>573</v>
      </c>
      <c r="C461" s="31">
        <v>4301032047</v>
      </c>
      <c r="D461" s="389">
        <v>4680115884342</v>
      </c>
      <c r="E461" s="390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4"/>
      <c r="R461" s="394"/>
      <c r="S461" s="394"/>
      <c r="T461" s="395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4"/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6"/>
      <c r="P462" s="386" t="s">
        <v>70</v>
      </c>
      <c r="Q462" s="387"/>
      <c r="R462" s="387"/>
      <c r="S462" s="387"/>
      <c r="T462" s="387"/>
      <c r="U462" s="387"/>
      <c r="V462" s="388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5"/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6"/>
      <c r="P463" s="386" t="s">
        <v>70</v>
      </c>
      <c r="Q463" s="387"/>
      <c r="R463" s="387"/>
      <c r="S463" s="387"/>
      <c r="T463" s="387"/>
      <c r="U463" s="387"/>
      <c r="V463" s="388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4" t="s">
        <v>576</v>
      </c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05"/>
      <c r="O464" s="405"/>
      <c r="P464" s="405"/>
      <c r="Q464" s="405"/>
      <c r="R464" s="405"/>
      <c r="S464" s="405"/>
      <c r="T464" s="405"/>
      <c r="U464" s="405"/>
      <c r="V464" s="405"/>
      <c r="W464" s="405"/>
      <c r="X464" s="405"/>
      <c r="Y464" s="405"/>
      <c r="Z464" s="405"/>
      <c r="AA464" s="374"/>
      <c r="AB464" s="374"/>
      <c r="AC464" s="374"/>
    </row>
    <row r="465" spans="1:68" ht="14.25" hidden="1" customHeight="1" x14ac:dyDescent="0.25">
      <c r="A465" s="429" t="s">
        <v>146</v>
      </c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05"/>
      <c r="O465" s="405"/>
      <c r="P465" s="405"/>
      <c r="Q465" s="405"/>
      <c r="R465" s="405"/>
      <c r="S465" s="405"/>
      <c r="T465" s="405"/>
      <c r="U465" s="405"/>
      <c r="V465" s="405"/>
      <c r="W465" s="405"/>
      <c r="X465" s="405"/>
      <c r="Y465" s="405"/>
      <c r="Z465" s="405"/>
      <c r="AA465" s="373"/>
      <c r="AB465" s="373"/>
      <c r="AC465" s="373"/>
    </row>
    <row r="466" spans="1:68" ht="27" hidden="1" customHeight="1" x14ac:dyDescent="0.25">
      <c r="A466" s="54" t="s">
        <v>577</v>
      </c>
      <c r="B466" s="54" t="s">
        <v>578</v>
      </c>
      <c r="C466" s="31">
        <v>4301020315</v>
      </c>
      <c r="D466" s="389">
        <v>4607091389364</v>
      </c>
      <c r="E466" s="390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5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4"/>
      <c r="R466" s="394"/>
      <c r="S466" s="394"/>
      <c r="T466" s="395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4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5"/>
      <c r="N467" s="405"/>
      <c r="O467" s="406"/>
      <c r="P467" s="386" t="s">
        <v>70</v>
      </c>
      <c r="Q467" s="387"/>
      <c r="R467" s="387"/>
      <c r="S467" s="387"/>
      <c r="T467" s="387"/>
      <c r="U467" s="387"/>
      <c r="V467" s="388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5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6"/>
      <c r="P468" s="386" t="s">
        <v>70</v>
      </c>
      <c r="Q468" s="387"/>
      <c r="R468" s="387"/>
      <c r="S468" s="387"/>
      <c r="T468" s="387"/>
      <c r="U468" s="387"/>
      <c r="V468" s="388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9" t="s">
        <v>64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373"/>
      <c r="AB469" s="373"/>
      <c r="AC469" s="373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9">
        <v>4607091389739</v>
      </c>
      <c r="E470" s="390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4"/>
      <c r="R470" s="394"/>
      <c r="S470" s="394"/>
      <c r="T470" s="395"/>
      <c r="U470" s="34"/>
      <c r="V470" s="34"/>
      <c r="W470" s="35" t="s">
        <v>69</v>
      </c>
      <c r="X470" s="380">
        <v>30</v>
      </c>
      <c r="Y470" s="381">
        <f t="shared" ref="Y470:Y475" si="78">IFERROR(IF(X470="",0,CEILING((X470/$H470),1)*$H470),"")</f>
        <v>33.6</v>
      </c>
      <c r="Z470" s="36">
        <f>IFERROR(IF(Y470=0,"",ROUNDUP(Y470/H470,0)*0.00753),"")</f>
        <v>6.0240000000000002E-2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31.642857142857135</v>
      </c>
      <c r="BN470" s="64">
        <f t="shared" ref="BN470:BN475" si="80">IFERROR(Y470*I470/H470,"0")</f>
        <v>35.44</v>
      </c>
      <c r="BO470" s="64">
        <f t="shared" ref="BO470:BO475" si="81">IFERROR(1/J470*(X470/H470),"0")</f>
        <v>4.5787545787545784E-2</v>
      </c>
      <c r="BP470" s="64">
        <f t="shared" ref="BP470:BP475" si="82">IFERROR(1/J470*(Y470/H470),"0")</f>
        <v>5.128205128205128E-2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4301031212</v>
      </c>
      <c r="D471" s="389">
        <v>4607091389739</v>
      </c>
      <c r="E471" s="390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4"/>
      <c r="R471" s="394"/>
      <c r="S471" s="394"/>
      <c r="T471" s="395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582</v>
      </c>
      <c r="B472" s="54" t="s">
        <v>583</v>
      </c>
      <c r="C472" s="31">
        <v>4301031363</v>
      </c>
      <c r="D472" s="389">
        <v>4607091389425</v>
      </c>
      <c r="E472" s="390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4"/>
      <c r="R472" s="394"/>
      <c r="S472" s="394"/>
      <c r="T472" s="395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584</v>
      </c>
      <c r="B473" s="54" t="s">
        <v>585</v>
      </c>
      <c r="C473" s="31">
        <v>4301031334</v>
      </c>
      <c r="D473" s="389">
        <v>4680115880771</v>
      </c>
      <c r="E473" s="390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5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4"/>
      <c r="R473" s="394"/>
      <c r="S473" s="394"/>
      <c r="T473" s="395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586</v>
      </c>
      <c r="B474" s="54" t="s">
        <v>587</v>
      </c>
      <c r="C474" s="31">
        <v>4301031327</v>
      </c>
      <c r="D474" s="389">
        <v>4607091389500</v>
      </c>
      <c r="E474" s="390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4"/>
      <c r="R474" s="394"/>
      <c r="S474" s="394"/>
      <c r="T474" s="395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586</v>
      </c>
      <c r="B475" s="54" t="s">
        <v>588</v>
      </c>
      <c r="C475" s="31">
        <v>4301031173</v>
      </c>
      <c r="D475" s="389">
        <v>4607091389500</v>
      </c>
      <c r="E475" s="390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4"/>
      <c r="R475" s="394"/>
      <c r="S475" s="394"/>
      <c r="T475" s="395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4"/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6"/>
      <c r="P476" s="386" t="s">
        <v>70</v>
      </c>
      <c r="Q476" s="387"/>
      <c r="R476" s="387"/>
      <c r="S476" s="387"/>
      <c r="T476" s="387"/>
      <c r="U476" s="387"/>
      <c r="V476" s="388"/>
      <c r="W476" s="37" t="s">
        <v>71</v>
      </c>
      <c r="X476" s="382">
        <f>IFERROR(X470/H470,"0")+IFERROR(X471/H471,"0")+IFERROR(X472/H472,"0")+IFERROR(X473/H473,"0")+IFERROR(X474/H474,"0")+IFERROR(X475/H475,"0")</f>
        <v>7.1428571428571423</v>
      </c>
      <c r="Y476" s="382">
        <f>IFERROR(Y470/H470,"0")+IFERROR(Y471/H471,"0")+IFERROR(Y472/H472,"0")+IFERROR(Y473/H473,"0")+IFERROR(Y474/H474,"0")+IFERROR(Y475/H475,"0")</f>
        <v>8</v>
      </c>
      <c r="Z476" s="382">
        <f>IFERROR(IF(Z470="",0,Z470),"0")+IFERROR(IF(Z471="",0,Z471),"0")+IFERROR(IF(Z472="",0,Z472),"0")+IFERROR(IF(Z473="",0,Z473),"0")+IFERROR(IF(Z474="",0,Z474),"0")+IFERROR(IF(Z475="",0,Z475),"0")</f>
        <v>6.0240000000000002E-2</v>
      </c>
      <c r="AA476" s="383"/>
      <c r="AB476" s="383"/>
      <c r="AC476" s="383"/>
    </row>
    <row r="477" spans="1:68" x14ac:dyDescent="0.2">
      <c r="A477" s="405"/>
      <c r="B477" s="405"/>
      <c r="C477" s="405"/>
      <c r="D477" s="405"/>
      <c r="E477" s="405"/>
      <c r="F477" s="405"/>
      <c r="G477" s="405"/>
      <c r="H477" s="405"/>
      <c r="I477" s="405"/>
      <c r="J477" s="405"/>
      <c r="K477" s="405"/>
      <c r="L477" s="405"/>
      <c r="M477" s="405"/>
      <c r="N477" s="405"/>
      <c r="O477" s="406"/>
      <c r="P477" s="386" t="s">
        <v>70</v>
      </c>
      <c r="Q477" s="387"/>
      <c r="R477" s="387"/>
      <c r="S477" s="387"/>
      <c r="T477" s="387"/>
      <c r="U477" s="387"/>
      <c r="V477" s="388"/>
      <c r="W477" s="37" t="s">
        <v>69</v>
      </c>
      <c r="X477" s="382">
        <f>IFERROR(SUM(X470:X475),"0")</f>
        <v>30</v>
      </c>
      <c r="Y477" s="382">
        <f>IFERROR(SUM(Y470:Y475),"0")</f>
        <v>33.6</v>
      </c>
      <c r="Z477" s="37"/>
      <c r="AA477" s="383"/>
      <c r="AB477" s="383"/>
      <c r="AC477" s="383"/>
    </row>
    <row r="478" spans="1:68" ht="14.25" hidden="1" customHeight="1" x14ac:dyDescent="0.25">
      <c r="A478" s="429" t="s">
        <v>105</v>
      </c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5"/>
      <c r="N478" s="405"/>
      <c r="O478" s="405"/>
      <c r="P478" s="405"/>
      <c r="Q478" s="405"/>
      <c r="R478" s="405"/>
      <c r="S478" s="405"/>
      <c r="T478" s="405"/>
      <c r="U478" s="405"/>
      <c r="V478" s="405"/>
      <c r="W478" s="405"/>
      <c r="X478" s="405"/>
      <c r="Y478" s="405"/>
      <c r="Z478" s="405"/>
      <c r="AA478" s="373"/>
      <c r="AB478" s="373"/>
      <c r="AC478" s="373"/>
    </row>
    <row r="479" spans="1:68" ht="27" hidden="1" customHeight="1" x14ac:dyDescent="0.25">
      <c r="A479" s="54" t="s">
        <v>589</v>
      </c>
      <c r="B479" s="54" t="s">
        <v>590</v>
      </c>
      <c r="C479" s="31">
        <v>4301170010</v>
      </c>
      <c r="D479" s="389">
        <v>4680115884090</v>
      </c>
      <c r="E479" s="390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42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4"/>
      <c r="R479" s="394"/>
      <c r="S479" s="394"/>
      <c r="T479" s="395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4"/>
      <c r="B480" s="405"/>
      <c r="C480" s="405"/>
      <c r="D480" s="405"/>
      <c r="E480" s="405"/>
      <c r="F480" s="405"/>
      <c r="G480" s="405"/>
      <c r="H480" s="405"/>
      <c r="I480" s="405"/>
      <c r="J480" s="405"/>
      <c r="K480" s="405"/>
      <c r="L480" s="405"/>
      <c r="M480" s="405"/>
      <c r="N480" s="405"/>
      <c r="O480" s="406"/>
      <c r="P480" s="386" t="s">
        <v>70</v>
      </c>
      <c r="Q480" s="387"/>
      <c r="R480" s="387"/>
      <c r="S480" s="387"/>
      <c r="T480" s="387"/>
      <c r="U480" s="387"/>
      <c r="V480" s="388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5"/>
      <c r="B481" s="405"/>
      <c r="C481" s="405"/>
      <c r="D481" s="405"/>
      <c r="E481" s="405"/>
      <c r="F481" s="405"/>
      <c r="G481" s="405"/>
      <c r="H481" s="405"/>
      <c r="I481" s="405"/>
      <c r="J481" s="405"/>
      <c r="K481" s="405"/>
      <c r="L481" s="405"/>
      <c r="M481" s="405"/>
      <c r="N481" s="405"/>
      <c r="O481" s="406"/>
      <c r="P481" s="386" t="s">
        <v>70</v>
      </c>
      <c r="Q481" s="387"/>
      <c r="R481" s="387"/>
      <c r="S481" s="387"/>
      <c r="T481" s="387"/>
      <c r="U481" s="387"/>
      <c r="V481" s="388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4" t="s">
        <v>591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374"/>
      <c r="AB482" s="374"/>
      <c r="AC482" s="374"/>
    </row>
    <row r="483" spans="1:68" ht="14.25" hidden="1" customHeight="1" x14ac:dyDescent="0.25">
      <c r="A483" s="429" t="s">
        <v>64</v>
      </c>
      <c r="B483" s="405"/>
      <c r="C483" s="405"/>
      <c r="D483" s="405"/>
      <c r="E483" s="405"/>
      <c r="F483" s="405"/>
      <c r="G483" s="405"/>
      <c r="H483" s="405"/>
      <c r="I483" s="405"/>
      <c r="J483" s="405"/>
      <c r="K483" s="405"/>
      <c r="L483" s="405"/>
      <c r="M483" s="405"/>
      <c r="N483" s="405"/>
      <c r="O483" s="405"/>
      <c r="P483" s="405"/>
      <c r="Q483" s="405"/>
      <c r="R483" s="405"/>
      <c r="S483" s="405"/>
      <c r="T483" s="405"/>
      <c r="U483" s="405"/>
      <c r="V483" s="405"/>
      <c r="W483" s="405"/>
      <c r="X483" s="405"/>
      <c r="Y483" s="405"/>
      <c r="Z483" s="405"/>
      <c r="AA483" s="373"/>
      <c r="AB483" s="373"/>
      <c r="AC483" s="373"/>
    </row>
    <row r="484" spans="1:68" ht="27" hidden="1" customHeight="1" x14ac:dyDescent="0.25">
      <c r="A484" s="54" t="s">
        <v>592</v>
      </c>
      <c r="B484" s="54" t="s">
        <v>593</v>
      </c>
      <c r="C484" s="31">
        <v>4301031294</v>
      </c>
      <c r="D484" s="389">
        <v>4680115885189</v>
      </c>
      <c r="E484" s="390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4"/>
      <c r="R484" s="394"/>
      <c r="S484" s="394"/>
      <c r="T484" s="395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594</v>
      </c>
      <c r="B485" s="54" t="s">
        <v>595</v>
      </c>
      <c r="C485" s="31">
        <v>4301031293</v>
      </c>
      <c r="D485" s="389">
        <v>4680115885172</v>
      </c>
      <c r="E485" s="390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4"/>
      <c r="R485" s="394"/>
      <c r="S485" s="394"/>
      <c r="T485" s="395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596</v>
      </c>
      <c r="B486" s="54" t="s">
        <v>597</v>
      </c>
      <c r="C486" s="31">
        <v>4301031291</v>
      </c>
      <c r="D486" s="389">
        <v>4680115885110</v>
      </c>
      <c r="E486" s="390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4"/>
      <c r="R486" s="394"/>
      <c r="S486" s="394"/>
      <c r="T486" s="395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4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6"/>
      <c r="P487" s="386" t="s">
        <v>70</v>
      </c>
      <c r="Q487" s="387"/>
      <c r="R487" s="387"/>
      <c r="S487" s="387"/>
      <c r="T487" s="387"/>
      <c r="U487" s="387"/>
      <c r="V487" s="388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5"/>
      <c r="O488" s="406"/>
      <c r="P488" s="386" t="s">
        <v>70</v>
      </c>
      <c r="Q488" s="387"/>
      <c r="R488" s="387"/>
      <c r="S488" s="387"/>
      <c r="T488" s="387"/>
      <c r="U488" s="387"/>
      <c r="V488" s="388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4" t="s">
        <v>598</v>
      </c>
      <c r="B489" s="405"/>
      <c r="C489" s="405"/>
      <c r="D489" s="405"/>
      <c r="E489" s="405"/>
      <c r="F489" s="405"/>
      <c r="G489" s="405"/>
      <c r="H489" s="405"/>
      <c r="I489" s="405"/>
      <c r="J489" s="405"/>
      <c r="K489" s="405"/>
      <c r="L489" s="405"/>
      <c r="M489" s="405"/>
      <c r="N489" s="405"/>
      <c r="O489" s="405"/>
      <c r="P489" s="405"/>
      <c r="Q489" s="405"/>
      <c r="R489" s="405"/>
      <c r="S489" s="405"/>
      <c r="T489" s="405"/>
      <c r="U489" s="405"/>
      <c r="V489" s="405"/>
      <c r="W489" s="405"/>
      <c r="X489" s="405"/>
      <c r="Y489" s="405"/>
      <c r="Z489" s="405"/>
      <c r="AA489" s="374"/>
      <c r="AB489" s="374"/>
      <c r="AC489" s="374"/>
    </row>
    <row r="490" spans="1:68" ht="14.25" hidden="1" customHeight="1" x14ac:dyDescent="0.25">
      <c r="A490" s="429" t="s">
        <v>64</v>
      </c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05"/>
      <c r="O490" s="405"/>
      <c r="P490" s="405"/>
      <c r="Q490" s="405"/>
      <c r="R490" s="405"/>
      <c r="S490" s="405"/>
      <c r="T490" s="405"/>
      <c r="U490" s="405"/>
      <c r="V490" s="405"/>
      <c r="W490" s="405"/>
      <c r="X490" s="405"/>
      <c r="Y490" s="405"/>
      <c r="Z490" s="405"/>
      <c r="AA490" s="373"/>
      <c r="AB490" s="373"/>
      <c r="AC490" s="373"/>
    </row>
    <row r="491" spans="1:68" ht="27" hidden="1" customHeight="1" x14ac:dyDescent="0.25">
      <c r="A491" s="54" t="s">
        <v>599</v>
      </c>
      <c r="B491" s="54" t="s">
        <v>600</v>
      </c>
      <c r="C491" s="31">
        <v>4301031261</v>
      </c>
      <c r="D491" s="389">
        <v>4680115885103</v>
      </c>
      <c r="E491" s="390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6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4"/>
      <c r="R491" s="394"/>
      <c r="S491" s="394"/>
      <c r="T491" s="395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4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6"/>
      <c r="P492" s="386" t="s">
        <v>70</v>
      </c>
      <c r="Q492" s="387"/>
      <c r="R492" s="387"/>
      <c r="S492" s="387"/>
      <c r="T492" s="387"/>
      <c r="U492" s="387"/>
      <c r="V492" s="388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405"/>
      <c r="N493" s="405"/>
      <c r="O493" s="406"/>
      <c r="P493" s="386" t="s">
        <v>70</v>
      </c>
      <c r="Q493" s="387"/>
      <c r="R493" s="387"/>
      <c r="S493" s="387"/>
      <c r="T493" s="387"/>
      <c r="U493" s="387"/>
      <c r="V493" s="388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91" t="s">
        <v>601</v>
      </c>
      <c r="B494" s="392"/>
      <c r="C494" s="392"/>
      <c r="D494" s="392"/>
      <c r="E494" s="392"/>
      <c r="F494" s="392"/>
      <c r="G494" s="392"/>
      <c r="H494" s="392"/>
      <c r="I494" s="392"/>
      <c r="J494" s="392"/>
      <c r="K494" s="392"/>
      <c r="L494" s="392"/>
      <c r="M494" s="392"/>
      <c r="N494" s="392"/>
      <c r="O494" s="392"/>
      <c r="P494" s="392"/>
      <c r="Q494" s="392"/>
      <c r="R494" s="392"/>
      <c r="S494" s="392"/>
      <c r="T494" s="392"/>
      <c r="U494" s="392"/>
      <c r="V494" s="392"/>
      <c r="W494" s="392"/>
      <c r="X494" s="392"/>
      <c r="Y494" s="392"/>
      <c r="Z494" s="392"/>
      <c r="AA494" s="48"/>
      <c r="AB494" s="48"/>
      <c r="AC494" s="48"/>
    </row>
    <row r="495" spans="1:68" ht="16.5" hidden="1" customHeight="1" x14ac:dyDescent="0.25">
      <c r="A495" s="424" t="s">
        <v>601</v>
      </c>
      <c r="B495" s="405"/>
      <c r="C495" s="405"/>
      <c r="D495" s="405"/>
      <c r="E495" s="405"/>
      <c r="F495" s="405"/>
      <c r="G495" s="405"/>
      <c r="H495" s="405"/>
      <c r="I495" s="405"/>
      <c r="J495" s="405"/>
      <c r="K495" s="405"/>
      <c r="L495" s="405"/>
      <c r="M495" s="405"/>
      <c r="N495" s="405"/>
      <c r="O495" s="405"/>
      <c r="P495" s="405"/>
      <c r="Q495" s="405"/>
      <c r="R495" s="405"/>
      <c r="S495" s="405"/>
      <c r="T495" s="405"/>
      <c r="U495" s="405"/>
      <c r="V495" s="405"/>
      <c r="W495" s="405"/>
      <c r="X495" s="405"/>
      <c r="Y495" s="405"/>
      <c r="Z495" s="405"/>
      <c r="AA495" s="374"/>
      <c r="AB495" s="374"/>
      <c r="AC495" s="374"/>
    </row>
    <row r="496" spans="1:68" ht="14.25" hidden="1" customHeight="1" x14ac:dyDescent="0.25">
      <c r="A496" s="429" t="s">
        <v>110</v>
      </c>
      <c r="B496" s="405"/>
      <c r="C496" s="405"/>
      <c r="D496" s="405"/>
      <c r="E496" s="405"/>
      <c r="F496" s="405"/>
      <c r="G496" s="405"/>
      <c r="H496" s="405"/>
      <c r="I496" s="405"/>
      <c r="J496" s="405"/>
      <c r="K496" s="405"/>
      <c r="L496" s="405"/>
      <c r="M496" s="405"/>
      <c r="N496" s="405"/>
      <c r="O496" s="405"/>
      <c r="P496" s="405"/>
      <c r="Q496" s="405"/>
      <c r="R496" s="405"/>
      <c r="S496" s="405"/>
      <c r="T496" s="405"/>
      <c r="U496" s="405"/>
      <c r="V496" s="405"/>
      <c r="W496" s="405"/>
      <c r="X496" s="405"/>
      <c r="Y496" s="405"/>
      <c r="Z496" s="405"/>
      <c r="AA496" s="373"/>
      <c r="AB496" s="373"/>
      <c r="AC496" s="373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9">
        <v>4607091389067</v>
      </c>
      <c r="E497" s="390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4"/>
      <c r="R497" s="394"/>
      <c r="S497" s="394"/>
      <c r="T497" s="395"/>
      <c r="U497" s="34"/>
      <c r="V497" s="34"/>
      <c r="W497" s="35" t="s">
        <v>69</v>
      </c>
      <c r="X497" s="380">
        <v>30</v>
      </c>
      <c r="Y497" s="381">
        <f t="shared" ref="Y497:Y504" si="83">IFERROR(IF(X497="",0,CEILING((X497/$H497),1)*$H497),"")</f>
        <v>31.68</v>
      </c>
      <c r="Z497" s="36">
        <f t="shared" ref="Z497:Z502" si="84">IFERROR(IF(Y497=0,"",ROUNDUP(Y497/H497,0)*0.01196),"")</f>
        <v>7.1760000000000004E-2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32.04545454545454</v>
      </c>
      <c r="BN497" s="64">
        <f t="shared" ref="BN497:BN504" si="86">IFERROR(Y497*I497/H497,"0")</f>
        <v>33.839999999999996</v>
      </c>
      <c r="BO497" s="64">
        <f t="shared" ref="BO497:BO504" si="87">IFERROR(1/J497*(X497/H497),"0")</f>
        <v>5.4632867132867136E-2</v>
      </c>
      <c r="BP497" s="64">
        <f t="shared" ref="BP497:BP504" si="88">IFERROR(1/J497*(Y497/H497),"0")</f>
        <v>5.7692307692307696E-2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9">
        <v>4680115885271</v>
      </c>
      <c r="E498" s="390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4"/>
      <c r="R498" s="394"/>
      <c r="S498" s="394"/>
      <c r="T498" s="395"/>
      <c r="U498" s="34"/>
      <c r="V498" s="34"/>
      <c r="W498" s="35" t="s">
        <v>69</v>
      </c>
      <c r="X498" s="380">
        <v>20</v>
      </c>
      <c r="Y498" s="381">
        <f t="shared" si="83"/>
        <v>21.12</v>
      </c>
      <c r="Z498" s="36">
        <f t="shared" si="84"/>
        <v>4.7840000000000001E-2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21.363636363636363</v>
      </c>
      <c r="BN498" s="64">
        <f t="shared" si="86"/>
        <v>22.56</v>
      </c>
      <c r="BO498" s="64">
        <f t="shared" si="87"/>
        <v>3.6421911421911424E-2</v>
      </c>
      <c r="BP498" s="64">
        <f t="shared" si="88"/>
        <v>3.8461538461538464E-2</v>
      </c>
    </row>
    <row r="499" spans="1:68" ht="16.5" hidden="1" customHeight="1" x14ac:dyDescent="0.25">
      <c r="A499" s="54" t="s">
        <v>606</v>
      </c>
      <c r="B499" s="54" t="s">
        <v>607</v>
      </c>
      <c r="C499" s="31">
        <v>4301011774</v>
      </c>
      <c r="D499" s="389">
        <v>4680115884502</v>
      </c>
      <c r="E499" s="390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4"/>
      <c r="R499" s="394"/>
      <c r="S499" s="394"/>
      <c r="T499" s="395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9">
        <v>4607091389104</v>
      </c>
      <c r="E500" s="390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4"/>
      <c r="R500" s="394"/>
      <c r="S500" s="394"/>
      <c r="T500" s="395"/>
      <c r="U500" s="34"/>
      <c r="V500" s="34"/>
      <c r="W500" s="35" t="s">
        <v>69</v>
      </c>
      <c r="X500" s="380">
        <v>60</v>
      </c>
      <c r="Y500" s="381">
        <f t="shared" si="83"/>
        <v>63.36</v>
      </c>
      <c r="Z500" s="36">
        <f t="shared" si="84"/>
        <v>0.14352000000000001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64.090909090909079</v>
      </c>
      <c r="BN500" s="64">
        <f t="shared" si="86"/>
        <v>67.679999999999993</v>
      </c>
      <c r="BO500" s="64">
        <f t="shared" si="87"/>
        <v>0.10926573426573427</v>
      </c>
      <c r="BP500" s="64">
        <f t="shared" si="88"/>
        <v>0.11538461538461539</v>
      </c>
    </row>
    <row r="501" spans="1:68" ht="16.5" hidden="1" customHeight="1" x14ac:dyDescent="0.25">
      <c r="A501" s="54" t="s">
        <v>610</v>
      </c>
      <c r="B501" s="54" t="s">
        <v>611</v>
      </c>
      <c r="C501" s="31">
        <v>4301011799</v>
      </c>
      <c r="D501" s="389">
        <v>4680115884519</v>
      </c>
      <c r="E501" s="390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4"/>
      <c r="R501" s="394"/>
      <c r="S501" s="394"/>
      <c r="T501" s="395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9">
        <v>4680115885226</v>
      </c>
      <c r="E502" s="390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4"/>
      <c r="R502" s="394"/>
      <c r="S502" s="394"/>
      <c r="T502" s="395"/>
      <c r="U502" s="34"/>
      <c r="V502" s="34"/>
      <c r="W502" s="35" t="s">
        <v>69</v>
      </c>
      <c r="X502" s="380">
        <v>40</v>
      </c>
      <c r="Y502" s="381">
        <f t="shared" si="83"/>
        <v>42.24</v>
      </c>
      <c r="Z502" s="36">
        <f t="shared" si="84"/>
        <v>9.5680000000000001E-2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42.727272727272727</v>
      </c>
      <c r="BN502" s="64">
        <f t="shared" si="86"/>
        <v>45.12</v>
      </c>
      <c r="BO502" s="64">
        <f t="shared" si="87"/>
        <v>7.2843822843822847E-2</v>
      </c>
      <c r="BP502" s="64">
        <f t="shared" si="88"/>
        <v>7.6923076923076927E-2</v>
      </c>
    </row>
    <row r="503" spans="1:68" ht="27" hidden="1" customHeight="1" x14ac:dyDescent="0.25">
      <c r="A503" s="54" t="s">
        <v>614</v>
      </c>
      <c r="B503" s="54" t="s">
        <v>615</v>
      </c>
      <c r="C503" s="31">
        <v>4301011778</v>
      </c>
      <c r="D503" s="389">
        <v>4680115880603</v>
      </c>
      <c r="E503" s="390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4"/>
      <c r="R503" s="394"/>
      <c r="S503" s="394"/>
      <c r="T503" s="395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616</v>
      </c>
      <c r="B504" s="54" t="s">
        <v>617</v>
      </c>
      <c r="C504" s="31">
        <v>4301011784</v>
      </c>
      <c r="D504" s="389">
        <v>4607091389982</v>
      </c>
      <c r="E504" s="390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5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4"/>
      <c r="R504" s="394"/>
      <c r="S504" s="394"/>
      <c r="T504" s="395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4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05"/>
      <c r="O505" s="406"/>
      <c r="P505" s="386" t="s">
        <v>70</v>
      </c>
      <c r="Q505" s="387"/>
      <c r="R505" s="387"/>
      <c r="S505" s="387"/>
      <c r="T505" s="387"/>
      <c r="U505" s="387"/>
      <c r="V505" s="388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28.409090909090907</v>
      </c>
      <c r="Y505" s="382">
        <f>IFERROR(Y497/H497,"0")+IFERROR(Y498/H498,"0")+IFERROR(Y499/H499,"0")+IFERROR(Y500/H500,"0")+IFERROR(Y501/H501,"0")+IFERROR(Y502/H502,"0")+IFERROR(Y503/H503,"0")+IFERROR(Y504/H504,"0")</f>
        <v>30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0.35880000000000001</v>
      </c>
      <c r="AA505" s="383"/>
      <c r="AB505" s="383"/>
      <c r="AC505" s="383"/>
    </row>
    <row r="506" spans="1:68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05"/>
      <c r="O506" s="406"/>
      <c r="P506" s="386" t="s">
        <v>70</v>
      </c>
      <c r="Q506" s="387"/>
      <c r="R506" s="387"/>
      <c r="S506" s="387"/>
      <c r="T506" s="387"/>
      <c r="U506" s="387"/>
      <c r="V506" s="388"/>
      <c r="W506" s="37" t="s">
        <v>69</v>
      </c>
      <c r="X506" s="382">
        <f>IFERROR(SUM(X497:X504),"0")</f>
        <v>150</v>
      </c>
      <c r="Y506" s="382">
        <f>IFERROR(SUM(Y497:Y504),"0")</f>
        <v>158.4</v>
      </c>
      <c r="Z506" s="37"/>
      <c r="AA506" s="383"/>
      <c r="AB506" s="383"/>
      <c r="AC506" s="383"/>
    </row>
    <row r="507" spans="1:68" ht="14.25" hidden="1" customHeight="1" x14ac:dyDescent="0.25">
      <c r="A507" s="429" t="s">
        <v>146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405"/>
      <c r="AA507" s="373"/>
      <c r="AB507" s="373"/>
      <c r="AC507" s="373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9">
        <v>4607091388930</v>
      </c>
      <c r="E508" s="390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4"/>
      <c r="R508" s="394"/>
      <c r="S508" s="394"/>
      <c r="T508" s="395"/>
      <c r="U508" s="34"/>
      <c r="V508" s="34"/>
      <c r="W508" s="35" t="s">
        <v>69</v>
      </c>
      <c r="X508" s="380">
        <v>40</v>
      </c>
      <c r="Y508" s="381">
        <f>IFERROR(IF(X508="",0,CEILING((X508/$H508),1)*$H508),"")</f>
        <v>42.24</v>
      </c>
      <c r="Z508" s="36">
        <f>IFERROR(IF(Y508=0,"",ROUNDUP(Y508/H508,0)*0.01196),"")</f>
        <v>9.5680000000000001E-2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42.727272727272727</v>
      </c>
      <c r="BN508" s="64">
        <f>IFERROR(Y508*I508/H508,"0")</f>
        <v>45.12</v>
      </c>
      <c r="BO508" s="64">
        <f>IFERROR(1/J508*(X508/H508),"0")</f>
        <v>7.2843822843822847E-2</v>
      </c>
      <c r="BP508" s="64">
        <f>IFERROR(1/J508*(Y508/H508),"0")</f>
        <v>7.6923076923076927E-2</v>
      </c>
    </row>
    <row r="509" spans="1:68" ht="16.5" hidden="1" customHeight="1" x14ac:dyDescent="0.25">
      <c r="A509" s="54" t="s">
        <v>620</v>
      </c>
      <c r="B509" s="54" t="s">
        <v>621</v>
      </c>
      <c r="C509" s="31">
        <v>4301020206</v>
      </c>
      <c r="D509" s="389">
        <v>4680115880054</v>
      </c>
      <c r="E509" s="390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4"/>
      <c r="R509" s="394"/>
      <c r="S509" s="394"/>
      <c r="T509" s="395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4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05"/>
      <c r="O510" s="406"/>
      <c r="P510" s="386" t="s">
        <v>70</v>
      </c>
      <c r="Q510" s="387"/>
      <c r="R510" s="387"/>
      <c r="S510" s="387"/>
      <c r="T510" s="387"/>
      <c r="U510" s="387"/>
      <c r="V510" s="388"/>
      <c r="W510" s="37" t="s">
        <v>71</v>
      </c>
      <c r="X510" s="382">
        <f>IFERROR(X508/H508,"0")+IFERROR(X509/H509,"0")</f>
        <v>7.5757575757575752</v>
      </c>
      <c r="Y510" s="382">
        <f>IFERROR(Y508/H508,"0")+IFERROR(Y509/H509,"0")</f>
        <v>8</v>
      </c>
      <c r="Z510" s="382">
        <f>IFERROR(IF(Z508="",0,Z508),"0")+IFERROR(IF(Z509="",0,Z509),"0")</f>
        <v>9.5680000000000001E-2</v>
      </c>
      <c r="AA510" s="383"/>
      <c r="AB510" s="383"/>
      <c r="AC510" s="383"/>
    </row>
    <row r="511" spans="1:68" x14ac:dyDescent="0.2">
      <c r="A511" s="405"/>
      <c r="B511" s="405"/>
      <c r="C511" s="405"/>
      <c r="D511" s="405"/>
      <c r="E511" s="405"/>
      <c r="F511" s="405"/>
      <c r="G511" s="405"/>
      <c r="H511" s="405"/>
      <c r="I511" s="405"/>
      <c r="J511" s="405"/>
      <c r="K511" s="405"/>
      <c r="L511" s="405"/>
      <c r="M511" s="405"/>
      <c r="N511" s="405"/>
      <c r="O511" s="406"/>
      <c r="P511" s="386" t="s">
        <v>70</v>
      </c>
      <c r="Q511" s="387"/>
      <c r="R511" s="387"/>
      <c r="S511" s="387"/>
      <c r="T511" s="387"/>
      <c r="U511" s="387"/>
      <c r="V511" s="388"/>
      <c r="W511" s="37" t="s">
        <v>69</v>
      </c>
      <c r="X511" s="382">
        <f>IFERROR(SUM(X508:X509),"0")</f>
        <v>40</v>
      </c>
      <c r="Y511" s="382">
        <f>IFERROR(SUM(Y508:Y509),"0")</f>
        <v>42.24</v>
      </c>
      <c r="Z511" s="37"/>
      <c r="AA511" s="383"/>
      <c r="AB511" s="383"/>
      <c r="AC511" s="383"/>
    </row>
    <row r="512" spans="1:68" ht="14.25" hidden="1" customHeight="1" x14ac:dyDescent="0.25">
      <c r="A512" s="429" t="s">
        <v>64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405"/>
      <c r="AA512" s="373"/>
      <c r="AB512" s="373"/>
      <c r="AC512" s="373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9">
        <v>4680115883116</v>
      </c>
      <c r="E513" s="390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4"/>
      <c r="R513" s="394"/>
      <c r="S513" s="394"/>
      <c r="T513" s="395"/>
      <c r="U513" s="34"/>
      <c r="V513" s="34"/>
      <c r="W513" s="35" t="s">
        <v>69</v>
      </c>
      <c r="X513" s="380">
        <v>20</v>
      </c>
      <c r="Y513" s="381">
        <f t="shared" ref="Y513:Y518" si="89">IFERROR(IF(X513="",0,CEILING((X513/$H513),1)*$H513),"")</f>
        <v>21.12</v>
      </c>
      <c r="Z513" s="36">
        <f>IFERROR(IF(Y513=0,"",ROUNDUP(Y513/H513,0)*0.01196),"")</f>
        <v>4.7840000000000001E-2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21.363636363636363</v>
      </c>
      <c r="BN513" s="64">
        <f t="shared" ref="BN513:BN518" si="91">IFERROR(Y513*I513/H513,"0")</f>
        <v>22.56</v>
      </c>
      <c r="BO513" s="64">
        <f t="shared" ref="BO513:BO518" si="92">IFERROR(1/J513*(X513/H513),"0")</f>
        <v>3.6421911421911424E-2</v>
      </c>
      <c r="BP513" s="64">
        <f t="shared" ref="BP513:BP518" si="93">IFERROR(1/J513*(Y513/H513),"0")</f>
        <v>3.8461538461538464E-2</v>
      </c>
    </row>
    <row r="514" spans="1:68" ht="27" hidden="1" customHeight="1" x14ac:dyDescent="0.25">
      <c r="A514" s="54" t="s">
        <v>624</v>
      </c>
      <c r="B514" s="54" t="s">
        <v>625</v>
      </c>
      <c r="C514" s="31">
        <v>4301031248</v>
      </c>
      <c r="D514" s="389">
        <v>4680115883093</v>
      </c>
      <c r="E514" s="390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4"/>
      <c r="R514" s="394"/>
      <c r="S514" s="394"/>
      <c r="T514" s="395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9">
        <v>4680115883109</v>
      </c>
      <c r="E515" s="390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4"/>
      <c r="R515" s="394"/>
      <c r="S515" s="394"/>
      <c r="T515" s="395"/>
      <c r="U515" s="34"/>
      <c r="V515" s="34"/>
      <c r="W515" s="35" t="s">
        <v>69</v>
      </c>
      <c r="X515" s="380">
        <v>50</v>
      </c>
      <c r="Y515" s="381">
        <f t="shared" si="89"/>
        <v>52.800000000000004</v>
      </c>
      <c r="Z515" s="36">
        <f>IFERROR(IF(Y515=0,"",ROUNDUP(Y515/H515,0)*0.01196),"")</f>
        <v>0.1196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53.409090909090907</v>
      </c>
      <c r="BN515" s="64">
        <f t="shared" si="91"/>
        <v>56.400000000000006</v>
      </c>
      <c r="BO515" s="64">
        <f t="shared" si="92"/>
        <v>9.1054778554778545E-2</v>
      </c>
      <c r="BP515" s="64">
        <f t="shared" si="93"/>
        <v>9.6153846153846159E-2</v>
      </c>
    </row>
    <row r="516" spans="1:68" ht="27" hidden="1" customHeight="1" x14ac:dyDescent="0.25">
      <c r="A516" s="54" t="s">
        <v>628</v>
      </c>
      <c r="B516" s="54" t="s">
        <v>629</v>
      </c>
      <c r="C516" s="31">
        <v>4301031249</v>
      </c>
      <c r="D516" s="389">
        <v>4680115882072</v>
      </c>
      <c r="E516" s="390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4"/>
      <c r="R516" s="394"/>
      <c r="S516" s="394"/>
      <c r="T516" s="395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630</v>
      </c>
      <c r="B517" s="54" t="s">
        <v>631</v>
      </c>
      <c r="C517" s="31">
        <v>4301031251</v>
      </c>
      <c r="D517" s="389">
        <v>4680115882102</v>
      </c>
      <c r="E517" s="390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4"/>
      <c r="R517" s="394"/>
      <c r="S517" s="394"/>
      <c r="T517" s="395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632</v>
      </c>
      <c r="B518" s="54" t="s">
        <v>633</v>
      </c>
      <c r="C518" s="31">
        <v>4301031253</v>
      </c>
      <c r="D518" s="389">
        <v>4680115882096</v>
      </c>
      <c r="E518" s="390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3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4"/>
      <c r="R518" s="394"/>
      <c r="S518" s="394"/>
      <c r="T518" s="395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4"/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6"/>
      <c r="P519" s="386" t="s">
        <v>70</v>
      </c>
      <c r="Q519" s="387"/>
      <c r="R519" s="387"/>
      <c r="S519" s="387"/>
      <c r="T519" s="387"/>
      <c r="U519" s="387"/>
      <c r="V519" s="388"/>
      <c r="W519" s="37" t="s">
        <v>71</v>
      </c>
      <c r="X519" s="382">
        <f>IFERROR(X513/H513,"0")+IFERROR(X514/H514,"0")+IFERROR(X515/H515,"0")+IFERROR(X516/H516,"0")+IFERROR(X517/H517,"0")+IFERROR(X518/H518,"0")</f>
        <v>13.257575757575756</v>
      </c>
      <c r="Y519" s="382">
        <f>IFERROR(Y513/H513,"0")+IFERROR(Y514/H514,"0")+IFERROR(Y515/H515,"0")+IFERROR(Y516/H516,"0")+IFERROR(Y517/H517,"0")+IFERROR(Y518/H518,"0")</f>
        <v>14</v>
      </c>
      <c r="Z519" s="382">
        <f>IFERROR(IF(Z513="",0,Z513),"0")+IFERROR(IF(Z514="",0,Z514),"0")+IFERROR(IF(Z515="",0,Z515),"0")+IFERROR(IF(Z516="",0,Z516),"0")+IFERROR(IF(Z517="",0,Z517),"0")+IFERROR(IF(Z518="",0,Z518),"0")</f>
        <v>0.16744000000000001</v>
      </c>
      <c r="AA519" s="383"/>
      <c r="AB519" s="383"/>
      <c r="AC519" s="383"/>
    </row>
    <row r="520" spans="1:68" x14ac:dyDescent="0.2">
      <c r="A520" s="405"/>
      <c r="B520" s="405"/>
      <c r="C520" s="405"/>
      <c r="D520" s="405"/>
      <c r="E520" s="405"/>
      <c r="F520" s="405"/>
      <c r="G520" s="405"/>
      <c r="H520" s="405"/>
      <c r="I520" s="405"/>
      <c r="J520" s="405"/>
      <c r="K520" s="405"/>
      <c r="L520" s="405"/>
      <c r="M520" s="405"/>
      <c r="N520" s="405"/>
      <c r="O520" s="406"/>
      <c r="P520" s="386" t="s">
        <v>70</v>
      </c>
      <c r="Q520" s="387"/>
      <c r="R520" s="387"/>
      <c r="S520" s="387"/>
      <c r="T520" s="387"/>
      <c r="U520" s="387"/>
      <c r="V520" s="388"/>
      <c r="W520" s="37" t="s">
        <v>69</v>
      </c>
      <c r="X520" s="382">
        <f>IFERROR(SUM(X513:X518),"0")</f>
        <v>70</v>
      </c>
      <c r="Y520" s="382">
        <f>IFERROR(SUM(Y513:Y518),"0")</f>
        <v>73.92</v>
      </c>
      <c r="Z520" s="37"/>
      <c r="AA520" s="383"/>
      <c r="AB520" s="383"/>
      <c r="AC520" s="383"/>
    </row>
    <row r="521" spans="1:68" ht="14.25" hidden="1" customHeight="1" x14ac:dyDescent="0.25">
      <c r="A521" s="429" t="s">
        <v>72</v>
      </c>
      <c r="B521" s="405"/>
      <c r="C521" s="405"/>
      <c r="D521" s="405"/>
      <c r="E521" s="405"/>
      <c r="F521" s="405"/>
      <c r="G521" s="405"/>
      <c r="H521" s="405"/>
      <c r="I521" s="405"/>
      <c r="J521" s="405"/>
      <c r="K521" s="405"/>
      <c r="L521" s="405"/>
      <c r="M521" s="405"/>
      <c r="N521" s="405"/>
      <c r="O521" s="405"/>
      <c r="P521" s="405"/>
      <c r="Q521" s="405"/>
      <c r="R521" s="405"/>
      <c r="S521" s="405"/>
      <c r="T521" s="405"/>
      <c r="U521" s="405"/>
      <c r="V521" s="405"/>
      <c r="W521" s="405"/>
      <c r="X521" s="405"/>
      <c r="Y521" s="405"/>
      <c r="Z521" s="405"/>
      <c r="AA521" s="373"/>
      <c r="AB521" s="373"/>
      <c r="AC521" s="373"/>
    </row>
    <row r="522" spans="1:68" ht="16.5" hidden="1" customHeight="1" x14ac:dyDescent="0.25">
      <c r="A522" s="54" t="s">
        <v>634</v>
      </c>
      <c r="B522" s="54" t="s">
        <v>635</v>
      </c>
      <c r="C522" s="31">
        <v>4301051230</v>
      </c>
      <c r="D522" s="389">
        <v>4607091383409</v>
      </c>
      <c r="E522" s="390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4"/>
      <c r="R522" s="394"/>
      <c r="S522" s="394"/>
      <c r="T522" s="395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636</v>
      </c>
      <c r="B523" s="54" t="s">
        <v>637</v>
      </c>
      <c r="C523" s="31">
        <v>4301051231</v>
      </c>
      <c r="D523" s="389">
        <v>4607091383416</v>
      </c>
      <c r="E523" s="390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4"/>
      <c r="R523" s="394"/>
      <c r="S523" s="394"/>
      <c r="T523" s="395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638</v>
      </c>
      <c r="B524" s="54" t="s">
        <v>639</v>
      </c>
      <c r="C524" s="31">
        <v>4301051058</v>
      </c>
      <c r="D524" s="389">
        <v>4680115883536</v>
      </c>
      <c r="E524" s="390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4"/>
      <c r="R524" s="394"/>
      <c r="S524" s="394"/>
      <c r="T524" s="395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4"/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6"/>
      <c r="P525" s="386" t="s">
        <v>70</v>
      </c>
      <c r="Q525" s="387"/>
      <c r="R525" s="387"/>
      <c r="S525" s="387"/>
      <c r="T525" s="387"/>
      <c r="U525" s="387"/>
      <c r="V525" s="388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5"/>
      <c r="B526" s="405"/>
      <c r="C526" s="405"/>
      <c r="D526" s="405"/>
      <c r="E526" s="405"/>
      <c r="F526" s="405"/>
      <c r="G526" s="405"/>
      <c r="H526" s="405"/>
      <c r="I526" s="405"/>
      <c r="J526" s="405"/>
      <c r="K526" s="405"/>
      <c r="L526" s="405"/>
      <c r="M526" s="405"/>
      <c r="N526" s="405"/>
      <c r="O526" s="406"/>
      <c r="P526" s="386" t="s">
        <v>70</v>
      </c>
      <c r="Q526" s="387"/>
      <c r="R526" s="387"/>
      <c r="S526" s="387"/>
      <c r="T526" s="387"/>
      <c r="U526" s="387"/>
      <c r="V526" s="388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9" t="s">
        <v>167</v>
      </c>
      <c r="B527" s="405"/>
      <c r="C527" s="405"/>
      <c r="D527" s="405"/>
      <c r="E527" s="405"/>
      <c r="F527" s="405"/>
      <c r="G527" s="405"/>
      <c r="H527" s="405"/>
      <c r="I527" s="405"/>
      <c r="J527" s="405"/>
      <c r="K527" s="405"/>
      <c r="L527" s="405"/>
      <c r="M527" s="405"/>
      <c r="N527" s="405"/>
      <c r="O527" s="405"/>
      <c r="P527" s="405"/>
      <c r="Q527" s="405"/>
      <c r="R527" s="405"/>
      <c r="S527" s="405"/>
      <c r="T527" s="405"/>
      <c r="U527" s="405"/>
      <c r="V527" s="405"/>
      <c r="W527" s="405"/>
      <c r="X527" s="405"/>
      <c r="Y527" s="405"/>
      <c r="Z527" s="405"/>
      <c r="AA527" s="373"/>
      <c r="AB527" s="373"/>
      <c r="AC527" s="373"/>
    </row>
    <row r="528" spans="1:68" ht="16.5" hidden="1" customHeight="1" x14ac:dyDescent="0.25">
      <c r="A528" s="54" t="s">
        <v>640</v>
      </c>
      <c r="B528" s="54" t="s">
        <v>641</v>
      </c>
      <c r="C528" s="31">
        <v>4301060363</v>
      </c>
      <c r="D528" s="389">
        <v>4680115885035</v>
      </c>
      <c r="E528" s="390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67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4"/>
      <c r="R528" s="394"/>
      <c r="S528" s="394"/>
      <c r="T528" s="395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4"/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6"/>
      <c r="P529" s="386" t="s">
        <v>70</v>
      </c>
      <c r="Q529" s="387"/>
      <c r="R529" s="387"/>
      <c r="S529" s="387"/>
      <c r="T529" s="387"/>
      <c r="U529" s="387"/>
      <c r="V529" s="388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5"/>
      <c r="B530" s="405"/>
      <c r="C530" s="405"/>
      <c r="D530" s="405"/>
      <c r="E530" s="405"/>
      <c r="F530" s="405"/>
      <c r="G530" s="405"/>
      <c r="H530" s="405"/>
      <c r="I530" s="405"/>
      <c r="J530" s="405"/>
      <c r="K530" s="405"/>
      <c r="L530" s="405"/>
      <c r="M530" s="405"/>
      <c r="N530" s="405"/>
      <c r="O530" s="406"/>
      <c r="P530" s="386" t="s">
        <v>70</v>
      </c>
      <c r="Q530" s="387"/>
      <c r="R530" s="387"/>
      <c r="S530" s="387"/>
      <c r="T530" s="387"/>
      <c r="U530" s="387"/>
      <c r="V530" s="388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91" t="s">
        <v>642</v>
      </c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2"/>
      <c r="O531" s="392"/>
      <c r="P531" s="392"/>
      <c r="Q531" s="392"/>
      <c r="R531" s="392"/>
      <c r="S531" s="392"/>
      <c r="T531" s="392"/>
      <c r="U531" s="392"/>
      <c r="V531" s="392"/>
      <c r="W531" s="392"/>
      <c r="X531" s="392"/>
      <c r="Y531" s="392"/>
      <c r="Z531" s="392"/>
      <c r="AA531" s="48"/>
      <c r="AB531" s="48"/>
      <c r="AC531" s="48"/>
    </row>
    <row r="532" spans="1:68" ht="16.5" hidden="1" customHeight="1" x14ac:dyDescent="0.25">
      <c r="A532" s="424" t="s">
        <v>642</v>
      </c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05"/>
      <c r="O532" s="405"/>
      <c r="P532" s="405"/>
      <c r="Q532" s="405"/>
      <c r="R532" s="405"/>
      <c r="S532" s="405"/>
      <c r="T532" s="405"/>
      <c r="U532" s="405"/>
      <c r="V532" s="405"/>
      <c r="W532" s="405"/>
      <c r="X532" s="405"/>
      <c r="Y532" s="405"/>
      <c r="Z532" s="405"/>
      <c r="AA532" s="374"/>
      <c r="AB532" s="374"/>
      <c r="AC532" s="374"/>
    </row>
    <row r="533" spans="1:68" ht="14.25" hidden="1" customHeight="1" x14ac:dyDescent="0.25">
      <c r="A533" s="429" t="s">
        <v>110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405"/>
      <c r="AA533" s="373"/>
      <c r="AB533" s="373"/>
      <c r="AC533" s="373"/>
    </row>
    <row r="534" spans="1:68" ht="27" hidden="1" customHeight="1" x14ac:dyDescent="0.25">
      <c r="A534" s="54" t="s">
        <v>643</v>
      </c>
      <c r="B534" s="54" t="s">
        <v>644</v>
      </c>
      <c r="C534" s="31">
        <v>4301011763</v>
      </c>
      <c r="D534" s="389">
        <v>4640242181011</v>
      </c>
      <c r="E534" s="390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3" t="s">
        <v>645</v>
      </c>
      <c r="Q534" s="394"/>
      <c r="R534" s="394"/>
      <c r="S534" s="394"/>
      <c r="T534" s="395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646</v>
      </c>
      <c r="B535" s="54" t="s">
        <v>647</v>
      </c>
      <c r="C535" s="31">
        <v>4301011585</v>
      </c>
      <c r="D535" s="389">
        <v>4640242180441</v>
      </c>
      <c r="E535" s="390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08" t="s">
        <v>648</v>
      </c>
      <c r="Q535" s="394"/>
      <c r="R535" s="394"/>
      <c r="S535" s="394"/>
      <c r="T535" s="395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649</v>
      </c>
      <c r="B536" s="54" t="s">
        <v>650</v>
      </c>
      <c r="C536" s="31">
        <v>4301011584</v>
      </c>
      <c r="D536" s="389">
        <v>4640242180564</v>
      </c>
      <c r="E536" s="390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79" t="s">
        <v>651</v>
      </c>
      <c r="Q536" s="394"/>
      <c r="R536" s="394"/>
      <c r="S536" s="394"/>
      <c r="T536" s="395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652</v>
      </c>
      <c r="B537" s="54" t="s">
        <v>653</v>
      </c>
      <c r="C537" s="31">
        <v>4301011762</v>
      </c>
      <c r="D537" s="389">
        <v>4640242180922</v>
      </c>
      <c r="E537" s="390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1" t="s">
        <v>654</v>
      </c>
      <c r="Q537" s="394"/>
      <c r="R537" s="394"/>
      <c r="S537" s="394"/>
      <c r="T537" s="395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655</v>
      </c>
      <c r="B538" s="54" t="s">
        <v>656</v>
      </c>
      <c r="C538" s="31">
        <v>4301011764</v>
      </c>
      <c r="D538" s="389">
        <v>4640242181189</v>
      </c>
      <c r="E538" s="390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568" t="s">
        <v>657</v>
      </c>
      <c r="Q538" s="394"/>
      <c r="R538" s="394"/>
      <c r="S538" s="394"/>
      <c r="T538" s="395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658</v>
      </c>
      <c r="B539" s="54" t="s">
        <v>659</v>
      </c>
      <c r="C539" s="31">
        <v>4301011551</v>
      </c>
      <c r="D539" s="389">
        <v>4640242180038</v>
      </c>
      <c r="E539" s="390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64" t="s">
        <v>660</v>
      </c>
      <c r="Q539" s="394"/>
      <c r="R539" s="394"/>
      <c r="S539" s="394"/>
      <c r="T539" s="395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661</v>
      </c>
      <c r="B540" s="54" t="s">
        <v>662</v>
      </c>
      <c r="C540" s="31">
        <v>4301011765</v>
      </c>
      <c r="D540" s="389">
        <v>4640242181172</v>
      </c>
      <c r="E540" s="390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571" t="s">
        <v>663</v>
      </c>
      <c r="Q540" s="394"/>
      <c r="R540" s="394"/>
      <c r="S540" s="394"/>
      <c r="T540" s="395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4"/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6"/>
      <c r="P541" s="386" t="s">
        <v>70</v>
      </c>
      <c r="Q541" s="387"/>
      <c r="R541" s="387"/>
      <c r="S541" s="387"/>
      <c r="T541" s="387"/>
      <c r="U541" s="387"/>
      <c r="V541" s="388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5"/>
      <c r="B542" s="405"/>
      <c r="C542" s="405"/>
      <c r="D542" s="405"/>
      <c r="E542" s="405"/>
      <c r="F542" s="405"/>
      <c r="G542" s="405"/>
      <c r="H542" s="405"/>
      <c r="I542" s="405"/>
      <c r="J542" s="405"/>
      <c r="K542" s="405"/>
      <c r="L542" s="405"/>
      <c r="M542" s="405"/>
      <c r="N542" s="405"/>
      <c r="O542" s="406"/>
      <c r="P542" s="386" t="s">
        <v>70</v>
      </c>
      <c r="Q542" s="387"/>
      <c r="R542" s="387"/>
      <c r="S542" s="387"/>
      <c r="T542" s="387"/>
      <c r="U542" s="387"/>
      <c r="V542" s="388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9" t="s">
        <v>146</v>
      </c>
      <c r="B543" s="405"/>
      <c r="C543" s="405"/>
      <c r="D543" s="405"/>
      <c r="E543" s="405"/>
      <c r="F543" s="405"/>
      <c r="G543" s="405"/>
      <c r="H543" s="405"/>
      <c r="I543" s="405"/>
      <c r="J543" s="405"/>
      <c r="K543" s="405"/>
      <c r="L543" s="405"/>
      <c r="M543" s="405"/>
      <c r="N543" s="405"/>
      <c r="O543" s="405"/>
      <c r="P543" s="405"/>
      <c r="Q543" s="405"/>
      <c r="R543" s="405"/>
      <c r="S543" s="405"/>
      <c r="T543" s="405"/>
      <c r="U543" s="405"/>
      <c r="V543" s="405"/>
      <c r="W543" s="405"/>
      <c r="X543" s="405"/>
      <c r="Y543" s="405"/>
      <c r="Z543" s="405"/>
      <c r="AA543" s="373"/>
      <c r="AB543" s="373"/>
      <c r="AC543" s="373"/>
    </row>
    <row r="544" spans="1:68" ht="16.5" hidden="1" customHeight="1" x14ac:dyDescent="0.25">
      <c r="A544" s="54" t="s">
        <v>664</v>
      </c>
      <c r="B544" s="54" t="s">
        <v>665</v>
      </c>
      <c r="C544" s="31">
        <v>4301020269</v>
      </c>
      <c r="D544" s="389">
        <v>4640242180519</v>
      </c>
      <c r="E544" s="390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04" t="s">
        <v>666</v>
      </c>
      <c r="Q544" s="394"/>
      <c r="R544" s="394"/>
      <c r="S544" s="394"/>
      <c r="T544" s="395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667</v>
      </c>
      <c r="B545" s="54" t="s">
        <v>668</v>
      </c>
      <c r="C545" s="31">
        <v>4301020260</v>
      </c>
      <c r="D545" s="389">
        <v>4640242180526</v>
      </c>
      <c r="E545" s="390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615" t="s">
        <v>669</v>
      </c>
      <c r="Q545" s="394"/>
      <c r="R545" s="394"/>
      <c r="S545" s="394"/>
      <c r="T545" s="395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670</v>
      </c>
      <c r="B546" s="54" t="s">
        <v>671</v>
      </c>
      <c r="C546" s="31">
        <v>4301020309</v>
      </c>
      <c r="D546" s="389">
        <v>4640242180090</v>
      </c>
      <c r="E546" s="390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9" t="s">
        <v>672</v>
      </c>
      <c r="Q546" s="394"/>
      <c r="R546" s="394"/>
      <c r="S546" s="394"/>
      <c r="T546" s="395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673</v>
      </c>
      <c r="B547" s="54" t="s">
        <v>674</v>
      </c>
      <c r="C547" s="31">
        <v>4301020295</v>
      </c>
      <c r="D547" s="389">
        <v>4640242181363</v>
      </c>
      <c r="E547" s="390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1" t="s">
        <v>675</v>
      </c>
      <c r="Q547" s="394"/>
      <c r="R547" s="394"/>
      <c r="S547" s="394"/>
      <c r="T547" s="395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4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05"/>
      <c r="O548" s="406"/>
      <c r="P548" s="386" t="s">
        <v>70</v>
      </c>
      <c r="Q548" s="387"/>
      <c r="R548" s="387"/>
      <c r="S548" s="387"/>
      <c r="T548" s="387"/>
      <c r="U548" s="387"/>
      <c r="V548" s="388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5"/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6"/>
      <c r="P549" s="386" t="s">
        <v>70</v>
      </c>
      <c r="Q549" s="387"/>
      <c r="R549" s="387"/>
      <c r="S549" s="387"/>
      <c r="T549" s="387"/>
      <c r="U549" s="387"/>
      <c r="V549" s="388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9" t="s">
        <v>64</v>
      </c>
      <c r="B550" s="405"/>
      <c r="C550" s="405"/>
      <c r="D550" s="405"/>
      <c r="E550" s="405"/>
      <c r="F550" s="405"/>
      <c r="G550" s="405"/>
      <c r="H550" s="405"/>
      <c r="I550" s="405"/>
      <c r="J550" s="405"/>
      <c r="K550" s="405"/>
      <c r="L550" s="405"/>
      <c r="M550" s="405"/>
      <c r="N550" s="405"/>
      <c r="O550" s="405"/>
      <c r="P550" s="405"/>
      <c r="Q550" s="405"/>
      <c r="R550" s="405"/>
      <c r="S550" s="405"/>
      <c r="T550" s="405"/>
      <c r="U550" s="405"/>
      <c r="V550" s="405"/>
      <c r="W550" s="405"/>
      <c r="X550" s="405"/>
      <c r="Y550" s="405"/>
      <c r="Z550" s="405"/>
      <c r="AA550" s="373"/>
      <c r="AB550" s="373"/>
      <c r="AC550" s="373"/>
    </row>
    <row r="551" spans="1:68" ht="27" hidden="1" customHeight="1" x14ac:dyDescent="0.25">
      <c r="A551" s="54" t="s">
        <v>676</v>
      </c>
      <c r="B551" s="54" t="s">
        <v>677</v>
      </c>
      <c r="C551" s="31">
        <v>4301031280</v>
      </c>
      <c r="D551" s="389">
        <v>4640242180816</v>
      </c>
      <c r="E551" s="390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81" t="s">
        <v>678</v>
      </c>
      <c r="Q551" s="394"/>
      <c r="R551" s="394"/>
      <c r="S551" s="394"/>
      <c r="T551" s="395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679</v>
      </c>
      <c r="B552" s="54" t="s">
        <v>680</v>
      </c>
      <c r="C552" s="31">
        <v>4301031244</v>
      </c>
      <c r="D552" s="389">
        <v>4640242180595</v>
      </c>
      <c r="E552" s="390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35" t="s">
        <v>681</v>
      </c>
      <c r="Q552" s="394"/>
      <c r="R552" s="394"/>
      <c r="S552" s="394"/>
      <c r="T552" s="395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682</v>
      </c>
      <c r="B553" s="54" t="s">
        <v>683</v>
      </c>
      <c r="C553" s="31">
        <v>4301031289</v>
      </c>
      <c r="D553" s="389">
        <v>4640242181615</v>
      </c>
      <c r="E553" s="390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96" t="s">
        <v>684</v>
      </c>
      <c r="Q553" s="394"/>
      <c r="R553" s="394"/>
      <c r="S553" s="394"/>
      <c r="T553" s="395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685</v>
      </c>
      <c r="B554" s="54" t="s">
        <v>686</v>
      </c>
      <c r="C554" s="31">
        <v>4301031285</v>
      </c>
      <c r="D554" s="389">
        <v>4640242181639</v>
      </c>
      <c r="E554" s="390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09" t="s">
        <v>687</v>
      </c>
      <c r="Q554" s="394"/>
      <c r="R554" s="394"/>
      <c r="S554" s="394"/>
      <c r="T554" s="395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688</v>
      </c>
      <c r="B555" s="54" t="s">
        <v>689</v>
      </c>
      <c r="C555" s="31">
        <v>4301031287</v>
      </c>
      <c r="D555" s="389">
        <v>4640242181622</v>
      </c>
      <c r="E555" s="390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66" t="s">
        <v>690</v>
      </c>
      <c r="Q555" s="394"/>
      <c r="R555" s="394"/>
      <c r="S555" s="394"/>
      <c r="T555" s="395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691</v>
      </c>
      <c r="B556" s="54" t="s">
        <v>692</v>
      </c>
      <c r="C556" s="31">
        <v>4301031203</v>
      </c>
      <c r="D556" s="389">
        <v>4640242180908</v>
      </c>
      <c r="E556" s="390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4" t="s">
        <v>693</v>
      </c>
      <c r="Q556" s="394"/>
      <c r="R556" s="394"/>
      <c r="S556" s="394"/>
      <c r="T556" s="395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694</v>
      </c>
      <c r="B557" s="54" t="s">
        <v>695</v>
      </c>
      <c r="C557" s="31">
        <v>4301031200</v>
      </c>
      <c r="D557" s="389">
        <v>4640242180489</v>
      </c>
      <c r="E557" s="390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750" t="s">
        <v>696</v>
      </c>
      <c r="Q557" s="394"/>
      <c r="R557" s="394"/>
      <c r="S557" s="394"/>
      <c r="T557" s="395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4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05"/>
      <c r="O558" s="406"/>
      <c r="P558" s="386" t="s">
        <v>70</v>
      </c>
      <c r="Q558" s="387"/>
      <c r="R558" s="387"/>
      <c r="S558" s="387"/>
      <c r="T558" s="387"/>
      <c r="U558" s="387"/>
      <c r="V558" s="388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05"/>
      <c r="O559" s="406"/>
      <c r="P559" s="386" t="s">
        <v>70</v>
      </c>
      <c r="Q559" s="387"/>
      <c r="R559" s="387"/>
      <c r="S559" s="387"/>
      <c r="T559" s="387"/>
      <c r="U559" s="387"/>
      <c r="V559" s="388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9" t="s">
        <v>72</v>
      </c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05"/>
      <c r="O560" s="405"/>
      <c r="P560" s="405"/>
      <c r="Q560" s="405"/>
      <c r="R560" s="405"/>
      <c r="S560" s="405"/>
      <c r="T560" s="405"/>
      <c r="U560" s="405"/>
      <c r="V560" s="405"/>
      <c r="W560" s="405"/>
      <c r="X560" s="405"/>
      <c r="Y560" s="405"/>
      <c r="Z560" s="405"/>
      <c r="AA560" s="373"/>
      <c r="AB560" s="373"/>
      <c r="AC560" s="373"/>
    </row>
    <row r="561" spans="1:68" ht="27" hidden="1" customHeight="1" x14ac:dyDescent="0.25">
      <c r="A561" s="54" t="s">
        <v>697</v>
      </c>
      <c r="B561" s="54" t="s">
        <v>698</v>
      </c>
      <c r="C561" s="31">
        <v>4301051746</v>
      </c>
      <c r="D561" s="389">
        <v>4640242180533</v>
      </c>
      <c r="E561" s="390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06" t="s">
        <v>699</v>
      </c>
      <c r="Q561" s="394"/>
      <c r="R561" s="394"/>
      <c r="S561" s="394"/>
      <c r="T561" s="395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700</v>
      </c>
      <c r="B562" s="54" t="s">
        <v>701</v>
      </c>
      <c r="C562" s="31">
        <v>4301051510</v>
      </c>
      <c r="D562" s="389">
        <v>4640242180540</v>
      </c>
      <c r="E562" s="390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398" t="s">
        <v>702</v>
      </c>
      <c r="Q562" s="394"/>
      <c r="R562" s="394"/>
      <c r="S562" s="394"/>
      <c r="T562" s="395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703</v>
      </c>
      <c r="B563" s="54" t="s">
        <v>704</v>
      </c>
      <c r="C563" s="31">
        <v>4301051390</v>
      </c>
      <c r="D563" s="389">
        <v>4640242181233</v>
      </c>
      <c r="E563" s="390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49" t="s">
        <v>705</v>
      </c>
      <c r="Q563" s="394"/>
      <c r="R563" s="394"/>
      <c r="S563" s="394"/>
      <c r="T563" s="395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706</v>
      </c>
      <c r="B564" s="54" t="s">
        <v>707</v>
      </c>
      <c r="C564" s="31">
        <v>4301051448</v>
      </c>
      <c r="D564" s="389">
        <v>4640242181226</v>
      </c>
      <c r="E564" s="390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05" t="s">
        <v>708</v>
      </c>
      <c r="Q564" s="394"/>
      <c r="R564" s="394"/>
      <c r="S564" s="394"/>
      <c r="T564" s="395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4"/>
      <c r="B565" s="405"/>
      <c r="C565" s="405"/>
      <c r="D565" s="405"/>
      <c r="E565" s="405"/>
      <c r="F565" s="405"/>
      <c r="G565" s="405"/>
      <c r="H565" s="405"/>
      <c r="I565" s="405"/>
      <c r="J565" s="405"/>
      <c r="K565" s="405"/>
      <c r="L565" s="405"/>
      <c r="M565" s="405"/>
      <c r="N565" s="405"/>
      <c r="O565" s="406"/>
      <c r="P565" s="386" t="s">
        <v>70</v>
      </c>
      <c r="Q565" s="387"/>
      <c r="R565" s="387"/>
      <c r="S565" s="387"/>
      <c r="T565" s="387"/>
      <c r="U565" s="387"/>
      <c r="V565" s="388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5"/>
      <c r="B566" s="405"/>
      <c r="C566" s="405"/>
      <c r="D566" s="405"/>
      <c r="E566" s="405"/>
      <c r="F566" s="405"/>
      <c r="G566" s="405"/>
      <c r="H566" s="405"/>
      <c r="I566" s="405"/>
      <c r="J566" s="405"/>
      <c r="K566" s="405"/>
      <c r="L566" s="405"/>
      <c r="M566" s="405"/>
      <c r="N566" s="405"/>
      <c r="O566" s="406"/>
      <c r="P566" s="386" t="s">
        <v>70</v>
      </c>
      <c r="Q566" s="387"/>
      <c r="R566" s="387"/>
      <c r="S566" s="387"/>
      <c r="T566" s="387"/>
      <c r="U566" s="387"/>
      <c r="V566" s="388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9" t="s">
        <v>167</v>
      </c>
      <c r="B567" s="405"/>
      <c r="C567" s="405"/>
      <c r="D567" s="405"/>
      <c r="E567" s="405"/>
      <c r="F567" s="405"/>
      <c r="G567" s="405"/>
      <c r="H567" s="405"/>
      <c r="I567" s="405"/>
      <c r="J567" s="405"/>
      <c r="K567" s="405"/>
      <c r="L567" s="405"/>
      <c r="M567" s="405"/>
      <c r="N567" s="405"/>
      <c r="O567" s="405"/>
      <c r="P567" s="405"/>
      <c r="Q567" s="405"/>
      <c r="R567" s="405"/>
      <c r="S567" s="405"/>
      <c r="T567" s="405"/>
      <c r="U567" s="405"/>
      <c r="V567" s="405"/>
      <c r="W567" s="405"/>
      <c r="X567" s="405"/>
      <c r="Y567" s="405"/>
      <c r="Z567" s="405"/>
      <c r="AA567" s="373"/>
      <c r="AB567" s="373"/>
      <c r="AC567" s="373"/>
    </row>
    <row r="568" spans="1:68" ht="27" hidden="1" customHeight="1" x14ac:dyDescent="0.25">
      <c r="A568" s="54" t="s">
        <v>709</v>
      </c>
      <c r="B568" s="54" t="s">
        <v>710</v>
      </c>
      <c r="C568" s="31">
        <v>4301060408</v>
      </c>
      <c r="D568" s="389">
        <v>4640242180120</v>
      </c>
      <c r="E568" s="390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63" t="s">
        <v>711</v>
      </c>
      <c r="Q568" s="394"/>
      <c r="R568" s="394"/>
      <c r="S568" s="394"/>
      <c r="T568" s="395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709</v>
      </c>
      <c r="B569" s="54" t="s">
        <v>712</v>
      </c>
      <c r="C569" s="31">
        <v>4301060354</v>
      </c>
      <c r="D569" s="389">
        <v>4640242180120</v>
      </c>
      <c r="E569" s="390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76" t="s">
        <v>713</v>
      </c>
      <c r="Q569" s="394"/>
      <c r="R569" s="394"/>
      <c r="S569" s="394"/>
      <c r="T569" s="395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714</v>
      </c>
      <c r="B570" s="54" t="s">
        <v>715</v>
      </c>
      <c r="C570" s="31">
        <v>4301060407</v>
      </c>
      <c r="D570" s="389">
        <v>4640242180137</v>
      </c>
      <c r="E570" s="390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78" t="s">
        <v>716</v>
      </c>
      <c r="Q570" s="394"/>
      <c r="R570" s="394"/>
      <c r="S570" s="394"/>
      <c r="T570" s="395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714</v>
      </c>
      <c r="B571" s="54" t="s">
        <v>717</v>
      </c>
      <c r="C571" s="31">
        <v>4301060355</v>
      </c>
      <c r="D571" s="389">
        <v>4640242180137</v>
      </c>
      <c r="E571" s="390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95" t="s">
        <v>718</v>
      </c>
      <c r="Q571" s="394"/>
      <c r="R571" s="394"/>
      <c r="S571" s="394"/>
      <c r="T571" s="395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4"/>
      <c r="B572" s="405"/>
      <c r="C572" s="405"/>
      <c r="D572" s="405"/>
      <c r="E572" s="405"/>
      <c r="F572" s="405"/>
      <c r="G572" s="405"/>
      <c r="H572" s="405"/>
      <c r="I572" s="405"/>
      <c r="J572" s="405"/>
      <c r="K572" s="405"/>
      <c r="L572" s="405"/>
      <c r="M572" s="405"/>
      <c r="N572" s="405"/>
      <c r="O572" s="406"/>
      <c r="P572" s="386" t="s">
        <v>70</v>
      </c>
      <c r="Q572" s="387"/>
      <c r="R572" s="387"/>
      <c r="S572" s="387"/>
      <c r="T572" s="387"/>
      <c r="U572" s="387"/>
      <c r="V572" s="388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5"/>
      <c r="B573" s="405"/>
      <c r="C573" s="405"/>
      <c r="D573" s="405"/>
      <c r="E573" s="405"/>
      <c r="F573" s="405"/>
      <c r="G573" s="405"/>
      <c r="H573" s="405"/>
      <c r="I573" s="405"/>
      <c r="J573" s="405"/>
      <c r="K573" s="405"/>
      <c r="L573" s="405"/>
      <c r="M573" s="405"/>
      <c r="N573" s="405"/>
      <c r="O573" s="406"/>
      <c r="P573" s="386" t="s">
        <v>70</v>
      </c>
      <c r="Q573" s="387"/>
      <c r="R573" s="387"/>
      <c r="S573" s="387"/>
      <c r="T573" s="387"/>
      <c r="U573" s="387"/>
      <c r="V573" s="388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4" t="s">
        <v>719</v>
      </c>
      <c r="B574" s="405"/>
      <c r="C574" s="405"/>
      <c r="D574" s="405"/>
      <c r="E574" s="405"/>
      <c r="F574" s="405"/>
      <c r="G574" s="405"/>
      <c r="H574" s="405"/>
      <c r="I574" s="405"/>
      <c r="J574" s="405"/>
      <c r="K574" s="405"/>
      <c r="L574" s="405"/>
      <c r="M574" s="405"/>
      <c r="N574" s="405"/>
      <c r="O574" s="405"/>
      <c r="P574" s="405"/>
      <c r="Q574" s="405"/>
      <c r="R574" s="405"/>
      <c r="S574" s="405"/>
      <c r="T574" s="405"/>
      <c r="U574" s="405"/>
      <c r="V574" s="405"/>
      <c r="W574" s="405"/>
      <c r="X574" s="405"/>
      <c r="Y574" s="405"/>
      <c r="Z574" s="405"/>
      <c r="AA574" s="374"/>
      <c r="AB574" s="374"/>
      <c r="AC574" s="374"/>
    </row>
    <row r="575" spans="1:68" ht="14.25" hidden="1" customHeight="1" x14ac:dyDescent="0.25">
      <c r="A575" s="429" t="s">
        <v>110</v>
      </c>
      <c r="B575" s="405"/>
      <c r="C575" s="405"/>
      <c r="D575" s="405"/>
      <c r="E575" s="405"/>
      <c r="F575" s="405"/>
      <c r="G575" s="405"/>
      <c r="H575" s="405"/>
      <c r="I575" s="405"/>
      <c r="J575" s="405"/>
      <c r="K575" s="405"/>
      <c r="L575" s="405"/>
      <c r="M575" s="405"/>
      <c r="N575" s="405"/>
      <c r="O575" s="405"/>
      <c r="P575" s="405"/>
      <c r="Q575" s="405"/>
      <c r="R575" s="405"/>
      <c r="S575" s="405"/>
      <c r="T575" s="405"/>
      <c r="U575" s="405"/>
      <c r="V575" s="405"/>
      <c r="W575" s="405"/>
      <c r="X575" s="405"/>
      <c r="Y575" s="405"/>
      <c r="Z575" s="405"/>
      <c r="AA575" s="373"/>
      <c r="AB575" s="373"/>
      <c r="AC575" s="373"/>
    </row>
    <row r="576" spans="1:68" ht="27" hidden="1" customHeight="1" x14ac:dyDescent="0.25">
      <c r="A576" s="54" t="s">
        <v>720</v>
      </c>
      <c r="B576" s="54" t="s">
        <v>721</v>
      </c>
      <c r="C576" s="31">
        <v>4301011951</v>
      </c>
      <c r="D576" s="389">
        <v>4640242180045</v>
      </c>
      <c r="E576" s="390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0" t="s">
        <v>722</v>
      </c>
      <c r="Q576" s="394"/>
      <c r="R576" s="394"/>
      <c r="S576" s="394"/>
      <c r="T576" s="395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723</v>
      </c>
      <c r="B577" s="54" t="s">
        <v>724</v>
      </c>
      <c r="C577" s="31">
        <v>4301011950</v>
      </c>
      <c r="D577" s="389">
        <v>4640242180601</v>
      </c>
      <c r="E577" s="390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5" t="s">
        <v>725</v>
      </c>
      <c r="Q577" s="394"/>
      <c r="R577" s="394"/>
      <c r="S577" s="394"/>
      <c r="T577" s="395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4"/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6"/>
      <c r="P578" s="386" t="s">
        <v>70</v>
      </c>
      <c r="Q578" s="387"/>
      <c r="R578" s="387"/>
      <c r="S578" s="387"/>
      <c r="T578" s="387"/>
      <c r="U578" s="387"/>
      <c r="V578" s="388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5"/>
      <c r="B579" s="405"/>
      <c r="C579" s="405"/>
      <c r="D579" s="405"/>
      <c r="E579" s="405"/>
      <c r="F579" s="405"/>
      <c r="G579" s="405"/>
      <c r="H579" s="405"/>
      <c r="I579" s="405"/>
      <c r="J579" s="405"/>
      <c r="K579" s="405"/>
      <c r="L579" s="405"/>
      <c r="M579" s="405"/>
      <c r="N579" s="405"/>
      <c r="O579" s="406"/>
      <c r="P579" s="386" t="s">
        <v>70</v>
      </c>
      <c r="Q579" s="387"/>
      <c r="R579" s="387"/>
      <c r="S579" s="387"/>
      <c r="T579" s="387"/>
      <c r="U579" s="387"/>
      <c r="V579" s="388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9" t="s">
        <v>146</v>
      </c>
      <c r="B580" s="405"/>
      <c r="C580" s="405"/>
      <c r="D580" s="405"/>
      <c r="E580" s="405"/>
      <c r="F580" s="405"/>
      <c r="G580" s="405"/>
      <c r="H580" s="405"/>
      <c r="I580" s="405"/>
      <c r="J580" s="405"/>
      <c r="K580" s="405"/>
      <c r="L580" s="405"/>
      <c r="M580" s="405"/>
      <c r="N580" s="405"/>
      <c r="O580" s="405"/>
      <c r="P580" s="405"/>
      <c r="Q580" s="405"/>
      <c r="R580" s="405"/>
      <c r="S580" s="405"/>
      <c r="T580" s="405"/>
      <c r="U580" s="405"/>
      <c r="V580" s="405"/>
      <c r="W580" s="405"/>
      <c r="X580" s="405"/>
      <c r="Y580" s="405"/>
      <c r="Z580" s="405"/>
      <c r="AA580" s="373"/>
      <c r="AB580" s="373"/>
      <c r="AC580" s="373"/>
    </row>
    <row r="581" spans="1:68" ht="27" hidden="1" customHeight="1" x14ac:dyDescent="0.25">
      <c r="A581" s="54" t="s">
        <v>726</v>
      </c>
      <c r="B581" s="54" t="s">
        <v>727</v>
      </c>
      <c r="C581" s="31">
        <v>4301020314</v>
      </c>
      <c r="D581" s="389">
        <v>4640242180090</v>
      </c>
      <c r="E581" s="390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05" t="s">
        <v>728</v>
      </c>
      <c r="Q581" s="394"/>
      <c r="R581" s="394"/>
      <c r="S581" s="394"/>
      <c r="T581" s="395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4"/>
      <c r="B582" s="405"/>
      <c r="C582" s="405"/>
      <c r="D582" s="405"/>
      <c r="E582" s="405"/>
      <c r="F582" s="405"/>
      <c r="G582" s="405"/>
      <c r="H582" s="405"/>
      <c r="I582" s="405"/>
      <c r="J582" s="405"/>
      <c r="K582" s="405"/>
      <c r="L582" s="405"/>
      <c r="M582" s="405"/>
      <c r="N582" s="405"/>
      <c r="O582" s="406"/>
      <c r="P582" s="386" t="s">
        <v>70</v>
      </c>
      <c r="Q582" s="387"/>
      <c r="R582" s="387"/>
      <c r="S582" s="387"/>
      <c r="T582" s="387"/>
      <c r="U582" s="387"/>
      <c r="V582" s="388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5"/>
      <c r="B583" s="405"/>
      <c r="C583" s="405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6"/>
      <c r="P583" s="386" t="s">
        <v>70</v>
      </c>
      <c r="Q583" s="387"/>
      <c r="R583" s="387"/>
      <c r="S583" s="387"/>
      <c r="T583" s="387"/>
      <c r="U583" s="387"/>
      <c r="V583" s="388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9" t="s">
        <v>64</v>
      </c>
      <c r="B584" s="405"/>
      <c r="C584" s="405"/>
      <c r="D584" s="405"/>
      <c r="E584" s="405"/>
      <c r="F584" s="405"/>
      <c r="G584" s="405"/>
      <c r="H584" s="405"/>
      <c r="I584" s="405"/>
      <c r="J584" s="405"/>
      <c r="K584" s="405"/>
      <c r="L584" s="405"/>
      <c r="M584" s="405"/>
      <c r="N584" s="405"/>
      <c r="O584" s="405"/>
      <c r="P584" s="405"/>
      <c r="Q584" s="405"/>
      <c r="R584" s="405"/>
      <c r="S584" s="405"/>
      <c r="T584" s="405"/>
      <c r="U584" s="405"/>
      <c r="V584" s="405"/>
      <c r="W584" s="405"/>
      <c r="X584" s="405"/>
      <c r="Y584" s="405"/>
      <c r="Z584" s="405"/>
      <c r="AA584" s="373"/>
      <c r="AB584" s="373"/>
      <c r="AC584" s="373"/>
    </row>
    <row r="585" spans="1:68" ht="27" hidden="1" customHeight="1" x14ac:dyDescent="0.25">
      <c r="A585" s="54" t="s">
        <v>729</v>
      </c>
      <c r="B585" s="54" t="s">
        <v>730</v>
      </c>
      <c r="C585" s="31">
        <v>4301031321</v>
      </c>
      <c r="D585" s="389">
        <v>4640242180076</v>
      </c>
      <c r="E585" s="390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00" t="s">
        <v>731</v>
      </c>
      <c r="Q585" s="394"/>
      <c r="R585" s="394"/>
      <c r="S585" s="394"/>
      <c r="T585" s="395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4"/>
      <c r="B586" s="405"/>
      <c r="C586" s="405"/>
      <c r="D586" s="405"/>
      <c r="E586" s="405"/>
      <c r="F586" s="405"/>
      <c r="G586" s="405"/>
      <c r="H586" s="405"/>
      <c r="I586" s="405"/>
      <c r="J586" s="405"/>
      <c r="K586" s="405"/>
      <c r="L586" s="405"/>
      <c r="M586" s="405"/>
      <c r="N586" s="405"/>
      <c r="O586" s="406"/>
      <c r="P586" s="386" t="s">
        <v>70</v>
      </c>
      <c r="Q586" s="387"/>
      <c r="R586" s="387"/>
      <c r="S586" s="387"/>
      <c r="T586" s="387"/>
      <c r="U586" s="387"/>
      <c r="V586" s="388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5"/>
      <c r="B587" s="405"/>
      <c r="C587" s="405"/>
      <c r="D587" s="405"/>
      <c r="E587" s="405"/>
      <c r="F587" s="405"/>
      <c r="G587" s="405"/>
      <c r="H587" s="405"/>
      <c r="I587" s="405"/>
      <c r="J587" s="405"/>
      <c r="K587" s="405"/>
      <c r="L587" s="405"/>
      <c r="M587" s="405"/>
      <c r="N587" s="405"/>
      <c r="O587" s="406"/>
      <c r="P587" s="386" t="s">
        <v>70</v>
      </c>
      <c r="Q587" s="387"/>
      <c r="R587" s="387"/>
      <c r="S587" s="387"/>
      <c r="T587" s="387"/>
      <c r="U587" s="387"/>
      <c r="V587" s="388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9" t="s">
        <v>72</v>
      </c>
      <c r="B588" s="405"/>
      <c r="C588" s="405"/>
      <c r="D588" s="405"/>
      <c r="E588" s="405"/>
      <c r="F588" s="405"/>
      <c r="G588" s="405"/>
      <c r="H588" s="405"/>
      <c r="I588" s="405"/>
      <c r="J588" s="405"/>
      <c r="K588" s="405"/>
      <c r="L588" s="405"/>
      <c r="M588" s="405"/>
      <c r="N588" s="405"/>
      <c r="O588" s="405"/>
      <c r="P588" s="405"/>
      <c r="Q588" s="405"/>
      <c r="R588" s="405"/>
      <c r="S588" s="405"/>
      <c r="T588" s="405"/>
      <c r="U588" s="405"/>
      <c r="V588" s="405"/>
      <c r="W588" s="405"/>
      <c r="X588" s="405"/>
      <c r="Y588" s="405"/>
      <c r="Z588" s="405"/>
      <c r="AA588" s="373"/>
      <c r="AB588" s="373"/>
      <c r="AC588" s="373"/>
    </row>
    <row r="589" spans="1:68" ht="27" hidden="1" customHeight="1" x14ac:dyDescent="0.25">
      <c r="A589" s="54" t="s">
        <v>732</v>
      </c>
      <c r="B589" s="54" t="s">
        <v>733</v>
      </c>
      <c r="C589" s="31">
        <v>4301051780</v>
      </c>
      <c r="D589" s="389">
        <v>4640242180106</v>
      </c>
      <c r="E589" s="390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38" t="s">
        <v>734</v>
      </c>
      <c r="Q589" s="394"/>
      <c r="R589" s="394"/>
      <c r="S589" s="394"/>
      <c r="T589" s="395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4"/>
      <c r="B590" s="405"/>
      <c r="C590" s="405"/>
      <c r="D590" s="405"/>
      <c r="E590" s="405"/>
      <c r="F590" s="405"/>
      <c r="G590" s="405"/>
      <c r="H590" s="405"/>
      <c r="I590" s="405"/>
      <c r="J590" s="405"/>
      <c r="K590" s="405"/>
      <c r="L590" s="405"/>
      <c r="M590" s="405"/>
      <c r="N590" s="405"/>
      <c r="O590" s="406"/>
      <c r="P590" s="386" t="s">
        <v>70</v>
      </c>
      <c r="Q590" s="387"/>
      <c r="R590" s="387"/>
      <c r="S590" s="387"/>
      <c r="T590" s="387"/>
      <c r="U590" s="387"/>
      <c r="V590" s="388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5"/>
      <c r="B591" s="405"/>
      <c r="C591" s="405"/>
      <c r="D591" s="405"/>
      <c r="E591" s="405"/>
      <c r="F591" s="405"/>
      <c r="G591" s="405"/>
      <c r="H591" s="405"/>
      <c r="I591" s="405"/>
      <c r="J591" s="405"/>
      <c r="K591" s="405"/>
      <c r="L591" s="405"/>
      <c r="M591" s="405"/>
      <c r="N591" s="405"/>
      <c r="O591" s="406"/>
      <c r="P591" s="386" t="s">
        <v>70</v>
      </c>
      <c r="Q591" s="387"/>
      <c r="R591" s="387"/>
      <c r="S591" s="387"/>
      <c r="T591" s="387"/>
      <c r="U591" s="387"/>
      <c r="V591" s="388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97"/>
      <c r="B592" s="405"/>
      <c r="C592" s="405"/>
      <c r="D592" s="405"/>
      <c r="E592" s="405"/>
      <c r="F592" s="405"/>
      <c r="G592" s="405"/>
      <c r="H592" s="405"/>
      <c r="I592" s="405"/>
      <c r="J592" s="405"/>
      <c r="K592" s="405"/>
      <c r="L592" s="405"/>
      <c r="M592" s="405"/>
      <c r="N592" s="405"/>
      <c r="O592" s="498"/>
      <c r="P592" s="599" t="s">
        <v>735</v>
      </c>
      <c r="Q592" s="555"/>
      <c r="R592" s="555"/>
      <c r="S592" s="555"/>
      <c r="T592" s="555"/>
      <c r="U592" s="555"/>
      <c r="V592" s="556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4882.6400000000003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5023.5300000000007</v>
      </c>
      <c r="Z592" s="37"/>
      <c r="AA592" s="383"/>
      <c r="AB592" s="383"/>
      <c r="AC592" s="383"/>
    </row>
    <row r="593" spans="1:32" x14ac:dyDescent="0.2">
      <c r="A593" s="405"/>
      <c r="B593" s="405"/>
      <c r="C593" s="405"/>
      <c r="D593" s="405"/>
      <c r="E593" s="405"/>
      <c r="F593" s="405"/>
      <c r="G593" s="405"/>
      <c r="H593" s="405"/>
      <c r="I593" s="405"/>
      <c r="J593" s="405"/>
      <c r="K593" s="405"/>
      <c r="L593" s="405"/>
      <c r="M593" s="405"/>
      <c r="N593" s="405"/>
      <c r="O593" s="498"/>
      <c r="P593" s="599" t="s">
        <v>736</v>
      </c>
      <c r="Q593" s="555"/>
      <c r="R593" s="555"/>
      <c r="S593" s="555"/>
      <c r="T593" s="555"/>
      <c r="U593" s="555"/>
      <c r="V593" s="556"/>
      <c r="W593" s="37" t="s">
        <v>69</v>
      </c>
      <c r="X593" s="382">
        <f>IFERROR(SUM(BM22:BM589),"0")</f>
        <v>5146.1075045703101</v>
      </c>
      <c r="Y593" s="382">
        <f>IFERROR(SUM(BN22:BN589),"0")</f>
        <v>5294.6719999999996</v>
      </c>
      <c r="Z593" s="37"/>
      <c r="AA593" s="383"/>
      <c r="AB593" s="383"/>
      <c r="AC593" s="383"/>
    </row>
    <row r="594" spans="1:32" x14ac:dyDescent="0.2">
      <c r="A594" s="405"/>
      <c r="B594" s="405"/>
      <c r="C594" s="405"/>
      <c r="D594" s="405"/>
      <c r="E594" s="405"/>
      <c r="F594" s="405"/>
      <c r="G594" s="405"/>
      <c r="H594" s="405"/>
      <c r="I594" s="405"/>
      <c r="J594" s="405"/>
      <c r="K594" s="405"/>
      <c r="L594" s="405"/>
      <c r="M594" s="405"/>
      <c r="N594" s="405"/>
      <c r="O594" s="498"/>
      <c r="P594" s="599" t="s">
        <v>737</v>
      </c>
      <c r="Q594" s="555"/>
      <c r="R594" s="555"/>
      <c r="S594" s="555"/>
      <c r="T594" s="555"/>
      <c r="U594" s="555"/>
      <c r="V594" s="556"/>
      <c r="W594" s="37" t="s">
        <v>738</v>
      </c>
      <c r="X594" s="38">
        <f>ROUNDUP(SUM(BO22:BO589),0)</f>
        <v>9</v>
      </c>
      <c r="Y594" s="38">
        <f>ROUNDUP(SUM(BP22:BP589),0)</f>
        <v>10</v>
      </c>
      <c r="Z594" s="37"/>
      <c r="AA594" s="383"/>
      <c r="AB594" s="383"/>
      <c r="AC594" s="383"/>
    </row>
    <row r="595" spans="1:32" x14ac:dyDescent="0.2">
      <c r="A595" s="405"/>
      <c r="B595" s="405"/>
      <c r="C595" s="405"/>
      <c r="D595" s="405"/>
      <c r="E595" s="405"/>
      <c r="F595" s="405"/>
      <c r="G595" s="405"/>
      <c r="H595" s="405"/>
      <c r="I595" s="405"/>
      <c r="J595" s="405"/>
      <c r="K595" s="405"/>
      <c r="L595" s="405"/>
      <c r="M595" s="405"/>
      <c r="N595" s="405"/>
      <c r="O595" s="498"/>
      <c r="P595" s="599" t="s">
        <v>739</v>
      </c>
      <c r="Q595" s="555"/>
      <c r="R595" s="555"/>
      <c r="S595" s="555"/>
      <c r="T595" s="555"/>
      <c r="U595" s="555"/>
      <c r="V595" s="556"/>
      <c r="W595" s="37" t="s">
        <v>69</v>
      </c>
      <c r="X595" s="382">
        <f>GrossWeightTotal+PalletQtyTotal*25</f>
        <v>5371.1075045703101</v>
      </c>
      <c r="Y595" s="382">
        <f>GrossWeightTotalR+PalletQtyTotalR*25</f>
        <v>5544.6719999999996</v>
      </c>
      <c r="Z595" s="37"/>
      <c r="AA595" s="383"/>
      <c r="AB595" s="383"/>
      <c r="AC595" s="383"/>
    </row>
    <row r="596" spans="1:32" x14ac:dyDescent="0.2">
      <c r="A596" s="405"/>
      <c r="B596" s="405"/>
      <c r="C596" s="405"/>
      <c r="D596" s="405"/>
      <c r="E596" s="405"/>
      <c r="F596" s="405"/>
      <c r="G596" s="405"/>
      <c r="H596" s="405"/>
      <c r="I596" s="405"/>
      <c r="J596" s="405"/>
      <c r="K596" s="405"/>
      <c r="L596" s="405"/>
      <c r="M596" s="405"/>
      <c r="N596" s="405"/>
      <c r="O596" s="498"/>
      <c r="P596" s="599" t="s">
        <v>740</v>
      </c>
      <c r="Q596" s="555"/>
      <c r="R596" s="555"/>
      <c r="S596" s="555"/>
      <c r="T596" s="555"/>
      <c r="U596" s="555"/>
      <c r="V596" s="556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658.82618754534701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682</v>
      </c>
      <c r="Z596" s="37"/>
      <c r="AA596" s="383"/>
      <c r="AB596" s="383"/>
      <c r="AC596" s="383"/>
    </row>
    <row r="597" spans="1:32" ht="14.25" hidden="1" customHeight="1" x14ac:dyDescent="0.2">
      <c r="A597" s="405"/>
      <c r="B597" s="405"/>
      <c r="C597" s="405"/>
      <c r="D597" s="405"/>
      <c r="E597" s="405"/>
      <c r="F597" s="405"/>
      <c r="G597" s="405"/>
      <c r="H597" s="405"/>
      <c r="I597" s="405"/>
      <c r="J597" s="405"/>
      <c r="K597" s="405"/>
      <c r="L597" s="405"/>
      <c r="M597" s="405"/>
      <c r="N597" s="405"/>
      <c r="O597" s="498"/>
      <c r="P597" s="599" t="s">
        <v>741</v>
      </c>
      <c r="Q597" s="555"/>
      <c r="R597" s="555"/>
      <c r="S597" s="555"/>
      <c r="T597" s="555"/>
      <c r="U597" s="555"/>
      <c r="V597" s="556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10.60995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1" t="s">
        <v>63</v>
      </c>
      <c r="C599" s="413" t="s">
        <v>108</v>
      </c>
      <c r="D599" s="414"/>
      <c r="E599" s="414"/>
      <c r="F599" s="414"/>
      <c r="G599" s="414"/>
      <c r="H599" s="415"/>
      <c r="I599" s="413" t="s">
        <v>256</v>
      </c>
      <c r="J599" s="414"/>
      <c r="K599" s="414"/>
      <c r="L599" s="414"/>
      <c r="M599" s="414"/>
      <c r="N599" s="414"/>
      <c r="O599" s="414"/>
      <c r="P599" s="414"/>
      <c r="Q599" s="414"/>
      <c r="R599" s="414"/>
      <c r="S599" s="414"/>
      <c r="T599" s="414"/>
      <c r="U599" s="414"/>
      <c r="V599" s="415"/>
      <c r="W599" s="413" t="s">
        <v>476</v>
      </c>
      <c r="X599" s="415"/>
      <c r="Y599" s="413" t="s">
        <v>530</v>
      </c>
      <c r="Z599" s="414"/>
      <c r="AA599" s="414"/>
      <c r="AB599" s="415"/>
      <c r="AC599" s="371" t="s">
        <v>601</v>
      </c>
      <c r="AD599" s="413" t="s">
        <v>642</v>
      </c>
      <c r="AE599" s="415"/>
      <c r="AF599" s="372"/>
    </row>
    <row r="600" spans="1:32" ht="14.25" customHeight="1" thickTop="1" x14ac:dyDescent="0.2">
      <c r="A600" s="704" t="s">
        <v>744</v>
      </c>
      <c r="B600" s="413" t="s">
        <v>63</v>
      </c>
      <c r="C600" s="413" t="s">
        <v>109</v>
      </c>
      <c r="D600" s="413" t="s">
        <v>129</v>
      </c>
      <c r="E600" s="413" t="s">
        <v>173</v>
      </c>
      <c r="F600" s="413" t="s">
        <v>189</v>
      </c>
      <c r="G600" s="413" t="s">
        <v>224</v>
      </c>
      <c r="H600" s="413" t="s">
        <v>108</v>
      </c>
      <c r="I600" s="413" t="s">
        <v>257</v>
      </c>
      <c r="J600" s="413" t="s">
        <v>274</v>
      </c>
      <c r="K600" s="413" t="s">
        <v>330</v>
      </c>
      <c r="L600" s="372"/>
      <c r="M600" s="413" t="s">
        <v>345</v>
      </c>
      <c r="N600" s="372"/>
      <c r="O600" s="413" t="s">
        <v>361</v>
      </c>
      <c r="P600" s="413" t="s">
        <v>374</v>
      </c>
      <c r="Q600" s="413" t="s">
        <v>377</v>
      </c>
      <c r="R600" s="413" t="s">
        <v>384</v>
      </c>
      <c r="S600" s="413" t="s">
        <v>395</v>
      </c>
      <c r="T600" s="413" t="s">
        <v>398</v>
      </c>
      <c r="U600" s="413" t="s">
        <v>405</v>
      </c>
      <c r="V600" s="413" t="s">
        <v>467</v>
      </c>
      <c r="W600" s="413" t="s">
        <v>477</v>
      </c>
      <c r="X600" s="413" t="s">
        <v>505</v>
      </c>
      <c r="Y600" s="413" t="s">
        <v>531</v>
      </c>
      <c r="Z600" s="413" t="s">
        <v>576</v>
      </c>
      <c r="AA600" s="413" t="s">
        <v>591</v>
      </c>
      <c r="AB600" s="413" t="s">
        <v>598</v>
      </c>
      <c r="AC600" s="413" t="s">
        <v>601</v>
      </c>
      <c r="AD600" s="413" t="s">
        <v>642</v>
      </c>
      <c r="AE600" s="413" t="s">
        <v>719</v>
      </c>
      <c r="AF600" s="372"/>
    </row>
    <row r="601" spans="1:32" ht="13.5" customHeight="1" thickBot="1" x14ac:dyDescent="0.25">
      <c r="A601" s="705"/>
      <c r="B601" s="433"/>
      <c r="C601" s="433"/>
      <c r="D601" s="433"/>
      <c r="E601" s="433"/>
      <c r="F601" s="433"/>
      <c r="G601" s="433"/>
      <c r="H601" s="433"/>
      <c r="I601" s="433"/>
      <c r="J601" s="433"/>
      <c r="K601" s="433"/>
      <c r="L601" s="372"/>
      <c r="M601" s="433"/>
      <c r="N601" s="372"/>
      <c r="O601" s="433"/>
      <c r="P601" s="433"/>
      <c r="Q601" s="433"/>
      <c r="R601" s="433"/>
      <c r="S601" s="433"/>
      <c r="T601" s="433"/>
      <c r="U601" s="433"/>
      <c r="V601" s="433"/>
      <c r="W601" s="433"/>
      <c r="X601" s="433"/>
      <c r="Y601" s="433"/>
      <c r="Z601" s="433"/>
      <c r="AA601" s="433"/>
      <c r="AB601" s="433"/>
      <c r="AC601" s="433"/>
      <c r="AD601" s="433"/>
      <c r="AE601" s="433"/>
      <c r="AF601" s="372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409.20000000000005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460.80000000000007</v>
      </c>
      <c r="E602" s="46">
        <f>IFERROR(Y104*1,"0")+IFERROR(Y105*1,"0")+IFERROR(Y106*1,"0")+IFERROR(Y110*1,"0")+IFERROR(Y111*1,"0")+IFERROR(Y112*1,"0")+IFERROR(Y113*1,"0")+IFERROR(Y114*1,"0")</f>
        <v>257.7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170.10000000000002</v>
      </c>
      <c r="G602" s="46">
        <f>IFERROR(Y150*1,"0")+IFERROR(Y151*1,"0")+IFERROR(Y155*1,"0")+IFERROR(Y156*1,"0")+IFERROR(Y160*1,"0")+IFERROR(Y161*1,"0")</f>
        <v>66.88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135.39999999999998</v>
      </c>
      <c r="I602" s="46">
        <f>IFERROR(Y188*1,"0")+IFERROR(Y189*1,"0")+IFERROR(Y190*1,"0")+IFERROR(Y191*1,"0")+IFERROR(Y192*1,"0")+IFERROR(Y193*1,"0")+IFERROR(Y194*1,"0")+IFERROR(Y195*1,"0")</f>
        <v>21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59.400000000000006</v>
      </c>
      <c r="K602" s="46">
        <f>IFERROR(Y244*1,"0")+IFERROR(Y245*1,"0")+IFERROR(Y246*1,"0")+IFERROR(Y247*1,"0")+IFERROR(Y248*1,"0")+IFERROR(Y249*1,"0")+IFERROR(Y250*1,"0")+IFERROR(Y251*1,"0")</f>
        <v>0</v>
      </c>
      <c r="L602" s="372"/>
      <c r="M602" s="46">
        <f>IFERROR(Y256*1,"0")+IFERROR(Y257*1,"0")+IFERROR(Y258*1,"0")+IFERROR(Y259*1,"0")+IFERROR(Y260*1,"0")+IFERROR(Y261*1,"0")+IFERROR(Y262*1,"0")+IFERROR(Y263*1,"0")</f>
        <v>0</v>
      </c>
      <c r="N602" s="372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18.900000000000002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460.39</v>
      </c>
      <c r="V602" s="46">
        <f>IFERROR(Y361*1,"0")+IFERROR(Y365*1,"0")+IFERROR(Y366*1,"0")+IFERROR(Y367*1,"0")</f>
        <v>18.900000000000002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1365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1194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77.7</v>
      </c>
      <c r="Z602" s="46">
        <f>IFERROR(Y466*1,"0")+IFERROR(Y470*1,"0")+IFERROR(Y471*1,"0")+IFERROR(Y472*1,"0")+IFERROR(Y473*1,"0")+IFERROR(Y474*1,"0")+IFERROR(Y475*1,"0")+IFERROR(Y479*1,"0")</f>
        <v>33.6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274.56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2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9"/>
        <filter val="10,00"/>
        <filter val="11,11"/>
        <filter val="112,50"/>
        <filter val="12,00"/>
        <filter val="13,26"/>
        <filter val="13,50"/>
        <filter val="13,57"/>
        <filter val="135,26"/>
        <filter val="14,00"/>
        <filter val="140,00"/>
        <filter val="150,00"/>
        <filter val="16,50"/>
        <filter val="168,00"/>
        <filter val="17,50"/>
        <filter val="18,00"/>
        <filter val="180,00"/>
        <filter val="193,50"/>
        <filter val="198,00"/>
        <filter val="2,44"/>
        <filter val="20,00"/>
        <filter val="20,48"/>
        <filter val="200,00"/>
        <filter val="21,00"/>
        <filter val="21,67"/>
        <filter val="22,00"/>
        <filter val="230,00"/>
        <filter val="24,52"/>
        <filter val="26,67"/>
        <filter val="262,50"/>
        <filter val="28,00"/>
        <filter val="28,10"/>
        <filter val="28,41"/>
        <filter val="30,00"/>
        <filter val="310,00"/>
        <filter val="33,33"/>
        <filter val="38,89"/>
        <filter val="39,50"/>
        <filter val="4 882,64"/>
        <filter val="40,00"/>
        <filter val="400,00"/>
        <filter val="406,00"/>
        <filter val="48,75"/>
        <filter val="5 146,11"/>
        <filter val="5 371,11"/>
        <filter val="5,40"/>
        <filter val="50,00"/>
        <filter val="500,00"/>
        <filter val="51,28"/>
        <filter val="52,70"/>
        <filter val="6,25"/>
        <filter val="6,39"/>
        <filter val="6,75"/>
        <filter val="60,00"/>
        <filter val="600,00"/>
        <filter val="62,00"/>
        <filter val="658,83"/>
        <filter val="7,14"/>
        <filter val="7,58"/>
        <filter val="70,00"/>
        <filter val="72,00"/>
        <filter val="740,00"/>
        <filter val="8,10"/>
        <filter val="8,33"/>
        <filter val="8,75"/>
        <filter val="9"/>
        <filter val="9,03"/>
        <filter val="9,13"/>
        <filter val="930,00"/>
        <filter val="96,00"/>
      </filters>
    </filterColumn>
  </autoFilter>
  <mergeCells count="1064">
    <mergeCell ref="D291:E291"/>
    <mergeCell ref="D552:E552"/>
    <mergeCell ref="A103:Z103"/>
    <mergeCell ref="D239:E239"/>
    <mergeCell ref="A565:O566"/>
    <mergeCell ref="P174:T174"/>
    <mergeCell ref="A279:O280"/>
    <mergeCell ref="D537:E537"/>
    <mergeCell ref="AD599:AE599"/>
    <mergeCell ref="D32:E32"/>
    <mergeCell ref="P595:V595"/>
    <mergeCell ref="D97:E97"/>
    <mergeCell ref="P151:T151"/>
    <mergeCell ref="P76:V76"/>
    <mergeCell ref="D268:E268"/>
    <mergeCell ref="P449:T449"/>
    <mergeCell ref="A255:Z255"/>
    <mergeCell ref="A10:C10"/>
    <mergeCell ref="A364:Z364"/>
    <mergeCell ref="A426:Z426"/>
    <mergeCell ref="D553:E553"/>
    <mergeCell ref="A413:Z413"/>
    <mergeCell ref="P586:V586"/>
    <mergeCell ref="P311:V311"/>
    <mergeCell ref="A21:Z21"/>
    <mergeCell ref="P83:T83"/>
    <mergeCell ref="D271:E271"/>
    <mergeCell ref="V12:W12"/>
    <mergeCell ref="P519:V519"/>
    <mergeCell ref="D191:E191"/>
    <mergeCell ref="P319:T319"/>
    <mergeCell ref="D262:E262"/>
    <mergeCell ref="D433:E433"/>
    <mergeCell ref="D237:E237"/>
    <mergeCell ref="A44:O45"/>
    <mergeCell ref="P85:T85"/>
    <mergeCell ref="D522:E522"/>
    <mergeCell ref="A202:O203"/>
    <mergeCell ref="D571:E571"/>
    <mergeCell ref="A329:O330"/>
    <mergeCell ref="Q5:R5"/>
    <mergeCell ref="F17:F18"/>
    <mergeCell ref="D120:E120"/>
    <mergeCell ref="D577:E577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D576:E576"/>
    <mergeCell ref="P573:V573"/>
    <mergeCell ref="P116:V116"/>
    <mergeCell ref="Q13:R13"/>
    <mergeCell ref="P572:V572"/>
    <mergeCell ref="D318:E318"/>
    <mergeCell ref="P201:T201"/>
    <mergeCell ref="A220:Z220"/>
    <mergeCell ref="P139:T139"/>
    <mergeCell ref="P339:V339"/>
    <mergeCell ref="P565:V565"/>
    <mergeCell ref="P176:T176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Q6:R6"/>
    <mergeCell ref="P200:T200"/>
    <mergeCell ref="A267:Z267"/>
    <mergeCell ref="A124:O125"/>
    <mergeCell ref="P436:T436"/>
    <mergeCell ref="P557:T557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D231:E231"/>
    <mergeCell ref="A91:Z91"/>
    <mergeCell ref="A389:Z389"/>
    <mergeCell ref="A460:Z460"/>
    <mergeCell ref="P447:T447"/>
    <mergeCell ref="U17:V17"/>
    <mergeCell ref="Y17:Y18"/>
    <mergeCell ref="P385:T385"/>
    <mergeCell ref="D57:E57"/>
    <mergeCell ref="P310:V310"/>
    <mergeCell ref="D355:E355"/>
    <mergeCell ref="P410:T410"/>
    <mergeCell ref="P71:T71"/>
    <mergeCell ref="X17:X18"/>
    <mergeCell ref="D123:E123"/>
    <mergeCell ref="P58:T58"/>
    <mergeCell ref="P500:T500"/>
    <mergeCell ref="A52:Z52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P72:T72"/>
    <mergeCell ref="A425:Z425"/>
    <mergeCell ref="P292:T292"/>
    <mergeCell ref="P81:V81"/>
    <mergeCell ref="P589:T589"/>
    <mergeCell ref="P136:T136"/>
    <mergeCell ref="P70:T70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A494:Z494"/>
    <mergeCell ref="P373:T373"/>
    <mergeCell ref="P444:T444"/>
    <mergeCell ref="P536:T536"/>
    <mergeCell ref="P387:V387"/>
    <mergeCell ref="P163:V163"/>
    <mergeCell ref="AD17:AF18"/>
    <mergeCell ref="A310:O311"/>
    <mergeCell ref="P142:V142"/>
    <mergeCell ref="D570:E570"/>
    <mergeCell ref="V600:V601"/>
    <mergeCell ref="F5:G5"/>
    <mergeCell ref="P169:V169"/>
    <mergeCell ref="P411:V411"/>
    <mergeCell ref="A25:Z25"/>
    <mergeCell ref="P467:V467"/>
    <mergeCell ref="A368:O369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A254:Z254"/>
    <mergeCell ref="P121:T121"/>
    <mergeCell ref="P181:T181"/>
    <mergeCell ref="D29:E29"/>
    <mergeCell ref="P2:W3"/>
    <mergeCell ref="D589:E589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D562:E562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M17:M18"/>
    <mergeCell ref="A531:Z531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A600:A601"/>
    <mergeCell ref="P287:V287"/>
    <mergeCell ref="A312:Z312"/>
    <mergeCell ref="D33:E33"/>
    <mergeCell ref="A483:Z483"/>
    <mergeCell ref="D226:E226"/>
    <mergeCell ref="P352:V352"/>
    <mergeCell ref="S600:S601"/>
    <mergeCell ref="D216:E216"/>
    <mergeCell ref="P515:T515"/>
    <mergeCell ref="U600:U601"/>
    <mergeCell ref="A20:Z20"/>
    <mergeCell ref="P300:V300"/>
    <mergeCell ref="D452:E452"/>
    <mergeCell ref="P493:V493"/>
    <mergeCell ref="P123:T123"/>
    <mergeCell ref="P358:V358"/>
    <mergeCell ref="P529:V529"/>
    <mergeCell ref="A411:O412"/>
    <mergeCell ref="D449:E449"/>
    <mergeCell ref="P577:T577"/>
    <mergeCell ref="P354:T354"/>
    <mergeCell ref="P365:T365"/>
    <mergeCell ref="P62:T62"/>
    <mergeCell ref="P363:V363"/>
    <mergeCell ref="D503:E503"/>
    <mergeCell ref="P592:V592"/>
    <mergeCell ref="M600:M601"/>
    <mergeCell ref="D150:E150"/>
    <mergeCell ref="P278:T278"/>
    <mergeCell ref="D321:E321"/>
    <mergeCell ref="P576:T576"/>
    <mergeCell ref="D215:E215"/>
    <mergeCell ref="D386:E386"/>
    <mergeCell ref="D557:E557"/>
    <mergeCell ref="D513:E513"/>
    <mergeCell ref="P492:V492"/>
    <mergeCell ref="P286:V286"/>
    <mergeCell ref="P415:T415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T600:T601"/>
    <mergeCell ref="P590:V590"/>
    <mergeCell ref="D293:E293"/>
    <mergeCell ref="K600:K601"/>
    <mergeCell ref="AE600:AE601"/>
    <mergeCell ref="P407:V407"/>
    <mergeCell ref="P188:T188"/>
    <mergeCell ref="P357:V357"/>
    <mergeCell ref="P382:V382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W599:X599"/>
    <mergeCell ref="P114:T114"/>
    <mergeCell ref="P247:T247"/>
    <mergeCell ref="D155:E155"/>
    <mergeCell ref="D320:E320"/>
    <mergeCell ref="A455:Z455"/>
    <mergeCell ref="P470:T470"/>
    <mergeCell ref="D447:E447"/>
    <mergeCell ref="D385:E385"/>
    <mergeCell ref="P547:T547"/>
    <mergeCell ref="P214:T214"/>
    <mergeCell ref="D257:E257"/>
    <mergeCell ref="D213:E213"/>
    <mergeCell ref="D151:E151"/>
    <mergeCell ref="P270:T270"/>
    <mergeCell ref="J600:J601"/>
    <mergeCell ref="P158:V158"/>
    <mergeCell ref="P98:T98"/>
    <mergeCell ref="A154:Z154"/>
    <mergeCell ref="D212:E212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569:T569"/>
    <mergeCell ref="N17:N18"/>
    <mergeCell ref="A487:O488"/>
    <mergeCell ref="P528:T528"/>
    <mergeCell ref="P208:V208"/>
    <mergeCell ref="A204:Z204"/>
    <mergeCell ref="P294:T294"/>
    <mergeCell ref="P219:V219"/>
    <mergeCell ref="P23:V23"/>
    <mergeCell ref="A529:O530"/>
    <mergeCell ref="A338:O339"/>
    <mergeCell ref="D396:E396"/>
    <mergeCell ref="A132:O133"/>
    <mergeCell ref="P450:T450"/>
    <mergeCell ref="D456:E456"/>
    <mergeCell ref="D414:E414"/>
    <mergeCell ref="A164:Z164"/>
    <mergeCell ref="P272:T272"/>
    <mergeCell ref="D461:E461"/>
    <mergeCell ref="D200:E200"/>
    <mergeCell ref="P555:T555"/>
    <mergeCell ref="D436:E436"/>
    <mergeCell ref="D292:E292"/>
    <mergeCell ref="A305:O306"/>
    <mergeCell ref="A476:O477"/>
    <mergeCell ref="D534:E534"/>
    <mergeCell ref="H5:M5"/>
    <mergeCell ref="G17:G18"/>
    <mergeCell ref="P333:T333"/>
    <mergeCell ref="A152:O153"/>
    <mergeCell ref="P184:V184"/>
    <mergeCell ref="A143:Z143"/>
    <mergeCell ref="D314:E314"/>
    <mergeCell ref="D84:E84"/>
    <mergeCell ref="D22:E22"/>
    <mergeCell ref="P34:T34"/>
    <mergeCell ref="P105:T105"/>
    <mergeCell ref="D86:E86"/>
    <mergeCell ref="A64:O65"/>
    <mergeCell ref="P341:T341"/>
    <mergeCell ref="A362:O363"/>
    <mergeCell ref="A387:O388"/>
    <mergeCell ref="A575:Z575"/>
    <mergeCell ref="D367:E367"/>
    <mergeCell ref="P335:T335"/>
    <mergeCell ref="D299:E299"/>
    <mergeCell ref="A100:O101"/>
    <mergeCell ref="P441:T441"/>
    <mergeCell ref="P235:T235"/>
    <mergeCell ref="D349:E349"/>
    <mergeCell ref="P157:V157"/>
    <mergeCell ref="A209:Z209"/>
    <mergeCell ref="P520:V520"/>
    <mergeCell ref="A372:Z372"/>
    <mergeCell ref="P299:T299"/>
    <mergeCell ref="P88:T88"/>
    <mergeCell ref="D172:E172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D497:E497"/>
    <mergeCell ref="D435:E435"/>
    <mergeCell ref="D217:E217"/>
    <mergeCell ref="D484:E484"/>
    <mergeCell ref="P84:T84"/>
    <mergeCell ref="P222:T222"/>
    <mergeCell ref="P193:T193"/>
    <mergeCell ref="A462:O463"/>
    <mergeCell ref="P320:T32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V6:W9"/>
    <mergeCell ref="D128:E128"/>
    <mergeCell ref="P256:T256"/>
    <mergeCell ref="Z17:Z18"/>
    <mergeCell ref="AB17:AB18"/>
    <mergeCell ref="A401:Z401"/>
    <mergeCell ref="D222:E222"/>
    <mergeCell ref="P476:V476"/>
    <mergeCell ref="P35:T35"/>
    <mergeCell ref="D227:E227"/>
    <mergeCell ref="A9:C9"/>
    <mergeCell ref="P321:T321"/>
    <mergeCell ref="D373:E373"/>
    <mergeCell ref="P419:V419"/>
    <mergeCell ref="D54:E54"/>
    <mergeCell ref="A8:C8"/>
    <mergeCell ref="P314:T314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241:V241"/>
    <mergeCell ref="P41:V41"/>
    <mergeCell ref="A66:Z66"/>
    <mergeCell ref="D504:E504"/>
    <mergeCell ref="D181:E181"/>
    <mergeCell ref="D273:E273"/>
    <mergeCell ref="P156:T156"/>
    <mergeCell ref="P252:V252"/>
    <mergeCell ref="Y599:AB599"/>
    <mergeCell ref="A578:O579"/>
    <mergeCell ref="A286:O287"/>
    <mergeCell ref="A80:O81"/>
    <mergeCell ref="P327:T327"/>
    <mergeCell ref="P170:V170"/>
    <mergeCell ref="A464:Z464"/>
    <mergeCell ref="P468:V468"/>
    <mergeCell ref="A489:Z489"/>
    <mergeCell ref="P535:T535"/>
    <mergeCell ref="P554:T554"/>
    <mergeCell ref="X600:X601"/>
    <mergeCell ref="Z600:Z601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A580:Z580"/>
    <mergeCell ref="D428:E428"/>
    <mergeCell ref="A359:Z359"/>
    <mergeCell ref="D415:E415"/>
    <mergeCell ref="P394:V394"/>
    <mergeCell ref="P257:T257"/>
    <mergeCell ref="A346:Z346"/>
    <mergeCell ref="D194:E194"/>
    <mergeCell ref="P100:V100"/>
    <mergeCell ref="P94:V94"/>
    <mergeCell ref="P265:V265"/>
    <mergeCell ref="W600:W601"/>
    <mergeCell ref="Y600:Y601"/>
    <mergeCell ref="A427:Z427"/>
    <mergeCell ref="P238:T238"/>
    <mergeCell ref="A560:Z560"/>
    <mergeCell ref="A232:O233"/>
    <mergeCell ref="P229:T229"/>
    <mergeCell ref="P594:V594"/>
    <mergeCell ref="P375:T375"/>
    <mergeCell ref="A198:Z198"/>
    <mergeCell ref="P446:T446"/>
    <mergeCell ref="C600:C601"/>
    <mergeCell ref="D104:E104"/>
    <mergeCell ref="E600:E601"/>
    <mergeCell ref="A495:Z495"/>
    <mergeCell ref="P501:T501"/>
    <mergeCell ref="P597:V597"/>
    <mergeCell ref="D343:E343"/>
    <mergeCell ref="P397:T397"/>
    <mergeCell ref="A482:Z482"/>
    <mergeCell ref="I599:V599"/>
    <mergeCell ref="P596:V596"/>
    <mergeCell ref="P579:V579"/>
    <mergeCell ref="B600:B601"/>
    <mergeCell ref="D600:D601"/>
    <mergeCell ref="D138:E138"/>
    <mergeCell ref="P564:T564"/>
    <mergeCell ref="D374:E374"/>
    <mergeCell ref="A510:O511"/>
    <mergeCell ref="A186:Z186"/>
    <mergeCell ref="P549:V549"/>
    <mergeCell ref="A567:Z567"/>
    <mergeCell ref="A586:O587"/>
    <mergeCell ref="D137:E137"/>
    <mergeCell ref="P216:T216"/>
    <mergeCell ref="P514:T514"/>
    <mergeCell ref="P124:V124"/>
    <mergeCell ref="A582:O583"/>
    <mergeCell ref="D422:E422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D188:E188"/>
    <mergeCell ref="A109:Z109"/>
    <mergeCell ref="A324:Z324"/>
    <mergeCell ref="A584:Z584"/>
    <mergeCell ref="D555:E555"/>
    <mergeCell ref="P338:V338"/>
    <mergeCell ref="P525:V525"/>
    <mergeCell ref="P202:V202"/>
    <mergeCell ref="P380:T380"/>
    <mergeCell ref="A496:Z496"/>
    <mergeCell ref="P74:T74"/>
    <mergeCell ref="P561:T561"/>
    <mergeCell ref="P458:V458"/>
    <mergeCell ref="A277:Z277"/>
    <mergeCell ref="D446:E446"/>
    <mergeCell ref="D62:E62"/>
    <mergeCell ref="P454:V454"/>
    <mergeCell ref="D56:E56"/>
    <mergeCell ref="D193:E193"/>
    <mergeCell ref="D127:E127"/>
    <mergeCell ref="P206:T206"/>
    <mergeCell ref="P377:T377"/>
    <mergeCell ref="P448:T448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13:M13"/>
    <mergeCell ref="A12:M12"/>
    <mergeCell ref="A59:O60"/>
    <mergeCell ref="A67:Z67"/>
    <mergeCell ref="H10:M10"/>
    <mergeCell ref="A61:Z61"/>
    <mergeCell ref="P44:V44"/>
    <mergeCell ref="P22:T22"/>
    <mergeCell ref="A38:Z38"/>
    <mergeCell ref="D39:E39"/>
    <mergeCell ref="P26:T26"/>
    <mergeCell ref="D27:E27"/>
    <mergeCell ref="A40:O41"/>
    <mergeCell ref="D325:E325"/>
    <mergeCell ref="A574:Z574"/>
    <mergeCell ref="P75:V75"/>
    <mergeCell ref="P146:V146"/>
    <mergeCell ref="D63:E63"/>
    <mergeCell ref="P578:V578"/>
    <mergeCell ref="A421:Z421"/>
    <mergeCell ref="P344:V344"/>
    <mergeCell ref="A527:Z527"/>
    <mergeCell ref="P306:V306"/>
    <mergeCell ref="P513:T513"/>
    <mergeCell ref="D350:E350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A15:M15"/>
    <mergeCell ref="J9:M9"/>
    <mergeCell ref="D112:E112"/>
    <mergeCell ref="P583:V583"/>
    <mergeCell ref="P64:V64"/>
    <mergeCell ref="P362:V362"/>
    <mergeCell ref="A187:Z187"/>
    <mergeCell ref="P420:V420"/>
    <mergeCell ref="P378:T378"/>
    <mergeCell ref="D517:E517"/>
    <mergeCell ref="P55:T55"/>
    <mergeCell ref="P182:T182"/>
    <mergeCell ref="Q12:R12"/>
    <mergeCell ref="D261:E261"/>
    <mergeCell ref="A274:O275"/>
    <mergeCell ref="A6:C6"/>
    <mergeCell ref="A322:O323"/>
    <mergeCell ref="P180:T180"/>
    <mergeCell ref="P68:T68"/>
    <mergeCell ref="P239:T239"/>
    <mergeCell ref="P253:V253"/>
    <mergeCell ref="A134:Z134"/>
    <mergeCell ref="P15:T16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38:T538"/>
    <mergeCell ref="D554:E554"/>
    <mergeCell ref="D581:E581"/>
    <mergeCell ref="A519:O520"/>
    <mergeCell ref="D545:E545"/>
    <mergeCell ref="A96:Z96"/>
    <mergeCell ref="A558:O559"/>
    <mergeCell ref="P416:T416"/>
    <mergeCell ref="D88:E88"/>
    <mergeCell ref="P167:T167"/>
    <mergeCell ref="D26:E26"/>
    <mergeCell ref="P403:T403"/>
    <mergeCell ref="D156:E156"/>
    <mergeCell ref="P210:T210"/>
    <mergeCell ref="A196:O197"/>
    <mergeCell ref="D327:E327"/>
    <mergeCell ref="D569:E569"/>
    <mergeCell ref="P308:T308"/>
    <mergeCell ref="D106:E106"/>
    <mergeCell ref="D416:E416"/>
    <mergeCell ref="A5:C5"/>
    <mergeCell ref="A107:O108"/>
    <mergeCell ref="P412:V412"/>
    <mergeCell ref="A408:Z408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248:T248"/>
    <mergeCell ref="D283:E283"/>
    <mergeCell ref="P440:T440"/>
    <mergeCell ref="D348:E348"/>
    <mergeCell ref="P600:P601"/>
    <mergeCell ref="P442:T442"/>
    <mergeCell ref="P196:V196"/>
    <mergeCell ref="D448:E448"/>
    <mergeCell ref="R600:R601"/>
    <mergeCell ref="P119:T119"/>
    <mergeCell ref="D546:E546"/>
    <mergeCell ref="P183:V183"/>
    <mergeCell ref="P246:T246"/>
    <mergeCell ref="F600:F601"/>
    <mergeCell ref="P133:V133"/>
    <mergeCell ref="D390:E390"/>
    <mergeCell ref="D561:E561"/>
    <mergeCell ref="P369:V369"/>
    <mergeCell ref="D403:E403"/>
    <mergeCell ref="A406:O407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Q11:R11"/>
    <mergeCell ref="P205:T205"/>
    <mergeCell ref="D260:E260"/>
    <mergeCell ref="P376:T376"/>
    <mergeCell ref="A395:Z395"/>
    <mergeCell ref="D309:E309"/>
    <mergeCell ref="D113:E11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A165:Z165"/>
    <mergeCell ref="P125:V125"/>
    <mergeCell ref="P192:T192"/>
    <mergeCell ref="P428:T428"/>
    <mergeCell ref="A102:Z102"/>
    <mergeCell ref="P113:T113"/>
    <mergeCell ref="P284:T284"/>
    <mergeCell ref="P17:T18"/>
    <mergeCell ref="D166:E166"/>
    <mergeCell ref="D337:E337"/>
    <mergeCell ref="D402:E402"/>
    <mergeCell ref="A17:A18"/>
    <mergeCell ref="K17:K18"/>
    <mergeCell ref="A118:Z118"/>
    <mergeCell ref="C17:C18"/>
    <mergeCell ref="P195:T195"/>
    <mergeCell ref="D230:E230"/>
    <mergeCell ref="D168:E168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A234:Z234"/>
    <mergeCell ref="J17:J18"/>
    <mergeCell ref="L17:L18"/>
    <mergeCell ref="P48:V48"/>
    <mergeCell ref="A371:Z371"/>
    <mergeCell ref="A171:Z171"/>
    <mergeCell ref="D334:E334"/>
    <mergeCell ref="A146:O147"/>
    <mergeCell ref="P283:T283"/>
    <mergeCell ref="D93:E93"/>
    <mergeCell ref="D391:E391"/>
    <mergeCell ref="P122:T122"/>
    <mergeCell ref="A42:Z42"/>
    <mergeCell ref="P43:T43"/>
    <mergeCell ref="P65:V65"/>
    <mergeCell ref="P223:T223"/>
    <mergeCell ref="D466:E466"/>
    <mergeCell ref="D9:E9"/>
    <mergeCell ref="P137:T137"/>
    <mergeCell ref="D180:E180"/>
    <mergeCell ref="F9:G9"/>
    <mergeCell ref="P53:T53"/>
    <mergeCell ref="A183:O184"/>
    <mergeCell ref="P553:T553"/>
    <mergeCell ref="A592:O597"/>
    <mergeCell ref="P462:V462"/>
    <mergeCell ref="A281:Z281"/>
    <mergeCell ref="D585:E585"/>
    <mergeCell ref="P381:T381"/>
    <mergeCell ref="P459:V459"/>
    <mergeCell ref="D139:E139"/>
    <mergeCell ref="P585:T585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524:T524"/>
    <mergeCell ref="P544:T544"/>
    <mergeCell ref="A543:Z543"/>
    <mergeCell ref="P581:T581"/>
    <mergeCell ref="P285:T285"/>
    <mergeCell ref="D328:E328"/>
    <mergeCell ref="P556:T556"/>
    <mergeCell ref="P591:V591"/>
    <mergeCell ref="A548:O549"/>
    <mergeCell ref="D167:E167"/>
    <mergeCell ref="A419:O420"/>
    <mergeCell ref="D161:E161"/>
    <mergeCell ref="P422:T422"/>
    <mergeCell ref="A588:Z588"/>
    <mergeCell ref="D5:E5"/>
    <mergeCell ref="D290:E290"/>
    <mergeCell ref="D361:E361"/>
    <mergeCell ref="D417:E417"/>
    <mergeCell ref="P471:T471"/>
    <mergeCell ref="P259:T259"/>
    <mergeCell ref="D69:E69"/>
    <mergeCell ref="A240:O241"/>
    <mergeCell ref="D498:E498"/>
    <mergeCell ref="D354:E354"/>
    <mergeCell ref="P162:V162"/>
    <mergeCell ref="P398:V398"/>
    <mergeCell ref="A521:Z521"/>
    <mergeCell ref="P177:V177"/>
    <mergeCell ref="P264:V264"/>
    <mergeCell ref="D356:E356"/>
    <mergeCell ref="A400:Z400"/>
    <mergeCell ref="A77:Z77"/>
    <mergeCell ref="P129:T129"/>
    <mergeCell ref="P63:T63"/>
    <mergeCell ref="A148:Z148"/>
    <mergeCell ref="P323:V323"/>
    <mergeCell ref="P194:T194"/>
    <mergeCell ref="P250:T250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31:E31"/>
    <mergeCell ref="A590:O591"/>
    <mergeCell ref="AB600:AB601"/>
    <mergeCell ref="P45:V45"/>
    <mergeCell ref="P487:V487"/>
    <mergeCell ref="AD600:AD601"/>
    <mergeCell ref="P530:V530"/>
    <mergeCell ref="P502:T502"/>
    <mergeCell ref="D470:E470"/>
    <mergeCell ref="P559:V559"/>
    <mergeCell ref="G600:G601"/>
    <mergeCell ref="I600:I601"/>
    <mergeCell ref="P548:V548"/>
    <mergeCell ref="P92:T92"/>
    <mergeCell ref="P334:T334"/>
    <mergeCell ref="D144:E144"/>
    <mergeCell ref="D315:E315"/>
    <mergeCell ref="D442:E442"/>
    <mergeCell ref="P570:T570"/>
    <mergeCell ref="D502:E502"/>
    <mergeCell ref="P173:T173"/>
    <mergeCell ref="P39:T39"/>
    <mergeCell ref="A46:Z46"/>
    <mergeCell ref="P537:T537"/>
    <mergeCell ref="D87:E87"/>
    <mergeCell ref="P166:T166"/>
    <mergeCell ref="A282:Z282"/>
    <mergeCell ref="P337:T337"/>
    <mergeCell ref="D380:E380"/>
    <mergeCell ref="P402:T402"/>
    <mergeCell ref="D245:E245"/>
    <mergeCell ref="D445:E445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110:E110"/>
    <mergeCell ref="D378:E378"/>
    <mergeCell ref="D7:M7"/>
    <mergeCell ref="D129:E129"/>
    <mergeCell ref="D365:E365"/>
    <mergeCell ref="D536:E536"/>
    <mergeCell ref="P236:T236"/>
    <mergeCell ref="D79:E79"/>
    <mergeCell ref="D8:M8"/>
    <mergeCell ref="P563:T563"/>
    <mergeCell ref="A382:O383"/>
    <mergeCell ref="D366:E366"/>
    <mergeCell ref="P108:V108"/>
    <mergeCell ref="P237:T237"/>
    <mergeCell ref="P279:V279"/>
    <mergeCell ref="P31:T31"/>
    <mergeCell ref="P473:T473"/>
    <mergeCell ref="D556:E556"/>
    <mergeCell ref="P404:T404"/>
    <mergeCell ref="D518:E518"/>
    <mergeCell ref="P207:V207"/>
    <mergeCell ref="P56:T56"/>
    <mergeCell ref="V10:W10"/>
    <mergeCell ref="D195:E195"/>
    <mergeCell ref="P379:T379"/>
    <mergeCell ref="D189:E189"/>
    <mergeCell ref="P99:T99"/>
    <mergeCell ref="A300:O301"/>
    <mergeCell ref="P366:T366"/>
    <mergeCell ref="A360:Z360"/>
    <mergeCell ref="A94:O95"/>
    <mergeCell ref="P393:V393"/>
    <mergeCell ref="A458:O459"/>
    <mergeCell ref="D474:E474"/>
    <mergeCell ref="P145:T145"/>
    <mergeCell ref="P316:T316"/>
    <mergeCell ref="P443:T443"/>
    <mergeCell ref="P32:T32"/>
    <mergeCell ref="D224:E224"/>
    <mergeCell ref="P474:T474"/>
    <mergeCell ref="W17:W1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A50:Z50"/>
    <mergeCell ref="A264:O265"/>
    <mergeCell ref="P90:V90"/>
    <mergeCell ref="P388:V388"/>
    <mergeCell ref="A384:Z384"/>
    <mergeCell ref="P29:T29"/>
    <mergeCell ref="P271:T271"/>
    <mergeCell ref="D379:E379"/>
    <mergeCell ref="D250:E250"/>
    <mergeCell ref="A398:O399"/>
    <mergeCell ref="P59:V59"/>
    <mergeCell ref="P97:T97"/>
    <mergeCell ref="P168:T168"/>
    <mergeCell ref="D211:E211"/>
    <mergeCell ref="D376:E376"/>
    <mergeCell ref="AA600:AA601"/>
    <mergeCell ref="AC600:AC601"/>
    <mergeCell ref="P249:T249"/>
    <mergeCell ref="D563:E563"/>
    <mergeCell ref="A572:O573"/>
    <mergeCell ref="P542:V542"/>
    <mergeCell ref="H600:H601"/>
    <mergeCell ref="D53:E53"/>
    <mergeCell ref="P232:V232"/>
    <mergeCell ref="P552:T552"/>
    <mergeCell ref="D47:E47"/>
    <mergeCell ref="P330:V330"/>
    <mergeCell ref="P160:T160"/>
    <mergeCell ref="A149:Z149"/>
    <mergeCell ref="P566:V566"/>
    <mergeCell ref="P445:T445"/>
    <mergeCell ref="P582:V582"/>
    <mergeCell ref="D523:E523"/>
    <mergeCell ref="P508:T508"/>
    <mergeCell ref="A423:O424"/>
    <mergeCell ref="D122:E122"/>
    <mergeCell ref="D516:E516"/>
    <mergeCell ref="A162:O163"/>
    <mergeCell ref="O600:O601"/>
    <mergeCell ref="Q600:Q601"/>
    <mergeCell ref="D514:E514"/>
    <mergeCell ref="P526:V526"/>
    <mergeCell ref="D308:E308"/>
    <mergeCell ref="A492:O493"/>
    <mergeCell ref="P571:T571"/>
    <mergeCell ref="A169:O170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C599:H599"/>
    <mergeCell ref="P432:T432"/>
    <mergeCell ref="A89:O90"/>
    <mergeCell ref="D98:E98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P562:T562"/>
    <mergeCell ref="D499:E499"/>
    <mergeCell ref="D238:E238"/>
    <mergeCell ref="P522:T522"/>
    <mergeCell ref="D229:E229"/>
    <mergeCell ref="P479:T479"/>
    <mergeCell ref="P131:T131"/>
    <mergeCell ref="D375:E375"/>
    <mergeCell ref="P258:T258"/>
    <mergeCell ref="A126:Z126"/>
    <mergeCell ref="D251:E251"/>
    <mergeCell ref="D486:E486"/>
    <mergeCell ref="P86:T86"/>
    <mergeCell ref="D78:E78"/>
    <mergeCell ref="P213:T213"/>
    <mergeCell ref="P328:T328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