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3990A28-4831-4125-839A-38D4E3788B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X586" i="1"/>
  <c r="BO585" i="1"/>
  <c r="BM585" i="1"/>
  <c r="Y585" i="1"/>
  <c r="X583" i="1"/>
  <c r="X582" i="1"/>
  <c r="BO581" i="1"/>
  <c r="BM581" i="1"/>
  <c r="Y581" i="1"/>
  <c r="X579" i="1"/>
  <c r="X578" i="1"/>
  <c r="BO577" i="1"/>
  <c r="BM577" i="1"/>
  <c r="Y577" i="1"/>
  <c r="BO576" i="1"/>
  <c r="BM576" i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X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P523" i="1"/>
  <c r="BO522" i="1"/>
  <c r="BM522" i="1"/>
  <c r="Y522" i="1"/>
  <c r="Y525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BO347" i="1"/>
  <c r="BM347" i="1"/>
  <c r="Y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O332" i="1"/>
  <c r="BN332" i="1"/>
  <c r="BM332" i="1"/>
  <c r="Z332" i="1"/>
  <c r="Y332" i="1"/>
  <c r="BP332" i="1" s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O316" i="1"/>
  <c r="BM316" i="1"/>
  <c r="Y316" i="1"/>
  <c r="BO315" i="1"/>
  <c r="BM315" i="1"/>
  <c r="Y315" i="1"/>
  <c r="P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602" i="1" s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602" i="1" s="1"/>
  <c r="P278" i="1"/>
  <c r="X275" i="1"/>
  <c r="X274" i="1"/>
  <c r="BO273" i="1"/>
  <c r="BM273" i="1"/>
  <c r="Y273" i="1"/>
  <c r="P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BO268" i="1"/>
  <c r="BM268" i="1"/>
  <c r="Y268" i="1"/>
  <c r="P268" i="1"/>
  <c r="X265" i="1"/>
  <c r="X264" i="1"/>
  <c r="BO263" i="1"/>
  <c r="BN263" i="1"/>
  <c r="BM263" i="1"/>
  <c r="Z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BP235" i="1" s="1"/>
  <c r="P235" i="1"/>
  <c r="X233" i="1"/>
  <c r="X232" i="1"/>
  <c r="BO231" i="1"/>
  <c r="BM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3" i="1"/>
  <c r="X202" i="1"/>
  <c r="BO201" i="1"/>
  <c r="BM201" i="1"/>
  <c r="Y201" i="1"/>
  <c r="BP201" i="1" s="1"/>
  <c r="P201" i="1"/>
  <c r="BO200" i="1"/>
  <c r="BM200" i="1"/>
  <c r="Y200" i="1"/>
  <c r="P200" i="1"/>
  <c r="X197" i="1"/>
  <c r="X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BP188" i="1" s="1"/>
  <c r="P188" i="1"/>
  <c r="X184" i="1"/>
  <c r="X183" i="1"/>
  <c r="BO182" i="1"/>
  <c r="BM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Y169" i="1" s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7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271" i="1" l="1"/>
  <c r="BN271" i="1"/>
  <c r="Z271" i="1"/>
  <c r="BP326" i="1"/>
  <c r="BN326" i="1"/>
  <c r="Z326" i="1"/>
  <c r="BP347" i="1"/>
  <c r="BN347" i="1"/>
  <c r="Z347" i="1"/>
  <c r="BP367" i="1"/>
  <c r="BN367" i="1"/>
  <c r="Z367" i="1"/>
  <c r="BP391" i="1"/>
  <c r="BN391" i="1"/>
  <c r="Z391" i="1"/>
  <c r="BP417" i="1"/>
  <c r="BN417" i="1"/>
  <c r="Z417" i="1"/>
  <c r="BP448" i="1"/>
  <c r="BN448" i="1"/>
  <c r="Z448" i="1"/>
  <c r="BP500" i="1"/>
  <c r="BN500" i="1"/>
  <c r="Z500" i="1"/>
  <c r="BP524" i="1"/>
  <c r="BN524" i="1"/>
  <c r="Z524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Z29" i="1"/>
  <c r="BN29" i="1"/>
  <c r="Z55" i="1"/>
  <c r="BN55" i="1"/>
  <c r="Z70" i="1"/>
  <c r="BN70" i="1"/>
  <c r="Z73" i="1"/>
  <c r="BN73" i="1"/>
  <c r="Z87" i="1"/>
  <c r="BN87" i="1"/>
  <c r="Z104" i="1"/>
  <c r="BN104" i="1"/>
  <c r="Z114" i="1"/>
  <c r="BN114" i="1"/>
  <c r="Y133" i="1"/>
  <c r="Z135" i="1"/>
  <c r="BN135" i="1"/>
  <c r="Z150" i="1"/>
  <c r="BN150" i="1"/>
  <c r="Z173" i="1"/>
  <c r="BN173" i="1"/>
  <c r="Z188" i="1"/>
  <c r="BN188" i="1"/>
  <c r="Z201" i="1"/>
  <c r="BN201" i="1"/>
  <c r="Z215" i="1"/>
  <c r="BN215" i="1"/>
  <c r="Z225" i="1"/>
  <c r="BN225" i="1"/>
  <c r="Z235" i="1"/>
  <c r="BN235" i="1"/>
  <c r="Z246" i="1"/>
  <c r="BN246" i="1"/>
  <c r="Z259" i="1"/>
  <c r="BN259" i="1"/>
  <c r="BP292" i="1"/>
  <c r="BN292" i="1"/>
  <c r="Z292" i="1"/>
  <c r="BP342" i="1"/>
  <c r="BN342" i="1"/>
  <c r="Z342" i="1"/>
  <c r="BP348" i="1"/>
  <c r="BN348" i="1"/>
  <c r="Z348" i="1"/>
  <c r="BP377" i="1"/>
  <c r="BN377" i="1"/>
  <c r="Z377" i="1"/>
  <c r="BP403" i="1"/>
  <c r="BN403" i="1"/>
  <c r="Z403" i="1"/>
  <c r="BP439" i="1"/>
  <c r="BN439" i="1"/>
  <c r="Z439" i="1"/>
  <c r="BP471" i="1"/>
  <c r="BN471" i="1"/>
  <c r="Z471" i="1"/>
  <c r="BP472" i="1"/>
  <c r="BN472" i="1"/>
  <c r="Z472" i="1"/>
  <c r="BP514" i="1"/>
  <c r="BN514" i="1"/>
  <c r="Z514" i="1"/>
  <c r="BP545" i="1"/>
  <c r="BN545" i="1"/>
  <c r="Z545" i="1"/>
  <c r="BP547" i="1"/>
  <c r="BN547" i="1"/>
  <c r="Z547" i="1"/>
  <c r="Y566" i="1"/>
  <c r="Y565" i="1"/>
  <c r="BP561" i="1"/>
  <c r="BN561" i="1"/>
  <c r="Z561" i="1"/>
  <c r="BP563" i="1"/>
  <c r="BN563" i="1"/>
  <c r="Z563" i="1"/>
  <c r="F9" i="1"/>
  <c r="F10" i="1"/>
  <c r="BP167" i="1"/>
  <c r="BN167" i="1"/>
  <c r="BP176" i="1"/>
  <c r="BN176" i="1"/>
  <c r="Z176" i="1"/>
  <c r="BP190" i="1"/>
  <c r="BN190" i="1"/>
  <c r="Z190" i="1"/>
  <c r="Y207" i="1"/>
  <c r="BP205" i="1"/>
  <c r="BN205" i="1"/>
  <c r="Z205" i="1"/>
  <c r="BP217" i="1"/>
  <c r="BN217" i="1"/>
  <c r="Z217" i="1"/>
  <c r="BP227" i="1"/>
  <c r="BN227" i="1"/>
  <c r="Z227" i="1"/>
  <c r="BP237" i="1"/>
  <c r="BN237" i="1"/>
  <c r="Z237" i="1"/>
  <c r="BP248" i="1"/>
  <c r="BN248" i="1"/>
  <c r="Z248" i="1"/>
  <c r="BP261" i="1"/>
  <c r="BN261" i="1"/>
  <c r="Z261" i="1"/>
  <c r="BP269" i="1"/>
  <c r="BN269" i="1"/>
  <c r="Z269" i="1"/>
  <c r="Z274" i="1" s="1"/>
  <c r="BP285" i="1"/>
  <c r="BN285" i="1"/>
  <c r="Z285" i="1"/>
  <c r="BP290" i="1"/>
  <c r="BN290" i="1"/>
  <c r="Z290" i="1"/>
  <c r="BP315" i="1"/>
  <c r="BN315" i="1"/>
  <c r="Z315" i="1"/>
  <c r="BP320" i="1"/>
  <c r="BN320" i="1"/>
  <c r="Z320" i="1"/>
  <c r="BP336" i="1"/>
  <c r="BN336" i="1"/>
  <c r="Z336" i="1"/>
  <c r="V602" i="1"/>
  <c r="Y362" i="1"/>
  <c r="BP361" i="1"/>
  <c r="BN361" i="1"/>
  <c r="Z361" i="1"/>
  <c r="Z362" i="1" s="1"/>
  <c r="Y369" i="1"/>
  <c r="BP365" i="1"/>
  <c r="BN365" i="1"/>
  <c r="Z365" i="1"/>
  <c r="Y368" i="1"/>
  <c r="J9" i="1"/>
  <c r="X592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57" i="1"/>
  <c r="BN57" i="1"/>
  <c r="Z68" i="1"/>
  <c r="BN68" i="1"/>
  <c r="Z79" i="1"/>
  <c r="BN79" i="1"/>
  <c r="Y89" i="1"/>
  <c r="Z85" i="1"/>
  <c r="BN85" i="1"/>
  <c r="Z93" i="1"/>
  <c r="BN93" i="1"/>
  <c r="Y101" i="1"/>
  <c r="Z99" i="1"/>
  <c r="BN99" i="1"/>
  <c r="Z106" i="1"/>
  <c r="BN106" i="1"/>
  <c r="Y116" i="1"/>
  <c r="Z112" i="1"/>
  <c r="BN112" i="1"/>
  <c r="Z119" i="1"/>
  <c r="BN119" i="1"/>
  <c r="Z123" i="1"/>
  <c r="BN123" i="1"/>
  <c r="Z128" i="1"/>
  <c r="BN128" i="1"/>
  <c r="Z131" i="1"/>
  <c r="BN131" i="1"/>
  <c r="Y141" i="1"/>
  <c r="Z137" i="1"/>
  <c r="BN137" i="1"/>
  <c r="Z145" i="1"/>
  <c r="BN145" i="1"/>
  <c r="Z156" i="1"/>
  <c r="BN156" i="1"/>
  <c r="Y162" i="1"/>
  <c r="Z167" i="1"/>
  <c r="BP182" i="1"/>
  <c r="BN182" i="1"/>
  <c r="Z182" i="1"/>
  <c r="BP194" i="1"/>
  <c r="BN194" i="1"/>
  <c r="Z194" i="1"/>
  <c r="BP213" i="1"/>
  <c r="BN213" i="1"/>
  <c r="Z213" i="1"/>
  <c r="BP223" i="1"/>
  <c r="BN223" i="1"/>
  <c r="Z223" i="1"/>
  <c r="BP231" i="1"/>
  <c r="BN231" i="1"/>
  <c r="Z231" i="1"/>
  <c r="BP244" i="1"/>
  <c r="BN244" i="1"/>
  <c r="Z244" i="1"/>
  <c r="BP257" i="1"/>
  <c r="BN257" i="1"/>
  <c r="Z257" i="1"/>
  <c r="BP268" i="1"/>
  <c r="BN268" i="1"/>
  <c r="Z268" i="1"/>
  <c r="BP273" i="1"/>
  <c r="BN273" i="1"/>
  <c r="Z273" i="1"/>
  <c r="Y286" i="1"/>
  <c r="BP294" i="1"/>
  <c r="BN294" i="1"/>
  <c r="Z294" i="1"/>
  <c r="BP316" i="1"/>
  <c r="BN316" i="1"/>
  <c r="Z316" i="1"/>
  <c r="BP328" i="1"/>
  <c r="BN328" i="1"/>
  <c r="Z328" i="1"/>
  <c r="BP379" i="1"/>
  <c r="BN379" i="1"/>
  <c r="Z379" i="1"/>
  <c r="BP397" i="1"/>
  <c r="BN397" i="1"/>
  <c r="Z397" i="1"/>
  <c r="BP405" i="1"/>
  <c r="BN405" i="1"/>
  <c r="Z405" i="1"/>
  <c r="BP433" i="1"/>
  <c r="BN433" i="1"/>
  <c r="Z433" i="1"/>
  <c r="BP441" i="1"/>
  <c r="BN441" i="1"/>
  <c r="Z441" i="1"/>
  <c r="BP450" i="1"/>
  <c r="BN450" i="1"/>
  <c r="Z450" i="1"/>
  <c r="BP474" i="1"/>
  <c r="BN474" i="1"/>
  <c r="Z474" i="1"/>
  <c r="BP502" i="1"/>
  <c r="BN502" i="1"/>
  <c r="Z502" i="1"/>
  <c r="BP516" i="1"/>
  <c r="BN516" i="1"/>
  <c r="Z516" i="1"/>
  <c r="AE602" i="1"/>
  <c r="Y578" i="1"/>
  <c r="BP576" i="1"/>
  <c r="BN576" i="1"/>
  <c r="Z576" i="1"/>
  <c r="Y178" i="1"/>
  <c r="Y233" i="1"/>
  <c r="BP350" i="1"/>
  <c r="BN350" i="1"/>
  <c r="Z350" i="1"/>
  <c r="BP354" i="1"/>
  <c r="BN354" i="1"/>
  <c r="Z354" i="1"/>
  <c r="BP375" i="1"/>
  <c r="BN375" i="1"/>
  <c r="Z375" i="1"/>
  <c r="BP385" i="1"/>
  <c r="BN385" i="1"/>
  <c r="Z385" i="1"/>
  <c r="BP415" i="1"/>
  <c r="BN415" i="1"/>
  <c r="Z415" i="1"/>
  <c r="BP437" i="1"/>
  <c r="BN437" i="1"/>
  <c r="Z437" i="1"/>
  <c r="BP446" i="1"/>
  <c r="BN446" i="1"/>
  <c r="Z446" i="1"/>
  <c r="BP456" i="1"/>
  <c r="BN456" i="1"/>
  <c r="Z456" i="1"/>
  <c r="BP498" i="1"/>
  <c r="BN498" i="1"/>
  <c r="Z498" i="1"/>
  <c r="BP508" i="1"/>
  <c r="BN508" i="1"/>
  <c r="Z508" i="1"/>
  <c r="Y526" i="1"/>
  <c r="BP522" i="1"/>
  <c r="BN522" i="1"/>
  <c r="Z522" i="1"/>
  <c r="Z525" i="1" s="1"/>
  <c r="BP577" i="1"/>
  <c r="BN577" i="1"/>
  <c r="Z577" i="1"/>
  <c r="Y587" i="1"/>
  <c r="Y586" i="1"/>
  <c r="BP585" i="1"/>
  <c r="BN585" i="1"/>
  <c r="Z585" i="1"/>
  <c r="Z586" i="1" s="1"/>
  <c r="Y352" i="1"/>
  <c r="Y351" i="1"/>
  <c r="Y36" i="1"/>
  <c r="Y60" i="1"/>
  <c r="Y64" i="1"/>
  <c r="Y76" i="1"/>
  <c r="Y80" i="1"/>
  <c r="Y90" i="1"/>
  <c r="Y94" i="1"/>
  <c r="Y100" i="1"/>
  <c r="Y107" i="1"/>
  <c r="Y115" i="1"/>
  <c r="Y124" i="1"/>
  <c r="Y132" i="1"/>
  <c r="Y142" i="1"/>
  <c r="Y146" i="1"/>
  <c r="Y153" i="1"/>
  <c r="Y157" i="1"/>
  <c r="Y163" i="1"/>
  <c r="Y170" i="1"/>
  <c r="Y177" i="1"/>
  <c r="BP181" i="1"/>
  <c r="BN181" i="1"/>
  <c r="Z181" i="1"/>
  <c r="Z183" i="1" s="1"/>
  <c r="BP191" i="1"/>
  <c r="BN191" i="1"/>
  <c r="Z191" i="1"/>
  <c r="BP195" i="1"/>
  <c r="BN195" i="1"/>
  <c r="Z195" i="1"/>
  <c r="Y197" i="1"/>
  <c r="J602" i="1"/>
  <c r="Y203" i="1"/>
  <c r="BP200" i="1"/>
  <c r="BN200" i="1"/>
  <c r="Z200" i="1"/>
  <c r="Z202" i="1" s="1"/>
  <c r="BP212" i="1"/>
  <c r="BN212" i="1"/>
  <c r="Z212" i="1"/>
  <c r="BP216" i="1"/>
  <c r="BN216" i="1"/>
  <c r="Z216" i="1"/>
  <c r="BP224" i="1"/>
  <c r="BN224" i="1"/>
  <c r="Z224" i="1"/>
  <c r="BP228" i="1"/>
  <c r="BN228" i="1"/>
  <c r="Z228" i="1"/>
  <c r="Y232" i="1"/>
  <c r="BP236" i="1"/>
  <c r="BN236" i="1"/>
  <c r="Z236" i="1"/>
  <c r="Y240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2" i="1"/>
  <c r="BN272" i="1"/>
  <c r="Z272" i="1"/>
  <c r="BP291" i="1"/>
  <c r="BN291" i="1"/>
  <c r="Z291" i="1"/>
  <c r="Y295" i="1"/>
  <c r="BP309" i="1"/>
  <c r="BN309" i="1"/>
  <c r="Z309" i="1"/>
  <c r="Z310" i="1" s="1"/>
  <c r="Y311" i="1"/>
  <c r="U602" i="1"/>
  <c r="Y322" i="1"/>
  <c r="BP314" i="1"/>
  <c r="BN314" i="1"/>
  <c r="Z314" i="1"/>
  <c r="BP319" i="1"/>
  <c r="BN319" i="1"/>
  <c r="Z319" i="1"/>
  <c r="BP374" i="1"/>
  <c r="BN374" i="1"/>
  <c r="Z374" i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Y394" i="1"/>
  <c r="X602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Y477" i="1"/>
  <c r="BP470" i="1"/>
  <c r="BN470" i="1"/>
  <c r="Z470" i="1"/>
  <c r="H602" i="1"/>
  <c r="H9" i="1"/>
  <c r="B602" i="1"/>
  <c r="X593" i="1"/>
  <c r="X594" i="1"/>
  <c r="X596" i="1"/>
  <c r="Y24" i="1"/>
  <c r="Z26" i="1"/>
  <c r="BN26" i="1"/>
  <c r="BP26" i="1"/>
  <c r="Z28" i="1"/>
  <c r="BN28" i="1"/>
  <c r="Z30" i="1"/>
  <c r="BN30" i="1"/>
  <c r="Z34" i="1"/>
  <c r="BN34" i="1"/>
  <c r="C602" i="1"/>
  <c r="Z54" i="1"/>
  <c r="BN54" i="1"/>
  <c r="Z56" i="1"/>
  <c r="BN56" i="1"/>
  <c r="Z58" i="1"/>
  <c r="BN58" i="1"/>
  <c r="Y59" i="1"/>
  <c r="Z62" i="1"/>
  <c r="Z64" i="1" s="1"/>
  <c r="BN62" i="1"/>
  <c r="BP62" i="1"/>
  <c r="D602" i="1"/>
  <c r="Z69" i="1"/>
  <c r="BN69" i="1"/>
  <c r="Z71" i="1"/>
  <c r="BN71" i="1"/>
  <c r="Z72" i="1"/>
  <c r="BN72" i="1"/>
  <c r="Z74" i="1"/>
  <c r="BN74" i="1"/>
  <c r="Y75" i="1"/>
  <c r="Z78" i="1"/>
  <c r="BN78" i="1"/>
  <c r="BP78" i="1"/>
  <c r="Z84" i="1"/>
  <c r="BN84" i="1"/>
  <c r="Z86" i="1"/>
  <c r="BN86" i="1"/>
  <c r="Z88" i="1"/>
  <c r="BN88" i="1"/>
  <c r="Z92" i="1"/>
  <c r="Z94" i="1" s="1"/>
  <c r="BN92" i="1"/>
  <c r="BP92" i="1"/>
  <c r="Z98" i="1"/>
  <c r="BN98" i="1"/>
  <c r="E602" i="1"/>
  <c r="Z105" i="1"/>
  <c r="Z107" i="1" s="1"/>
  <c r="BN105" i="1"/>
  <c r="Y108" i="1"/>
  <c r="Z111" i="1"/>
  <c r="BN111" i="1"/>
  <c r="Z113" i="1"/>
  <c r="BN113" i="1"/>
  <c r="F602" i="1"/>
  <c r="Z120" i="1"/>
  <c r="BN120" i="1"/>
  <c r="Z122" i="1"/>
  <c r="BN122" i="1"/>
  <c r="Y125" i="1"/>
  <c r="Z127" i="1"/>
  <c r="BN127" i="1"/>
  <c r="BP127" i="1"/>
  <c r="Z129" i="1"/>
  <c r="BN129" i="1"/>
  <c r="Z130" i="1"/>
  <c r="BN130" i="1"/>
  <c r="Z136" i="1"/>
  <c r="BN136" i="1"/>
  <c r="Z138" i="1"/>
  <c r="BN138" i="1"/>
  <c r="Z140" i="1"/>
  <c r="BN140" i="1"/>
  <c r="Z144" i="1"/>
  <c r="Z146" i="1" s="1"/>
  <c r="BN144" i="1"/>
  <c r="BP144" i="1"/>
  <c r="G602" i="1"/>
  <c r="Z151" i="1"/>
  <c r="Z152" i="1" s="1"/>
  <c r="BN151" i="1"/>
  <c r="Y152" i="1"/>
  <c r="Z155" i="1"/>
  <c r="BN155" i="1"/>
  <c r="BP155" i="1"/>
  <c r="Z161" i="1"/>
  <c r="Z162" i="1" s="1"/>
  <c r="BN161" i="1"/>
  <c r="Z166" i="1"/>
  <c r="BN166" i="1"/>
  <c r="BP166" i="1"/>
  <c r="Z168" i="1"/>
  <c r="BN168" i="1"/>
  <c r="Z172" i="1"/>
  <c r="BN172" i="1"/>
  <c r="BP172" i="1"/>
  <c r="Z174" i="1"/>
  <c r="BN174" i="1"/>
  <c r="BP175" i="1"/>
  <c r="BN175" i="1"/>
  <c r="Z175" i="1"/>
  <c r="Y184" i="1"/>
  <c r="Y183" i="1"/>
  <c r="BP189" i="1"/>
  <c r="BN189" i="1"/>
  <c r="Z189" i="1"/>
  <c r="BP193" i="1"/>
  <c r="BN193" i="1"/>
  <c r="Z193" i="1"/>
  <c r="Y202" i="1"/>
  <c r="BP206" i="1"/>
  <c r="BN206" i="1"/>
  <c r="Z206" i="1"/>
  <c r="Z207" i="1" s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BP226" i="1"/>
  <c r="BN226" i="1"/>
  <c r="Z226" i="1"/>
  <c r="BP230" i="1"/>
  <c r="BN230" i="1"/>
  <c r="Z230" i="1"/>
  <c r="Y241" i="1"/>
  <c r="BP238" i="1"/>
  <c r="BN238" i="1"/>
  <c r="Z238" i="1"/>
  <c r="BP247" i="1"/>
  <c r="BN247" i="1"/>
  <c r="Z247" i="1"/>
  <c r="BP251" i="1"/>
  <c r="BN251" i="1"/>
  <c r="Z251" i="1"/>
  <c r="Y253" i="1"/>
  <c r="M602" i="1"/>
  <c r="Y265" i="1"/>
  <c r="BP256" i="1"/>
  <c r="BN256" i="1"/>
  <c r="Z256" i="1"/>
  <c r="BP260" i="1"/>
  <c r="BN260" i="1"/>
  <c r="Z260" i="1"/>
  <c r="Y264" i="1"/>
  <c r="BP270" i="1"/>
  <c r="BN270" i="1"/>
  <c r="Z270" i="1"/>
  <c r="Y274" i="1"/>
  <c r="BP284" i="1"/>
  <c r="BN284" i="1"/>
  <c r="Z284" i="1"/>
  <c r="Z286" i="1" s="1"/>
  <c r="R602" i="1"/>
  <c r="BP293" i="1"/>
  <c r="BN293" i="1"/>
  <c r="Z293" i="1"/>
  <c r="Z295" i="1" s="1"/>
  <c r="Y310" i="1"/>
  <c r="BP317" i="1"/>
  <c r="BN317" i="1"/>
  <c r="Z317" i="1"/>
  <c r="BP321" i="1"/>
  <c r="BN321" i="1"/>
  <c r="Z321" i="1"/>
  <c r="Y323" i="1"/>
  <c r="Y330" i="1"/>
  <c r="BP325" i="1"/>
  <c r="BN325" i="1"/>
  <c r="Z325" i="1"/>
  <c r="Y329" i="1"/>
  <c r="BP333" i="1"/>
  <c r="BN333" i="1"/>
  <c r="Z333" i="1"/>
  <c r="BP337" i="1"/>
  <c r="BN337" i="1"/>
  <c r="Z337" i="1"/>
  <c r="Y339" i="1"/>
  <c r="Y344" i="1"/>
  <c r="BP341" i="1"/>
  <c r="BN341" i="1"/>
  <c r="Z341" i="1"/>
  <c r="Y345" i="1"/>
  <c r="BP355" i="1"/>
  <c r="BN355" i="1"/>
  <c r="Z355" i="1"/>
  <c r="Z357" i="1" s="1"/>
  <c r="Y357" i="1"/>
  <c r="Y541" i="1"/>
  <c r="BP534" i="1"/>
  <c r="BN534" i="1"/>
  <c r="Z534" i="1"/>
  <c r="AD602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Z602" i="1"/>
  <c r="I602" i="1"/>
  <c r="Y196" i="1"/>
  <c r="K602" i="1"/>
  <c r="Y252" i="1"/>
  <c r="O602" i="1"/>
  <c r="Y275" i="1"/>
  <c r="Y280" i="1"/>
  <c r="Q602" i="1"/>
  <c r="Y287" i="1"/>
  <c r="Y296" i="1"/>
  <c r="Y301" i="1"/>
  <c r="T602" i="1"/>
  <c r="Y306" i="1"/>
  <c r="BP327" i="1"/>
  <c r="BN327" i="1"/>
  <c r="Z327" i="1"/>
  <c r="Y338" i="1"/>
  <c r="BP335" i="1"/>
  <c r="BN335" i="1"/>
  <c r="Z335" i="1"/>
  <c r="BP343" i="1"/>
  <c r="BN343" i="1"/>
  <c r="Z343" i="1"/>
  <c r="BP349" i="1"/>
  <c r="BN349" i="1"/>
  <c r="Z349" i="1"/>
  <c r="Y358" i="1"/>
  <c r="BP366" i="1"/>
  <c r="BN366" i="1"/>
  <c r="Z366" i="1"/>
  <c r="BP376" i="1"/>
  <c r="BN376" i="1"/>
  <c r="Z376" i="1"/>
  <c r="BP380" i="1"/>
  <c r="BN380" i="1"/>
  <c r="Z380" i="1"/>
  <c r="Y387" i="1"/>
  <c r="BP392" i="1"/>
  <c r="BN392" i="1"/>
  <c r="Z392" i="1"/>
  <c r="Y399" i="1"/>
  <c r="BP396" i="1"/>
  <c r="BN396" i="1"/>
  <c r="Z396" i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Y511" i="1"/>
  <c r="Y520" i="1"/>
  <c r="BP513" i="1"/>
  <c r="BN513" i="1"/>
  <c r="Z513" i="1"/>
  <c r="Y519" i="1"/>
  <c r="BP517" i="1"/>
  <c r="BN517" i="1"/>
  <c r="Z517" i="1"/>
  <c r="Y363" i="1"/>
  <c r="W602" i="1"/>
  <c r="Y383" i="1"/>
  <c r="BP475" i="1"/>
  <c r="BN475" i="1"/>
  <c r="Z475" i="1"/>
  <c r="Y480" i="1"/>
  <c r="BP479" i="1"/>
  <c r="BN479" i="1"/>
  <c r="Z479" i="1"/>
  <c r="Z480" i="1" s="1"/>
  <c r="Y481" i="1"/>
  <c r="AA602" i="1"/>
  <c r="Y487" i="1"/>
  <c r="BP484" i="1"/>
  <c r="BN484" i="1"/>
  <c r="Z484" i="1"/>
  <c r="Z487" i="1" s="1"/>
  <c r="BP499" i="1"/>
  <c r="BN499" i="1"/>
  <c r="Z499" i="1"/>
  <c r="BP503" i="1"/>
  <c r="BN503" i="1"/>
  <c r="Z503" i="1"/>
  <c r="Y510" i="1"/>
  <c r="BP515" i="1"/>
  <c r="BN515" i="1"/>
  <c r="Z515" i="1"/>
  <c r="BP523" i="1"/>
  <c r="BN523" i="1"/>
  <c r="Z523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Z240" i="1" l="1"/>
  <c r="Z510" i="1"/>
  <c r="Z398" i="1"/>
  <c r="Z368" i="1"/>
  <c r="Z351" i="1"/>
  <c r="Z232" i="1"/>
  <c r="Z157" i="1"/>
  <c r="Z100" i="1"/>
  <c r="Z80" i="1"/>
  <c r="Z458" i="1"/>
  <c r="Z565" i="1"/>
  <c r="Z548" i="1"/>
  <c r="Z115" i="1"/>
  <c r="Z59" i="1"/>
  <c r="Z406" i="1"/>
  <c r="Z382" i="1"/>
  <c r="Z578" i="1"/>
  <c r="Z344" i="1"/>
  <c r="Z338" i="1"/>
  <c r="Z169" i="1"/>
  <c r="Z141" i="1"/>
  <c r="Z124" i="1"/>
  <c r="Z89" i="1"/>
  <c r="Z75" i="1"/>
  <c r="Y594" i="1"/>
  <c r="Y593" i="1"/>
  <c r="Y595" i="1" s="1"/>
  <c r="Z252" i="1"/>
  <c r="Y596" i="1"/>
  <c r="Z541" i="1"/>
  <c r="Z329" i="1"/>
  <c r="Y592" i="1"/>
  <c r="Z476" i="1"/>
  <c r="Z453" i="1"/>
  <c r="Z393" i="1"/>
  <c r="Z519" i="1"/>
  <c r="Z505" i="1"/>
  <c r="Z572" i="1"/>
  <c r="Z558" i="1"/>
  <c r="Z264" i="1"/>
  <c r="Z218" i="1"/>
  <c r="Z196" i="1"/>
  <c r="Z177" i="1"/>
  <c r="Z132" i="1"/>
  <c r="Z36" i="1"/>
  <c r="X595" i="1"/>
  <c r="Z419" i="1"/>
  <c r="Z322" i="1"/>
  <c r="Z597" i="1" l="1"/>
</calcChain>
</file>

<file path=xl/sharedStrings.xml><?xml version="1.0" encoding="utf-8"?>
<sst xmlns="http://schemas.openxmlformats.org/spreadsheetml/2006/main" count="2426" uniqueCount="762">
  <si>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</si>
  <si>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</si>
  <si>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</si>
  <si>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</si>
  <si>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</si>
  <si>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17.09.2024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</si>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</sst>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189" sqref="AA189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7" t="s">
        <v>0</v>
      </c>
      <c r="E1" s="398"/>
      <c r="F1" s="398"/>
      <c r="G1" s="12" t="s">
        <v>1</v>
      </c>
      <c r="H1" s="467" t="s">
        <v>2</v>
      </c>
      <c r="I1" s="398"/>
      <c r="J1" s="398"/>
      <c r="K1" s="398"/>
      <c r="L1" s="398"/>
      <c r="M1" s="398"/>
      <c r="N1" s="398"/>
      <c r="O1" s="398"/>
      <c r="P1" s="398"/>
      <c r="Q1" s="398"/>
      <c r="R1" s="397" t="s">
        <v>3</v>
      </c>
      <c r="S1" s="398"/>
      <c r="T1" s="3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44" t="s">
        <v>8</v>
      </c>
      <c r="B5" s="545"/>
      <c r="C5" s="546"/>
      <c r="D5" s="471"/>
      <c r="E5" s="472"/>
      <c r="F5" s="721" t="s">
        <v>9</v>
      </c>
      <c r="G5" s="546"/>
      <c r="H5" s="471" t="s">
        <v>761</v>
      </c>
      <c r="I5" s="672"/>
      <c r="J5" s="672"/>
      <c r="K5" s="672"/>
      <c r="L5" s="672"/>
      <c r="M5" s="472"/>
      <c r="N5" s="58"/>
      <c r="P5" s="24" t="s">
        <v>10</v>
      </c>
      <c r="Q5" s="739">
        <v>45561</v>
      </c>
      <c r="R5" s="558"/>
      <c r="T5" s="568" t="s">
        <v>11</v>
      </c>
      <c r="U5" s="478"/>
      <c r="V5" s="570" t="s">
        <v>12</v>
      </c>
      <c r="W5" s="558"/>
      <c r="AB5" s="51"/>
      <c r="AC5" s="51"/>
      <c r="AD5" s="51"/>
      <c r="AE5" s="51"/>
    </row>
    <row r="6" spans="1:32" s="373" customFormat="1" ht="24" customHeight="1" x14ac:dyDescent="0.2">
      <c r="A6" s="544" t="s">
        <v>13</v>
      </c>
      <c r="B6" s="545"/>
      <c r="C6" s="546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58"/>
      <c r="N6" s="59"/>
      <c r="P6" s="24" t="s">
        <v>15</v>
      </c>
      <c r="Q6" s="754" t="str">
        <f>IF(Q5=0," ",CHOOSE(WEEKDAY(Q5,2),"Понедельник","Вторник","Среда","Четверг","Пятница","Суббота","Воскресенье"))</f>
        <v>Четверг</v>
      </c>
      <c r="R6" s="388"/>
      <c r="T6" s="587" t="s">
        <v>16</v>
      </c>
      <c r="U6" s="478"/>
      <c r="V6" s="655" t="s">
        <v>17</v>
      </c>
      <c r="W6" s="436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1"/>
      <c r="U7" s="478"/>
      <c r="V7" s="656"/>
      <c r="W7" s="657"/>
      <c r="AB7" s="51"/>
      <c r="AC7" s="51"/>
      <c r="AD7" s="51"/>
      <c r="AE7" s="51"/>
    </row>
    <row r="8" spans="1:32" s="373" customFormat="1" ht="25.5" customHeight="1" x14ac:dyDescent="0.2">
      <c r="A8" s="778" t="s">
        <v>18</v>
      </c>
      <c r="B8" s="385"/>
      <c r="C8" s="386"/>
      <c r="D8" s="459" t="s">
        <v>19</v>
      </c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20</v>
      </c>
      <c r="Q8" s="553">
        <v>0.54166666666666663</v>
      </c>
      <c r="R8" s="450"/>
      <c r="T8" s="401"/>
      <c r="U8" s="478"/>
      <c r="V8" s="656"/>
      <c r="W8" s="657"/>
      <c r="AB8" s="51"/>
      <c r="AC8" s="51"/>
      <c r="AD8" s="51"/>
      <c r="AE8" s="51"/>
    </row>
    <row r="9" spans="1:32" s="373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40"/>
      <c r="E9" s="422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21" t="str">
        <f>IF(AND($A$9="Тип доверенности/получателя при получении в адресе перегруза:",$D$9="Разовая доверенность"),"Введите ФИО","")</f>
        <v/>
      </c>
      <c r="I9" s="422"/>
      <c r="J9" s="4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2"/>
      <c r="L9" s="422"/>
      <c r="M9" s="422"/>
      <c r="N9" s="371"/>
      <c r="P9" s="26" t="s">
        <v>21</v>
      </c>
      <c r="Q9" s="554"/>
      <c r="R9" s="555"/>
      <c r="T9" s="401"/>
      <c r="U9" s="478"/>
      <c r="V9" s="658"/>
      <c r="W9" s="659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40"/>
      <c r="E10" s="422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29" t="str">
        <f>IFERROR(VLOOKUP($D$10,Proxy,2,FALSE),"")</f>
        <v/>
      </c>
      <c r="I10" s="401"/>
      <c r="J10" s="401"/>
      <c r="K10" s="401"/>
      <c r="L10" s="401"/>
      <c r="M10" s="401"/>
      <c r="N10" s="372"/>
      <c r="P10" s="26" t="s">
        <v>22</v>
      </c>
      <c r="Q10" s="588"/>
      <c r="R10" s="589"/>
      <c r="U10" s="24" t="s">
        <v>23</v>
      </c>
      <c r="V10" s="435" t="s">
        <v>24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57"/>
      <c r="R11" s="558"/>
      <c r="U11" s="24" t="s">
        <v>27</v>
      </c>
      <c r="V11" s="694" t="s">
        <v>28</v>
      </c>
      <c r="W11" s="555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8" t="s">
        <v>29</v>
      </c>
      <c r="B12" s="545"/>
      <c r="C12" s="545"/>
      <c r="D12" s="545"/>
      <c r="E12" s="545"/>
      <c r="F12" s="545"/>
      <c r="G12" s="545"/>
      <c r="H12" s="545"/>
      <c r="I12" s="545"/>
      <c r="J12" s="545"/>
      <c r="K12" s="545"/>
      <c r="L12" s="545"/>
      <c r="M12" s="546"/>
      <c r="N12" s="62"/>
      <c r="P12" s="24" t="s">
        <v>30</v>
      </c>
      <c r="Q12" s="553"/>
      <c r="R12" s="450"/>
      <c r="S12" s="23"/>
      <c r="U12" s="24"/>
      <c r="V12" s="398"/>
      <c r="W12" s="401"/>
      <c r="AB12" s="51"/>
      <c r="AC12" s="51"/>
      <c r="AD12" s="51"/>
      <c r="AE12" s="51"/>
    </row>
    <row r="13" spans="1:32" s="373" customFormat="1" ht="23.25" customHeight="1" x14ac:dyDescent="0.2">
      <c r="A13" s="578" t="s">
        <v>31</v>
      </c>
      <c r="B13" s="545"/>
      <c r="C13" s="545"/>
      <c r="D13" s="545"/>
      <c r="E13" s="545"/>
      <c r="F13" s="545"/>
      <c r="G13" s="545"/>
      <c r="H13" s="545"/>
      <c r="I13" s="545"/>
      <c r="J13" s="545"/>
      <c r="K13" s="545"/>
      <c r="L13" s="545"/>
      <c r="M13" s="546"/>
      <c r="N13" s="62"/>
      <c r="O13" s="26"/>
      <c r="P13" s="26" t="s">
        <v>32</v>
      </c>
      <c r="Q13" s="694"/>
      <c r="R13" s="5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8" t="s">
        <v>33</v>
      </c>
      <c r="B14" s="545"/>
      <c r="C14" s="545"/>
      <c r="D14" s="545"/>
      <c r="E14" s="545"/>
      <c r="F14" s="545"/>
      <c r="G14" s="545"/>
      <c r="H14" s="545"/>
      <c r="I14" s="545"/>
      <c r="J14" s="545"/>
      <c r="K14" s="545"/>
      <c r="L14" s="545"/>
      <c r="M14" s="5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579" t="s">
        <v>34</v>
      </c>
      <c r="B15" s="545"/>
      <c r="C15" s="545"/>
      <c r="D15" s="545"/>
      <c r="E15" s="545"/>
      <c r="F15" s="545"/>
      <c r="G15" s="545"/>
      <c r="H15" s="545"/>
      <c r="I15" s="545"/>
      <c r="J15" s="545"/>
      <c r="K15" s="545"/>
      <c r="L15" s="545"/>
      <c r="M15" s="546"/>
      <c r="N15" s="63"/>
      <c r="P15" s="560" t="s">
        <v>35</v>
      </c>
      <c r="Q15" s="398"/>
      <c r="R15" s="398"/>
      <c r="S15" s="398"/>
      <c r="T15" s="3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6" t="s">
        <v>36</v>
      </c>
      <c r="B17" s="446" t="s">
        <v>37</v>
      </c>
      <c r="C17" s="566" t="s">
        <v>38</v>
      </c>
      <c r="D17" s="446" t="s">
        <v>39</v>
      </c>
      <c r="E17" s="499"/>
      <c r="F17" s="446" t="s">
        <v>40</v>
      </c>
      <c r="G17" s="446" t="s">
        <v>41</v>
      </c>
      <c r="H17" s="446" t="s">
        <v>42</v>
      </c>
      <c r="I17" s="446" t="s">
        <v>43</v>
      </c>
      <c r="J17" s="446" t="s">
        <v>44</v>
      </c>
      <c r="K17" s="446" t="s">
        <v>45</v>
      </c>
      <c r="L17" s="446" t="s">
        <v>46</v>
      </c>
      <c r="M17" s="446" t="s">
        <v>47</v>
      </c>
      <c r="N17" s="446" t="s">
        <v>48</v>
      </c>
      <c r="O17" s="446" t="s">
        <v>49</v>
      </c>
      <c r="P17" s="446" t="s">
        <v>50</v>
      </c>
      <c r="Q17" s="498"/>
      <c r="R17" s="498"/>
      <c r="S17" s="498"/>
      <c r="T17" s="499"/>
      <c r="U17" s="777" t="s">
        <v>51</v>
      </c>
      <c r="V17" s="546"/>
      <c r="W17" s="446" t="s">
        <v>52</v>
      </c>
      <c r="X17" s="446" t="s">
        <v>53</v>
      </c>
      <c r="Y17" s="737" t="s">
        <v>54</v>
      </c>
      <c r="Z17" s="446" t="s">
        <v>55</v>
      </c>
      <c r="AA17" s="627" t="s">
        <v>56</v>
      </c>
      <c r="AB17" s="627" t="s">
        <v>57</v>
      </c>
      <c r="AC17" s="627" t="s">
        <v>58</v>
      </c>
      <c r="AD17" s="627" t="s">
        <v>59</v>
      </c>
      <c r="AE17" s="716"/>
      <c r="AF17" s="717"/>
      <c r="AG17" s="523"/>
      <c r="BD17" s="609" t="s">
        <v>60</v>
      </c>
    </row>
    <row r="18" spans="1:68" ht="14.25" customHeight="1" x14ac:dyDescent="0.2">
      <c r="A18" s="447"/>
      <c r="B18" s="447"/>
      <c r="C18" s="447"/>
      <c r="D18" s="500"/>
      <c r="E18" s="502"/>
      <c r="F18" s="447"/>
      <c r="G18" s="447"/>
      <c r="H18" s="447"/>
      <c r="I18" s="447"/>
      <c r="J18" s="447"/>
      <c r="K18" s="447"/>
      <c r="L18" s="447"/>
      <c r="M18" s="447"/>
      <c r="N18" s="447"/>
      <c r="O18" s="447"/>
      <c r="P18" s="500"/>
      <c r="Q18" s="501"/>
      <c r="R18" s="501"/>
      <c r="S18" s="501"/>
      <c r="T18" s="502"/>
      <c r="U18" s="374" t="s">
        <v>61</v>
      </c>
      <c r="V18" s="374" t="s">
        <v>62</v>
      </c>
      <c r="W18" s="447"/>
      <c r="X18" s="447"/>
      <c r="Y18" s="738"/>
      <c r="Z18" s="447"/>
      <c r="AA18" s="628"/>
      <c r="AB18" s="628"/>
      <c r="AC18" s="628"/>
      <c r="AD18" s="718"/>
      <c r="AE18" s="719"/>
      <c r="AF18" s="720"/>
      <c r="AG18" s="524"/>
      <c r="BD18" s="401"/>
    </row>
    <row r="19" spans="1:68" ht="27.75" hidden="1" customHeight="1" x14ac:dyDescent="0.2">
      <c r="A19" s="389" t="s">
        <v>63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420" t="s">
        <v>63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75"/>
      <c r="AB20" s="375"/>
      <c r="AC20" s="375"/>
    </row>
    <row r="21" spans="1:68" ht="14.25" hidden="1" customHeight="1" x14ac:dyDescent="0.25">
      <c r="A21" s="423" t="s">
        <v>64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76"/>
      <c r="AB21" s="376"/>
      <c r="AC21" s="376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87">
        <v>4680115885004</v>
      </c>
      <c r="E22" s="388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4"/>
      <c r="V22" s="34"/>
      <c r="W22" s="35" t="s">
        <v>69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0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84" t="s">
        <v>70</v>
      </c>
      <c r="Q23" s="385"/>
      <c r="R23" s="385"/>
      <c r="S23" s="385"/>
      <c r="T23" s="385"/>
      <c r="U23" s="385"/>
      <c r="V23" s="386"/>
      <c r="W23" s="37" t="s">
        <v>71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hidden="1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84" t="s">
        <v>70</v>
      </c>
      <c r="Q24" s="385"/>
      <c r="R24" s="385"/>
      <c r="S24" s="385"/>
      <c r="T24" s="385"/>
      <c r="U24" s="385"/>
      <c r="V24" s="386"/>
      <c r="W24" s="37" t="s">
        <v>69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hidden="1" customHeight="1" x14ac:dyDescent="0.25">
      <c r="A25" s="423" t="s">
        <v>72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76"/>
      <c r="AB25" s="376"/>
      <c r="AC25" s="376"/>
    </row>
    <row r="26" spans="1:68" ht="27" hidden="1" customHeight="1" x14ac:dyDescent="0.25">
      <c r="A26" s="54" t="s">
        <v>73</v>
      </c>
      <c r="B26" s="54" t="s">
        <v>74</v>
      </c>
      <c r="C26" s="31">
        <v>4301051865</v>
      </c>
      <c r="D26" s="387">
        <v>4680115885912</v>
      </c>
      <c r="E26" s="388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577" t="s">
        <v>76</v>
      </c>
      <c r="Q26" s="392"/>
      <c r="R26" s="392"/>
      <c r="S26" s="392"/>
      <c r="T26" s="393"/>
      <c r="U26" s="34"/>
      <c r="V26" s="34"/>
      <c r="W26" s="35" t="s">
        <v>69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4301051551</v>
      </c>
      <c r="D27" s="387">
        <v>4607091383881</v>
      </c>
      <c r="E27" s="388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4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2"/>
      <c r="R27" s="392"/>
      <c r="S27" s="392"/>
      <c r="T27" s="393"/>
      <c r="U27" s="34"/>
      <c r="V27" s="34"/>
      <c r="W27" s="35" t="s">
        <v>69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387">
        <v>4607091388237</v>
      </c>
      <c r="E28" s="388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2"/>
      <c r="R28" s="392"/>
      <c r="S28" s="392"/>
      <c r="T28" s="393"/>
      <c r="U28" s="34"/>
      <c r="V28" s="34"/>
      <c r="W28" s="35" t="s">
        <v>69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4301051180</v>
      </c>
      <c r="D29" s="387">
        <v>4607091383935</v>
      </c>
      <c r="E29" s="388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4"/>
      <c r="V29" s="34"/>
      <c r="W29" s="35" t="s">
        <v>69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83</v>
      </c>
      <c r="C30" s="31">
        <v>4301051692</v>
      </c>
      <c r="D30" s="387">
        <v>4607091383935</v>
      </c>
      <c r="E30" s="388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5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2"/>
      <c r="R30" s="392"/>
      <c r="S30" s="392"/>
      <c r="T30" s="393"/>
      <c r="U30" s="34"/>
      <c r="V30" s="34"/>
      <c r="W30" s="35" t="s">
        <v>69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4301051783</v>
      </c>
      <c r="D31" s="387">
        <v>4680115881990</v>
      </c>
      <c r="E31" s="388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2"/>
      <c r="R31" s="392"/>
      <c r="S31" s="392"/>
      <c r="T31" s="393"/>
      <c r="U31" s="34"/>
      <c r="V31" s="34"/>
      <c r="W31" s="35" t="s">
        <v>69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7">
        <v>4680115881853</v>
      </c>
      <c r="E32" s="388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79" t="s">
        <v>88</v>
      </c>
      <c r="Q32" s="392"/>
      <c r="R32" s="392"/>
      <c r="S32" s="392"/>
      <c r="T32" s="393"/>
      <c r="U32" s="34"/>
      <c r="V32" s="34"/>
      <c r="W32" s="35" t="s">
        <v>69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7">
        <v>4680115885905</v>
      </c>
      <c r="E33" s="388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49" t="s">
        <v>91</v>
      </c>
      <c r="Q33" s="392"/>
      <c r="R33" s="392"/>
      <c r="S33" s="392"/>
      <c r="T33" s="393"/>
      <c r="U33" s="34"/>
      <c r="V33" s="34"/>
      <c r="W33" s="35" t="s">
        <v>69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7">
        <v>4607091383911</v>
      </c>
      <c r="E34" s="388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63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2"/>
      <c r="R34" s="392"/>
      <c r="S34" s="392"/>
      <c r="T34" s="393"/>
      <c r="U34" s="34"/>
      <c r="V34" s="34"/>
      <c r="W34" s="35" t="s">
        <v>69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7">
        <v>4607091388244</v>
      </c>
      <c r="E35" s="388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2"/>
      <c r="R35" s="392"/>
      <c r="S35" s="392"/>
      <c r="T35" s="393"/>
      <c r="U35" s="34"/>
      <c r="V35" s="34"/>
      <c r="W35" s="35" t="s">
        <v>69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0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84" t="s">
        <v>70</v>
      </c>
      <c r="Q36" s="385"/>
      <c r="R36" s="385"/>
      <c r="S36" s="385"/>
      <c r="T36" s="385"/>
      <c r="U36" s="385"/>
      <c r="V36" s="386"/>
      <c r="W36" s="37" t="s">
        <v>71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hidden="1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84" t="s">
        <v>70</v>
      </c>
      <c r="Q37" s="385"/>
      <c r="R37" s="385"/>
      <c r="S37" s="385"/>
      <c r="T37" s="385"/>
      <c r="U37" s="385"/>
      <c r="V37" s="386"/>
      <c r="W37" s="37" t="s">
        <v>69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hidden="1" customHeight="1" x14ac:dyDescent="0.25">
      <c r="A38" s="423" t="s">
        <v>96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76"/>
      <c r="AB38" s="376"/>
      <c r="AC38" s="376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7">
        <v>4607091388503</v>
      </c>
      <c r="E39" s="388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2"/>
      <c r="R39" s="392"/>
      <c r="S39" s="392"/>
      <c r="T39" s="393"/>
      <c r="U39" s="34"/>
      <c r="V39" s="34"/>
      <c r="W39" s="35" t="s">
        <v>69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0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84" t="s">
        <v>70</v>
      </c>
      <c r="Q40" s="385"/>
      <c r="R40" s="385"/>
      <c r="S40" s="385"/>
      <c r="T40" s="385"/>
      <c r="U40" s="385"/>
      <c r="V40" s="386"/>
      <c r="W40" s="37" t="s">
        <v>71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hidden="1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84" t="s">
        <v>70</v>
      </c>
      <c r="Q41" s="385"/>
      <c r="R41" s="385"/>
      <c r="S41" s="385"/>
      <c r="T41" s="385"/>
      <c r="U41" s="385"/>
      <c r="V41" s="386"/>
      <c r="W41" s="37" t="s">
        <v>69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hidden="1" customHeight="1" x14ac:dyDescent="0.25">
      <c r="A42" s="423" t="s">
        <v>101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76"/>
      <c r="AB42" s="376"/>
      <c r="AC42" s="376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7">
        <v>4607091388282</v>
      </c>
      <c r="E43" s="388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2"/>
      <c r="R43" s="392"/>
      <c r="S43" s="392"/>
      <c r="T43" s="393"/>
      <c r="U43" s="34"/>
      <c r="V43" s="34"/>
      <c r="W43" s="35" t="s">
        <v>69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0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84" t="s">
        <v>70</v>
      </c>
      <c r="Q44" s="385"/>
      <c r="R44" s="385"/>
      <c r="S44" s="385"/>
      <c r="T44" s="385"/>
      <c r="U44" s="385"/>
      <c r="V44" s="386"/>
      <c r="W44" s="37" t="s">
        <v>71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hidden="1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84" t="s">
        <v>70</v>
      </c>
      <c r="Q45" s="385"/>
      <c r="R45" s="385"/>
      <c r="S45" s="385"/>
      <c r="T45" s="385"/>
      <c r="U45" s="385"/>
      <c r="V45" s="386"/>
      <c r="W45" s="37" t="s">
        <v>69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hidden="1" customHeight="1" x14ac:dyDescent="0.25">
      <c r="A46" s="423" t="s">
        <v>105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76"/>
      <c r="AB46" s="376"/>
      <c r="AC46" s="376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7">
        <v>4607091389111</v>
      </c>
      <c r="E47" s="388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42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2"/>
      <c r="R47" s="392"/>
      <c r="S47" s="392"/>
      <c r="T47" s="393"/>
      <c r="U47" s="34"/>
      <c r="V47" s="34"/>
      <c r="W47" s="35" t="s">
        <v>69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0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84" t="s">
        <v>70</v>
      </c>
      <c r="Q48" s="385"/>
      <c r="R48" s="385"/>
      <c r="S48" s="385"/>
      <c r="T48" s="385"/>
      <c r="U48" s="385"/>
      <c r="V48" s="386"/>
      <c r="W48" s="37" t="s">
        <v>71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hidden="1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84" t="s">
        <v>70</v>
      </c>
      <c r="Q49" s="385"/>
      <c r="R49" s="385"/>
      <c r="S49" s="385"/>
      <c r="T49" s="385"/>
      <c r="U49" s="385"/>
      <c r="V49" s="386"/>
      <c r="W49" s="37" t="s">
        <v>69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hidden="1" customHeight="1" x14ac:dyDescent="0.2">
      <c r="A50" s="389" t="s">
        <v>108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90"/>
      <c r="AA50" s="48"/>
      <c r="AB50" s="48"/>
      <c r="AC50" s="48"/>
    </row>
    <row r="51" spans="1:68" ht="16.5" hidden="1" customHeight="1" x14ac:dyDescent="0.25">
      <c r="A51" s="420" t="s">
        <v>109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75"/>
      <c r="AB51" s="375"/>
      <c r="AC51" s="375"/>
    </row>
    <row r="52" spans="1:68" ht="14.25" hidden="1" customHeight="1" x14ac:dyDescent="0.25">
      <c r="A52" s="423" t="s">
        <v>110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76"/>
      <c r="AB52" s="376"/>
      <c r="AC52" s="376"/>
    </row>
    <row r="53" spans="1:68" ht="16.5" hidden="1" customHeight="1" x14ac:dyDescent="0.25">
      <c r="A53" s="54" t="s">
        <v>111</v>
      </c>
      <c r="B53" s="54" t="s">
        <v>112</v>
      </c>
      <c r="C53" s="31">
        <v>4301011380</v>
      </c>
      <c r="D53" s="387">
        <v>4607091385670</v>
      </c>
      <c r="E53" s="388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2"/>
      <c r="R53" s="392"/>
      <c r="S53" s="392"/>
      <c r="T53" s="393"/>
      <c r="U53" s="34"/>
      <c r="V53" s="34"/>
      <c r="W53" s="35" t="s">
        <v>69</v>
      </c>
      <c r="X53" s="380">
        <v>0</v>
      </c>
      <c r="Y53" s="381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7">
        <v>4607091385670</v>
      </c>
      <c r="E54" s="388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2"/>
      <c r="R54" s="392"/>
      <c r="S54" s="392"/>
      <c r="T54" s="393"/>
      <c r="U54" s="34"/>
      <c r="V54" s="34"/>
      <c r="W54" s="35" t="s">
        <v>69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87">
        <v>4680115883956</v>
      </c>
      <c r="E55" s="388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2"/>
      <c r="R55" s="392"/>
      <c r="S55" s="392"/>
      <c r="T55" s="393"/>
      <c r="U55" s="34"/>
      <c r="V55" s="34"/>
      <c r="W55" s="35" t="s">
        <v>69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87">
        <v>4607091385687</v>
      </c>
      <c r="E56" s="388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5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2"/>
      <c r="R56" s="392"/>
      <c r="S56" s="392"/>
      <c r="T56" s="393"/>
      <c r="U56" s="34"/>
      <c r="V56" s="34"/>
      <c r="W56" s="35" t="s">
        <v>69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7">
        <v>4680115882539</v>
      </c>
      <c r="E57" s="388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2"/>
      <c r="R57" s="392"/>
      <c r="S57" s="392"/>
      <c r="T57" s="393"/>
      <c r="U57" s="34"/>
      <c r="V57" s="34"/>
      <c r="W57" s="35" t="s">
        <v>69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7">
        <v>4680115883949</v>
      </c>
      <c r="E58" s="388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2"/>
      <c r="R58" s="392"/>
      <c r="S58" s="392"/>
      <c r="T58" s="393"/>
      <c r="U58" s="34"/>
      <c r="V58" s="34"/>
      <c r="W58" s="35" t="s">
        <v>69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0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84" t="s">
        <v>70</v>
      </c>
      <c r="Q59" s="385"/>
      <c r="R59" s="385"/>
      <c r="S59" s="385"/>
      <c r="T59" s="385"/>
      <c r="U59" s="385"/>
      <c r="V59" s="386"/>
      <c r="W59" s="37" t="s">
        <v>71</v>
      </c>
      <c r="X59" s="382">
        <f>IFERROR(X53/H53,"0")+IFERROR(X54/H54,"0")+IFERROR(X55/H55,"0")+IFERROR(X56/H56,"0")+IFERROR(X57/H57,"0")+IFERROR(X58/H58,"0")</f>
        <v>0</v>
      </c>
      <c r="Y59" s="382">
        <f>IFERROR(Y53/H53,"0")+IFERROR(Y54/H54,"0")+IFERROR(Y55/H55,"0")+IFERROR(Y56/H56,"0")+IFERROR(Y57/H57,"0")+IFERROR(Y58/H58,"0")</f>
        <v>0</v>
      </c>
      <c r="Z59" s="382">
        <f>IFERROR(IF(Z53="",0,Z53),"0")+IFERROR(IF(Z54="",0,Z54),"0")+IFERROR(IF(Z55="",0,Z55),"0")+IFERROR(IF(Z56="",0,Z56),"0")+IFERROR(IF(Z57="",0,Z57),"0")+IFERROR(IF(Z58="",0,Z58),"0")</f>
        <v>0</v>
      </c>
      <c r="AA59" s="383"/>
      <c r="AB59" s="383"/>
      <c r="AC59" s="383"/>
    </row>
    <row r="60" spans="1:68" hidden="1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84" t="s">
        <v>70</v>
      </c>
      <c r="Q60" s="385"/>
      <c r="R60" s="385"/>
      <c r="S60" s="385"/>
      <c r="T60" s="385"/>
      <c r="U60" s="385"/>
      <c r="V60" s="386"/>
      <c r="W60" s="37" t="s">
        <v>69</v>
      </c>
      <c r="X60" s="382">
        <f>IFERROR(SUM(X53:X58),"0")</f>
        <v>0</v>
      </c>
      <c r="Y60" s="382">
        <f>IFERROR(SUM(Y53:Y58),"0")</f>
        <v>0</v>
      </c>
      <c r="Z60" s="37"/>
      <c r="AA60" s="383"/>
      <c r="AB60" s="383"/>
      <c r="AC60" s="383"/>
    </row>
    <row r="61" spans="1:68" ht="14.25" hidden="1" customHeight="1" x14ac:dyDescent="0.25">
      <c r="A61" s="423" t="s">
        <v>72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76"/>
      <c r="AB61" s="376"/>
      <c r="AC61" s="376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7">
        <v>4680115885233</v>
      </c>
      <c r="E62" s="388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6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2"/>
      <c r="R62" s="392"/>
      <c r="S62" s="392"/>
      <c r="T62" s="393"/>
      <c r="U62" s="34"/>
      <c r="V62" s="34"/>
      <c r="W62" s="35" t="s">
        <v>69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127</v>
      </c>
      <c r="B63" s="54" t="s">
        <v>128</v>
      </c>
      <c r="C63" s="31">
        <v>4301051820</v>
      </c>
      <c r="D63" s="387">
        <v>4680115884915</v>
      </c>
      <c r="E63" s="388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2"/>
      <c r="R63" s="392"/>
      <c r="S63" s="392"/>
      <c r="T63" s="393"/>
      <c r="U63" s="34"/>
      <c r="V63" s="34"/>
      <c r="W63" s="35" t="s">
        <v>69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0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84" t="s">
        <v>70</v>
      </c>
      <c r="Q64" s="385"/>
      <c r="R64" s="385"/>
      <c r="S64" s="385"/>
      <c r="T64" s="385"/>
      <c r="U64" s="385"/>
      <c r="V64" s="386"/>
      <c r="W64" s="37" t="s">
        <v>71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hidden="1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84" t="s">
        <v>70</v>
      </c>
      <c r="Q65" s="385"/>
      <c r="R65" s="385"/>
      <c r="S65" s="385"/>
      <c r="T65" s="385"/>
      <c r="U65" s="385"/>
      <c r="V65" s="386"/>
      <c r="W65" s="37" t="s">
        <v>69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hidden="1" customHeight="1" x14ac:dyDescent="0.25">
      <c r="A66" s="420" t="s">
        <v>129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75"/>
      <c r="AB66" s="375"/>
      <c r="AC66" s="375"/>
    </row>
    <row r="67" spans="1:68" ht="14.25" hidden="1" customHeight="1" x14ac:dyDescent="0.25">
      <c r="A67" s="423" t="s">
        <v>110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76"/>
      <c r="AB67" s="376"/>
      <c r="AC67" s="376"/>
    </row>
    <row r="68" spans="1:68" ht="27" hidden="1" customHeight="1" x14ac:dyDescent="0.25">
      <c r="A68" s="54" t="s">
        <v>130</v>
      </c>
      <c r="B68" s="54" t="s">
        <v>131</v>
      </c>
      <c r="C68" s="31">
        <v>4301011452</v>
      </c>
      <c r="D68" s="387">
        <v>4680115881426</v>
      </c>
      <c r="E68" s="388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2"/>
      <c r="R68" s="392"/>
      <c r="S68" s="392"/>
      <c r="T68" s="393"/>
      <c r="U68" s="34"/>
      <c r="V68" s="34"/>
      <c r="W68" s="35" t="s">
        <v>69</v>
      </c>
      <c r="X68" s="380">
        <v>0</v>
      </c>
      <c r="Y68" s="381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130</v>
      </c>
      <c r="B69" s="54" t="s">
        <v>132</v>
      </c>
      <c r="C69" s="31">
        <v>4301011481</v>
      </c>
      <c r="D69" s="387">
        <v>4680115881426</v>
      </c>
      <c r="E69" s="388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2"/>
      <c r="R69" s="392"/>
      <c r="S69" s="392"/>
      <c r="T69" s="393"/>
      <c r="U69" s="34"/>
      <c r="V69" s="34"/>
      <c r="W69" s="35" t="s">
        <v>69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4301011386</v>
      </c>
      <c r="D70" s="387">
        <v>4680115880283</v>
      </c>
      <c r="E70" s="388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2"/>
      <c r="R70" s="392"/>
      <c r="S70" s="392"/>
      <c r="T70" s="393"/>
      <c r="U70" s="34"/>
      <c r="V70" s="34"/>
      <c r="W70" s="35" t="s">
        <v>69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4301011432</v>
      </c>
      <c r="D71" s="387">
        <v>4680115882720</v>
      </c>
      <c r="E71" s="388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2"/>
      <c r="R71" s="392"/>
      <c r="S71" s="392"/>
      <c r="T71" s="393"/>
      <c r="U71" s="34"/>
      <c r="V71" s="34"/>
      <c r="W71" s="35" t="s">
        <v>69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138</v>
      </c>
      <c r="B72" s="54" t="s">
        <v>139</v>
      </c>
      <c r="C72" s="31">
        <v>4301011589</v>
      </c>
      <c r="D72" s="387">
        <v>4680115885899</v>
      </c>
      <c r="E72" s="388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32" t="s">
        <v>141</v>
      </c>
      <c r="Q72" s="392"/>
      <c r="R72" s="392"/>
      <c r="S72" s="392"/>
      <c r="T72" s="393"/>
      <c r="U72" s="34"/>
      <c r="V72" s="34"/>
      <c r="W72" s="35" t="s">
        <v>69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7">
        <v>4680115881525</v>
      </c>
      <c r="E73" s="388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41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2"/>
      <c r="R73" s="392"/>
      <c r="S73" s="392"/>
      <c r="T73" s="393"/>
      <c r="U73" s="34"/>
      <c r="V73" s="34"/>
      <c r="W73" s="35" t="s">
        <v>69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144</v>
      </c>
      <c r="B74" s="54" t="s">
        <v>145</v>
      </c>
      <c r="C74" s="31">
        <v>4301011437</v>
      </c>
      <c r="D74" s="387">
        <v>4680115881419</v>
      </c>
      <c r="E74" s="388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2"/>
      <c r="R74" s="392"/>
      <c r="S74" s="392"/>
      <c r="T74" s="393"/>
      <c r="U74" s="34"/>
      <c r="V74" s="34"/>
      <c r="W74" s="35" t="s">
        <v>69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0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84" t="s">
        <v>70</v>
      </c>
      <c r="Q75" s="385"/>
      <c r="R75" s="385"/>
      <c r="S75" s="385"/>
      <c r="T75" s="385"/>
      <c r="U75" s="385"/>
      <c r="V75" s="386"/>
      <c r="W75" s="37" t="s">
        <v>71</v>
      </c>
      <c r="X75" s="382">
        <f>IFERROR(X68/H68,"0")+IFERROR(X69/H69,"0")+IFERROR(X70/H70,"0")+IFERROR(X71/H71,"0")+IFERROR(X72/H72,"0")+IFERROR(X73/H73,"0")+IFERROR(X74/H74,"0")</f>
        <v>0</v>
      </c>
      <c r="Y75" s="382">
        <f>IFERROR(Y68/H68,"0")+IFERROR(Y69/H69,"0")+IFERROR(Y70/H70,"0")+IFERROR(Y71/H71,"0")+IFERROR(Y72/H72,"0")+IFERROR(Y73/H73,"0")+IFERROR(Y74/H74,"0")</f>
        <v>0</v>
      </c>
      <c r="Z75" s="382">
        <f>IFERROR(IF(Z68="",0,Z68),"0")+IFERROR(IF(Z69="",0,Z69),"0")+IFERROR(IF(Z70="",0,Z70),"0")+IFERROR(IF(Z71="",0,Z71),"0")+IFERROR(IF(Z72="",0,Z72),"0")+IFERROR(IF(Z73="",0,Z73),"0")+IFERROR(IF(Z74="",0,Z74),"0")</f>
        <v>0</v>
      </c>
      <c r="AA75" s="383"/>
      <c r="AB75" s="383"/>
      <c r="AC75" s="383"/>
    </row>
    <row r="76" spans="1:68" hidden="1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2"/>
      <c r="P76" s="384" t="s">
        <v>70</v>
      </c>
      <c r="Q76" s="385"/>
      <c r="R76" s="385"/>
      <c r="S76" s="385"/>
      <c r="T76" s="385"/>
      <c r="U76" s="385"/>
      <c r="V76" s="386"/>
      <c r="W76" s="37" t="s">
        <v>69</v>
      </c>
      <c r="X76" s="382">
        <f>IFERROR(SUM(X68:X74),"0")</f>
        <v>0</v>
      </c>
      <c r="Y76" s="382">
        <f>IFERROR(SUM(Y68:Y74),"0")</f>
        <v>0</v>
      </c>
      <c r="Z76" s="37"/>
      <c r="AA76" s="383"/>
      <c r="AB76" s="383"/>
      <c r="AC76" s="383"/>
    </row>
    <row r="77" spans="1:68" ht="14.25" hidden="1" customHeight="1" x14ac:dyDescent="0.25">
      <c r="A77" s="423" t="s">
        <v>146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76"/>
      <c r="AB77" s="376"/>
      <c r="AC77" s="376"/>
    </row>
    <row r="78" spans="1:68" ht="27" hidden="1" customHeight="1" x14ac:dyDescent="0.25">
      <c r="A78" s="54" t="s">
        <v>147</v>
      </c>
      <c r="B78" s="54" t="s">
        <v>148</v>
      </c>
      <c r="C78" s="31">
        <v>4301020298</v>
      </c>
      <c r="D78" s="387">
        <v>4680115881440</v>
      </c>
      <c r="E78" s="388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2"/>
      <c r="R78" s="392"/>
      <c r="S78" s="392"/>
      <c r="T78" s="393"/>
      <c r="U78" s="34"/>
      <c r="V78" s="34"/>
      <c r="W78" s="35" t="s">
        <v>69</v>
      </c>
      <c r="X78" s="380">
        <v>0</v>
      </c>
      <c r="Y78" s="381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149</v>
      </c>
      <c r="B79" s="54" t="s">
        <v>150</v>
      </c>
      <c r="C79" s="31">
        <v>4301020296</v>
      </c>
      <c r="D79" s="387">
        <v>4680115881433</v>
      </c>
      <c r="E79" s="388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75</v>
      </c>
      <c r="L79" s="32"/>
      <c r="M79" s="33" t="s">
        <v>114</v>
      </c>
      <c r="N79" s="33"/>
      <c r="O79" s="32">
        <v>50</v>
      </c>
      <c r="P79" s="4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2"/>
      <c r="R79" s="392"/>
      <c r="S79" s="392"/>
      <c r="T79" s="393"/>
      <c r="U79" s="34"/>
      <c r="V79" s="34"/>
      <c r="W79" s="35" t="s">
        <v>69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400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2"/>
      <c r="P80" s="384" t="s">
        <v>70</v>
      </c>
      <c r="Q80" s="385"/>
      <c r="R80" s="385"/>
      <c r="S80" s="385"/>
      <c r="T80" s="385"/>
      <c r="U80" s="385"/>
      <c r="V80" s="386"/>
      <c r="W80" s="37" t="s">
        <v>71</v>
      </c>
      <c r="X80" s="382">
        <f>IFERROR(X78/H78,"0")+IFERROR(X79/H79,"0")</f>
        <v>0</v>
      </c>
      <c r="Y80" s="382">
        <f>IFERROR(Y78/H78,"0")+IFERROR(Y79/H79,"0")</f>
        <v>0</v>
      </c>
      <c r="Z80" s="382">
        <f>IFERROR(IF(Z78="",0,Z78),"0")+IFERROR(IF(Z79="",0,Z79),"0")</f>
        <v>0</v>
      </c>
      <c r="AA80" s="383"/>
      <c r="AB80" s="383"/>
      <c r="AC80" s="383"/>
    </row>
    <row r="81" spans="1:68" hidden="1" x14ac:dyDescent="0.2">
      <c r="A81" s="401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2"/>
      <c r="P81" s="384" t="s">
        <v>70</v>
      </c>
      <c r="Q81" s="385"/>
      <c r="R81" s="385"/>
      <c r="S81" s="385"/>
      <c r="T81" s="385"/>
      <c r="U81" s="385"/>
      <c r="V81" s="386"/>
      <c r="W81" s="37" t="s">
        <v>69</v>
      </c>
      <c r="X81" s="382">
        <f>IFERROR(SUM(X78:X79),"0")</f>
        <v>0</v>
      </c>
      <c r="Y81" s="382">
        <f>IFERROR(SUM(Y78:Y79),"0")</f>
        <v>0</v>
      </c>
      <c r="Z81" s="37"/>
      <c r="AA81" s="383"/>
      <c r="AB81" s="383"/>
      <c r="AC81" s="383"/>
    </row>
    <row r="82" spans="1:68" ht="14.25" hidden="1" customHeight="1" x14ac:dyDescent="0.25">
      <c r="A82" s="423" t="s">
        <v>64</v>
      </c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376"/>
      <c r="AB82" s="376"/>
      <c r="AC82" s="376"/>
    </row>
    <row r="83" spans="1:68" ht="16.5" hidden="1" customHeight="1" x14ac:dyDescent="0.25">
      <c r="A83" s="54" t="s">
        <v>151</v>
      </c>
      <c r="B83" s="54" t="s">
        <v>152</v>
      </c>
      <c r="C83" s="31">
        <v>4301031242</v>
      </c>
      <c r="D83" s="387">
        <v>4680115885066</v>
      </c>
      <c r="E83" s="388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75</v>
      </c>
      <c r="L83" s="32"/>
      <c r="M83" s="33" t="s">
        <v>68</v>
      </c>
      <c r="N83" s="33"/>
      <c r="O83" s="32">
        <v>40</v>
      </c>
      <c r="P83" s="7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2"/>
      <c r="R83" s="392"/>
      <c r="S83" s="392"/>
      <c r="T83" s="393"/>
      <c r="U83" s="34"/>
      <c r="V83" s="34"/>
      <c r="W83" s="35" t="s">
        <v>69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153</v>
      </c>
      <c r="B84" s="54" t="s">
        <v>154</v>
      </c>
      <c r="C84" s="31">
        <v>4301031240</v>
      </c>
      <c r="D84" s="387">
        <v>4680115885042</v>
      </c>
      <c r="E84" s="388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2"/>
      <c r="R84" s="392"/>
      <c r="S84" s="392"/>
      <c r="T84" s="393"/>
      <c r="U84" s="34"/>
      <c r="V84" s="34"/>
      <c r="W84" s="35" t="s">
        <v>69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4301031315</v>
      </c>
      <c r="D85" s="387">
        <v>4680115885080</v>
      </c>
      <c r="E85" s="388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7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2"/>
      <c r="R85" s="392"/>
      <c r="S85" s="392"/>
      <c r="T85" s="393"/>
      <c r="U85" s="34"/>
      <c r="V85" s="34"/>
      <c r="W85" s="35" t="s">
        <v>69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157</v>
      </c>
      <c r="B86" s="54" t="s">
        <v>158</v>
      </c>
      <c r="C86" s="31">
        <v>4301031243</v>
      </c>
      <c r="D86" s="387">
        <v>4680115885073</v>
      </c>
      <c r="E86" s="388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4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2"/>
      <c r="R86" s="392"/>
      <c r="S86" s="392"/>
      <c r="T86" s="393"/>
      <c r="U86" s="34"/>
      <c r="V86" s="34"/>
      <c r="W86" s="35" t="s">
        <v>69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4301031241</v>
      </c>
      <c r="D87" s="387">
        <v>4680115885059</v>
      </c>
      <c r="E87" s="388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2"/>
      <c r="R87" s="392"/>
      <c r="S87" s="392"/>
      <c r="T87" s="393"/>
      <c r="U87" s="34"/>
      <c r="V87" s="34"/>
      <c r="W87" s="35" t="s">
        <v>69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4301031316</v>
      </c>
      <c r="D88" s="387">
        <v>4680115885097</v>
      </c>
      <c r="E88" s="388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2"/>
      <c r="R88" s="392"/>
      <c r="S88" s="392"/>
      <c r="T88" s="393"/>
      <c r="U88" s="34"/>
      <c r="V88" s="34"/>
      <c r="W88" s="35" t="s">
        <v>69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0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2"/>
      <c r="P89" s="384" t="s">
        <v>70</v>
      </c>
      <c r="Q89" s="385"/>
      <c r="R89" s="385"/>
      <c r="S89" s="385"/>
      <c r="T89" s="385"/>
      <c r="U89" s="385"/>
      <c r="V89" s="386"/>
      <c r="W89" s="37" t="s">
        <v>71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hidden="1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2"/>
      <c r="P90" s="384" t="s">
        <v>70</v>
      </c>
      <c r="Q90" s="385"/>
      <c r="R90" s="385"/>
      <c r="S90" s="385"/>
      <c r="T90" s="385"/>
      <c r="U90" s="385"/>
      <c r="V90" s="386"/>
      <c r="W90" s="37" t="s">
        <v>69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hidden="1" customHeight="1" x14ac:dyDescent="0.25">
      <c r="A91" s="423" t="s">
        <v>72</v>
      </c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401"/>
      <c r="AA91" s="376"/>
      <c r="AB91" s="376"/>
      <c r="AC91" s="376"/>
    </row>
    <row r="92" spans="1:68" ht="16.5" hidden="1" customHeight="1" x14ac:dyDescent="0.25">
      <c r="A92" s="54" t="s">
        <v>163</v>
      </c>
      <c r="B92" s="54" t="s">
        <v>164</v>
      </c>
      <c r="C92" s="31">
        <v>4301051827</v>
      </c>
      <c r="D92" s="387">
        <v>4680115884403</v>
      </c>
      <c r="E92" s="388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75</v>
      </c>
      <c r="L92" s="32"/>
      <c r="M92" s="33" t="s">
        <v>68</v>
      </c>
      <c r="N92" s="33"/>
      <c r="O92" s="32">
        <v>40</v>
      </c>
      <c r="P92" s="4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2"/>
      <c r="R92" s="392"/>
      <c r="S92" s="392"/>
      <c r="T92" s="393"/>
      <c r="U92" s="34"/>
      <c r="V92" s="34"/>
      <c r="W92" s="35" t="s">
        <v>69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165</v>
      </c>
      <c r="B93" s="54" t="s">
        <v>166</v>
      </c>
      <c r="C93" s="31">
        <v>4301051837</v>
      </c>
      <c r="D93" s="387">
        <v>4680115884311</v>
      </c>
      <c r="E93" s="388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75</v>
      </c>
      <c r="L93" s="32"/>
      <c r="M93" s="33" t="s">
        <v>116</v>
      </c>
      <c r="N93" s="33"/>
      <c r="O93" s="32">
        <v>40</v>
      </c>
      <c r="P93" s="6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2"/>
      <c r="R93" s="392"/>
      <c r="S93" s="392"/>
      <c r="T93" s="393"/>
      <c r="U93" s="34"/>
      <c r="V93" s="34"/>
      <c r="W93" s="35" t="s">
        <v>69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0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2"/>
      <c r="P94" s="384" t="s">
        <v>70</v>
      </c>
      <c r="Q94" s="385"/>
      <c r="R94" s="385"/>
      <c r="S94" s="385"/>
      <c r="T94" s="385"/>
      <c r="U94" s="385"/>
      <c r="V94" s="386"/>
      <c r="W94" s="37" t="s">
        <v>71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hidden="1" x14ac:dyDescent="0.2">
      <c r="A95" s="401"/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2"/>
      <c r="P95" s="384" t="s">
        <v>70</v>
      </c>
      <c r="Q95" s="385"/>
      <c r="R95" s="385"/>
      <c r="S95" s="385"/>
      <c r="T95" s="385"/>
      <c r="U95" s="385"/>
      <c r="V95" s="386"/>
      <c r="W95" s="37" t="s">
        <v>69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hidden="1" customHeight="1" x14ac:dyDescent="0.25">
      <c r="A96" s="423" t="s">
        <v>167</v>
      </c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376"/>
      <c r="AB96" s="376"/>
      <c r="AC96" s="376"/>
    </row>
    <row r="97" spans="1:68" ht="27" hidden="1" customHeight="1" x14ac:dyDescent="0.25">
      <c r="A97" s="54" t="s">
        <v>168</v>
      </c>
      <c r="B97" s="54" t="s">
        <v>169</v>
      </c>
      <c r="C97" s="31">
        <v>4301060366</v>
      </c>
      <c r="D97" s="387">
        <v>4680115881532</v>
      </c>
      <c r="E97" s="388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2"/>
      <c r="R97" s="392"/>
      <c r="S97" s="392"/>
      <c r="T97" s="393"/>
      <c r="U97" s="34"/>
      <c r="V97" s="34"/>
      <c r="W97" s="35" t="s">
        <v>69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170</v>
      </c>
      <c r="C98" s="31">
        <v>4301060371</v>
      </c>
      <c r="D98" s="387">
        <v>4680115881532</v>
      </c>
      <c r="E98" s="388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6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2"/>
      <c r="R98" s="392"/>
      <c r="S98" s="392"/>
      <c r="T98" s="393"/>
      <c r="U98" s="34"/>
      <c r="V98" s="34"/>
      <c r="W98" s="35" t="s">
        <v>69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172</v>
      </c>
      <c r="C99" s="31">
        <v>4301060351</v>
      </c>
      <c r="D99" s="387">
        <v>4680115881464</v>
      </c>
      <c r="E99" s="388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75</v>
      </c>
      <c r="L99" s="32"/>
      <c r="M99" s="33" t="s">
        <v>116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2"/>
      <c r="R99" s="392"/>
      <c r="S99" s="392"/>
      <c r="T99" s="393"/>
      <c r="U99" s="34"/>
      <c r="V99" s="34"/>
      <c r="W99" s="35" t="s">
        <v>69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0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84" t="s">
        <v>70</v>
      </c>
      <c r="Q100" s="385"/>
      <c r="R100" s="385"/>
      <c r="S100" s="385"/>
      <c r="T100" s="385"/>
      <c r="U100" s="385"/>
      <c r="V100" s="386"/>
      <c r="W100" s="37" t="s">
        <v>71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hidden="1" x14ac:dyDescent="0.2">
      <c r="A101" s="401"/>
      <c r="B101" s="401"/>
      <c r="C101" s="401"/>
      <c r="D101" s="401"/>
      <c r="E101" s="401"/>
      <c r="F101" s="401"/>
      <c r="G101" s="401"/>
      <c r="H101" s="401"/>
      <c r="I101" s="401"/>
      <c r="J101" s="401"/>
      <c r="K101" s="401"/>
      <c r="L101" s="401"/>
      <c r="M101" s="401"/>
      <c r="N101" s="401"/>
      <c r="O101" s="402"/>
      <c r="P101" s="384" t="s">
        <v>70</v>
      </c>
      <c r="Q101" s="385"/>
      <c r="R101" s="385"/>
      <c r="S101" s="385"/>
      <c r="T101" s="385"/>
      <c r="U101" s="385"/>
      <c r="V101" s="386"/>
      <c r="W101" s="37" t="s">
        <v>69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hidden="1" customHeight="1" x14ac:dyDescent="0.25">
      <c r="A102" s="420" t="s">
        <v>173</v>
      </c>
      <c r="B102" s="401"/>
      <c r="C102" s="401"/>
      <c r="D102" s="401"/>
      <c r="E102" s="401"/>
      <c r="F102" s="401"/>
      <c r="G102" s="401"/>
      <c r="H102" s="401"/>
      <c r="I102" s="401"/>
      <c r="J102" s="401"/>
      <c r="K102" s="40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375"/>
      <c r="AB102" s="375"/>
      <c r="AC102" s="375"/>
    </row>
    <row r="103" spans="1:68" ht="14.25" hidden="1" customHeight="1" x14ac:dyDescent="0.25">
      <c r="A103" s="423" t="s">
        <v>110</v>
      </c>
      <c r="B103" s="401"/>
      <c r="C103" s="401"/>
      <c r="D103" s="401"/>
      <c r="E103" s="401"/>
      <c r="F103" s="401"/>
      <c r="G103" s="401"/>
      <c r="H103" s="401"/>
      <c r="I103" s="401"/>
      <c r="J103" s="401"/>
      <c r="K103" s="401"/>
      <c r="L103" s="401"/>
      <c r="M103" s="401"/>
      <c r="N103" s="401"/>
      <c r="O103" s="401"/>
      <c r="P103" s="401"/>
      <c r="Q103" s="401"/>
      <c r="R103" s="401"/>
      <c r="S103" s="401"/>
      <c r="T103" s="401"/>
      <c r="U103" s="401"/>
      <c r="V103" s="401"/>
      <c r="W103" s="401"/>
      <c r="X103" s="401"/>
      <c r="Y103" s="401"/>
      <c r="Z103" s="401"/>
      <c r="AA103" s="376"/>
      <c r="AB103" s="376"/>
      <c r="AC103" s="376"/>
    </row>
    <row r="104" spans="1:68" ht="27" hidden="1" customHeight="1" x14ac:dyDescent="0.25">
      <c r="A104" s="54" t="s">
        <v>174</v>
      </c>
      <c r="B104" s="54" t="s">
        <v>175</v>
      </c>
      <c r="C104" s="31">
        <v>4301011468</v>
      </c>
      <c r="D104" s="387">
        <v>4680115881327</v>
      </c>
      <c r="E104" s="388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113</v>
      </c>
      <c r="L104" s="32"/>
      <c r="M104" s="33" t="s">
        <v>140</v>
      </c>
      <c r="N104" s="33"/>
      <c r="O104" s="32">
        <v>50</v>
      </c>
      <c r="P104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2"/>
      <c r="R104" s="392"/>
      <c r="S104" s="392"/>
      <c r="T104" s="393"/>
      <c r="U104" s="34"/>
      <c r="V104" s="34"/>
      <c r="W104" s="35" t="s">
        <v>69</v>
      </c>
      <c r="X104" s="380">
        <v>0</v>
      </c>
      <c r="Y104" s="381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176</v>
      </c>
      <c r="B105" s="54" t="s">
        <v>177</v>
      </c>
      <c r="C105" s="31">
        <v>4301012006</v>
      </c>
      <c r="D105" s="387">
        <v>4680115881518</v>
      </c>
      <c r="E105" s="388"/>
      <c r="F105" s="379">
        <v>0.4</v>
      </c>
      <c r="G105" s="32">
        <v>10</v>
      </c>
      <c r="H105" s="379">
        <v>4</v>
      </c>
      <c r="I105" s="379">
        <v>4.21</v>
      </c>
      <c r="J105" s="32">
        <v>120</v>
      </c>
      <c r="K105" s="32" t="s">
        <v>75</v>
      </c>
      <c r="L105" s="32"/>
      <c r="M105" s="33" t="s">
        <v>140</v>
      </c>
      <c r="N105" s="33"/>
      <c r="O105" s="32">
        <v>50</v>
      </c>
      <c r="P105" s="640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392"/>
      <c r="R105" s="392"/>
      <c r="S105" s="392"/>
      <c r="T105" s="393"/>
      <c r="U105" s="34"/>
      <c r="V105" s="34"/>
      <c r="W105" s="35" t="s">
        <v>69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4301012007</v>
      </c>
      <c r="D106" s="387">
        <v>4680115881303</v>
      </c>
      <c r="E106" s="388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75</v>
      </c>
      <c r="L106" s="32"/>
      <c r="M106" s="33" t="s">
        <v>140</v>
      </c>
      <c r="N106" s="33"/>
      <c r="O106" s="32">
        <v>50</v>
      </c>
      <c r="P106" s="64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92"/>
      <c r="R106" s="392"/>
      <c r="S106" s="392"/>
      <c r="T106" s="393"/>
      <c r="U106" s="34"/>
      <c r="V106" s="34"/>
      <c r="W106" s="35" t="s">
        <v>69</v>
      </c>
      <c r="X106" s="380">
        <v>0</v>
      </c>
      <c r="Y106" s="381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400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84" t="s">
        <v>70</v>
      </c>
      <c r="Q107" s="385"/>
      <c r="R107" s="385"/>
      <c r="S107" s="385"/>
      <c r="T107" s="385"/>
      <c r="U107" s="385"/>
      <c r="V107" s="386"/>
      <c r="W107" s="37" t="s">
        <v>71</v>
      </c>
      <c r="X107" s="382">
        <f>IFERROR(X104/H104,"0")+IFERROR(X105/H105,"0")+IFERROR(X106/H106,"0")</f>
        <v>0</v>
      </c>
      <c r="Y107" s="382">
        <f>IFERROR(Y104/H104,"0")+IFERROR(Y105/H105,"0")+IFERROR(Y106/H106,"0")</f>
        <v>0</v>
      </c>
      <c r="Z107" s="382">
        <f>IFERROR(IF(Z104="",0,Z104),"0")+IFERROR(IF(Z105="",0,Z105),"0")+IFERROR(IF(Z106="",0,Z106),"0")</f>
        <v>0</v>
      </c>
      <c r="AA107" s="383"/>
      <c r="AB107" s="383"/>
      <c r="AC107" s="383"/>
    </row>
    <row r="108" spans="1:68" hidden="1" x14ac:dyDescent="0.2">
      <c r="A108" s="401"/>
      <c r="B108" s="401"/>
      <c r="C108" s="401"/>
      <c r="D108" s="401"/>
      <c r="E108" s="401"/>
      <c r="F108" s="401"/>
      <c r="G108" s="401"/>
      <c r="H108" s="401"/>
      <c r="I108" s="401"/>
      <c r="J108" s="401"/>
      <c r="K108" s="401"/>
      <c r="L108" s="401"/>
      <c r="M108" s="401"/>
      <c r="N108" s="401"/>
      <c r="O108" s="402"/>
      <c r="P108" s="384" t="s">
        <v>70</v>
      </c>
      <c r="Q108" s="385"/>
      <c r="R108" s="385"/>
      <c r="S108" s="385"/>
      <c r="T108" s="385"/>
      <c r="U108" s="385"/>
      <c r="V108" s="386"/>
      <c r="W108" s="37" t="s">
        <v>69</v>
      </c>
      <c r="X108" s="382">
        <f>IFERROR(SUM(X104:X106),"0")</f>
        <v>0</v>
      </c>
      <c r="Y108" s="382">
        <f>IFERROR(SUM(Y104:Y106),"0")</f>
        <v>0</v>
      </c>
      <c r="Z108" s="37"/>
      <c r="AA108" s="383"/>
      <c r="AB108" s="383"/>
      <c r="AC108" s="383"/>
    </row>
    <row r="109" spans="1:68" ht="14.25" hidden="1" customHeight="1" x14ac:dyDescent="0.25">
      <c r="A109" s="423" t="s">
        <v>72</v>
      </c>
      <c r="B109" s="401"/>
      <c r="C109" s="401"/>
      <c r="D109" s="401"/>
      <c r="E109" s="401"/>
      <c r="F109" s="401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1"/>
      <c r="R109" s="401"/>
      <c r="S109" s="401"/>
      <c r="T109" s="401"/>
      <c r="U109" s="401"/>
      <c r="V109" s="401"/>
      <c r="W109" s="401"/>
      <c r="X109" s="401"/>
      <c r="Y109" s="401"/>
      <c r="Z109" s="401"/>
      <c r="AA109" s="376"/>
      <c r="AB109" s="376"/>
      <c r="AC109" s="376"/>
    </row>
    <row r="110" spans="1:68" ht="27" hidden="1" customHeight="1" x14ac:dyDescent="0.25">
      <c r="A110" s="54" t="s">
        <v>180</v>
      </c>
      <c r="B110" s="54" t="s">
        <v>181</v>
      </c>
      <c r="C110" s="31">
        <v>4301051543</v>
      </c>
      <c r="D110" s="387">
        <v>4607091386967</v>
      </c>
      <c r="E110" s="388"/>
      <c r="F110" s="379">
        <v>1.4</v>
      </c>
      <c r="G110" s="32">
        <v>6</v>
      </c>
      <c r="H110" s="379">
        <v>8.4</v>
      </c>
      <c r="I110" s="379">
        <v>8.9640000000000004</v>
      </c>
      <c r="J110" s="32">
        <v>56</v>
      </c>
      <c r="K110" s="32" t="s">
        <v>113</v>
      </c>
      <c r="L110" s="32"/>
      <c r="M110" s="33" t="s">
        <v>68</v>
      </c>
      <c r="N110" s="33"/>
      <c r="O110" s="32">
        <v>45</v>
      </c>
      <c r="P110" s="7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2"/>
      <c r="R110" s="392"/>
      <c r="S110" s="392"/>
      <c r="T110" s="393"/>
      <c r="U110" s="34"/>
      <c r="V110" s="34"/>
      <c r="W110" s="35" t="s">
        <v>69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180</v>
      </c>
      <c r="B111" s="54" t="s">
        <v>182</v>
      </c>
      <c r="C111" s="31">
        <v>4301051437</v>
      </c>
      <c r="D111" s="387">
        <v>4607091386967</v>
      </c>
      <c r="E111" s="388"/>
      <c r="F111" s="379">
        <v>1.35</v>
      </c>
      <c r="G111" s="32">
        <v>6</v>
      </c>
      <c r="H111" s="379">
        <v>8.1</v>
      </c>
      <c r="I111" s="379">
        <v>8.6639999999999997</v>
      </c>
      <c r="J111" s="32">
        <v>56</v>
      </c>
      <c r="K111" s="32" t="s">
        <v>113</v>
      </c>
      <c r="L111" s="32"/>
      <c r="M111" s="33" t="s">
        <v>116</v>
      </c>
      <c r="N111" s="33"/>
      <c r="O111" s="32">
        <v>45</v>
      </c>
      <c r="P111" s="6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2"/>
      <c r="R111" s="392"/>
      <c r="S111" s="392"/>
      <c r="T111" s="393"/>
      <c r="U111" s="34"/>
      <c r="V111" s="34"/>
      <c r="W111" s="35" t="s">
        <v>69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183</v>
      </c>
      <c r="B112" s="54" t="s">
        <v>184</v>
      </c>
      <c r="C112" s="31">
        <v>4301051436</v>
      </c>
      <c r="D112" s="387">
        <v>4607091385731</v>
      </c>
      <c r="E112" s="388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75</v>
      </c>
      <c r="L112" s="32"/>
      <c r="M112" s="33" t="s">
        <v>116</v>
      </c>
      <c r="N112" s="33"/>
      <c r="O112" s="32">
        <v>45</v>
      </c>
      <c r="P112" s="69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2"/>
      <c r="R112" s="392"/>
      <c r="S112" s="392"/>
      <c r="T112" s="393"/>
      <c r="U112" s="34"/>
      <c r="V112" s="34"/>
      <c r="W112" s="35" t="s">
        <v>69</v>
      </c>
      <c r="X112" s="380">
        <v>0</v>
      </c>
      <c r="Y112" s="381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185</v>
      </c>
      <c r="B113" s="54" t="s">
        <v>186</v>
      </c>
      <c r="C113" s="31">
        <v>4301051438</v>
      </c>
      <c r="D113" s="387">
        <v>4680115880894</v>
      </c>
      <c r="E113" s="388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75</v>
      </c>
      <c r="L113" s="32"/>
      <c r="M113" s="33" t="s">
        <v>116</v>
      </c>
      <c r="N113" s="33"/>
      <c r="O113" s="32">
        <v>45</v>
      </c>
      <c r="P113" s="49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2"/>
      <c r="R113" s="392"/>
      <c r="S113" s="392"/>
      <c r="T113" s="393"/>
      <c r="U113" s="34"/>
      <c r="V113" s="34"/>
      <c r="W113" s="35" t="s">
        <v>69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188</v>
      </c>
      <c r="C114" s="31">
        <v>4301051439</v>
      </c>
      <c r="D114" s="387">
        <v>4680115880214</v>
      </c>
      <c r="E114" s="388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75</v>
      </c>
      <c r="L114" s="32"/>
      <c r="M114" s="33" t="s">
        <v>116</v>
      </c>
      <c r="N114" s="33"/>
      <c r="O114" s="32">
        <v>45</v>
      </c>
      <c r="P114" s="6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2"/>
      <c r="R114" s="392"/>
      <c r="S114" s="392"/>
      <c r="T114" s="393"/>
      <c r="U114" s="34"/>
      <c r="V114" s="34"/>
      <c r="W114" s="35" t="s">
        <v>69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400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2"/>
      <c r="P115" s="384" t="s">
        <v>70</v>
      </c>
      <c r="Q115" s="385"/>
      <c r="R115" s="385"/>
      <c r="S115" s="385"/>
      <c r="T115" s="385"/>
      <c r="U115" s="385"/>
      <c r="V115" s="386"/>
      <c r="W115" s="37" t="s">
        <v>71</v>
      </c>
      <c r="X115" s="382">
        <f>IFERROR(X110/H110,"0")+IFERROR(X111/H111,"0")+IFERROR(X112/H112,"0")+IFERROR(X113/H113,"0")+IFERROR(X114/H114,"0")</f>
        <v>0</v>
      </c>
      <c r="Y115" s="382">
        <f>IFERROR(Y110/H110,"0")+IFERROR(Y111/H111,"0")+IFERROR(Y112/H112,"0")+IFERROR(Y113/H113,"0")+IFERROR(Y114/H114,"0")</f>
        <v>0</v>
      </c>
      <c r="Z115" s="382">
        <f>IFERROR(IF(Z110="",0,Z110),"0")+IFERROR(IF(Z111="",0,Z111),"0")+IFERROR(IF(Z112="",0,Z112),"0")+IFERROR(IF(Z113="",0,Z113),"0")+IFERROR(IF(Z114="",0,Z114),"0")</f>
        <v>0</v>
      </c>
      <c r="AA115" s="383"/>
      <c r="AB115" s="383"/>
      <c r="AC115" s="383"/>
    </row>
    <row r="116" spans="1:68" hidden="1" x14ac:dyDescent="0.2">
      <c r="A116" s="401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2"/>
      <c r="P116" s="384" t="s">
        <v>70</v>
      </c>
      <c r="Q116" s="385"/>
      <c r="R116" s="385"/>
      <c r="S116" s="385"/>
      <c r="T116" s="385"/>
      <c r="U116" s="385"/>
      <c r="V116" s="386"/>
      <c r="W116" s="37" t="s">
        <v>69</v>
      </c>
      <c r="X116" s="382">
        <f>IFERROR(SUM(X110:X114),"0")</f>
        <v>0</v>
      </c>
      <c r="Y116" s="382">
        <f>IFERROR(SUM(Y110:Y114),"0")</f>
        <v>0</v>
      </c>
      <c r="Z116" s="37"/>
      <c r="AA116" s="383"/>
      <c r="AB116" s="383"/>
      <c r="AC116" s="383"/>
    </row>
    <row r="117" spans="1:68" ht="16.5" hidden="1" customHeight="1" x14ac:dyDescent="0.25">
      <c r="A117" s="420" t="s">
        <v>189</v>
      </c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375"/>
      <c r="AB117" s="375"/>
      <c r="AC117" s="375"/>
    </row>
    <row r="118" spans="1:68" ht="14.25" hidden="1" customHeight="1" x14ac:dyDescent="0.25">
      <c r="A118" s="423" t="s">
        <v>110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401"/>
      <c r="AA118" s="376"/>
      <c r="AB118" s="376"/>
      <c r="AC118" s="376"/>
    </row>
    <row r="119" spans="1:68" ht="16.5" hidden="1" customHeight="1" x14ac:dyDescent="0.25">
      <c r="A119" s="54" t="s">
        <v>190</v>
      </c>
      <c r="B119" s="54" t="s">
        <v>191</v>
      </c>
      <c r="C119" s="31">
        <v>4301011703</v>
      </c>
      <c r="D119" s="387">
        <v>4680115882133</v>
      </c>
      <c r="E119" s="388"/>
      <c r="F119" s="379">
        <v>1.4</v>
      </c>
      <c r="G119" s="32">
        <v>8</v>
      </c>
      <c r="H119" s="379">
        <v>11.2</v>
      </c>
      <c r="I119" s="379">
        <v>11.68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3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2"/>
      <c r="R119" s="392"/>
      <c r="S119" s="392"/>
      <c r="T119" s="393"/>
      <c r="U119" s="34"/>
      <c r="V119" s="34"/>
      <c r="W119" s="35" t="s">
        <v>69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190</v>
      </c>
      <c r="B120" s="54" t="s">
        <v>192</v>
      </c>
      <c r="C120" s="31">
        <v>4301011514</v>
      </c>
      <c r="D120" s="387">
        <v>4680115882133</v>
      </c>
      <c r="E120" s="388"/>
      <c r="F120" s="379">
        <v>1.35</v>
      </c>
      <c r="G120" s="32">
        <v>8</v>
      </c>
      <c r="H120" s="379">
        <v>10.8</v>
      </c>
      <c r="I120" s="379">
        <v>11.28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92"/>
      <c r="R120" s="392"/>
      <c r="S120" s="392"/>
      <c r="T120" s="393"/>
      <c r="U120" s="34"/>
      <c r="V120" s="34"/>
      <c r="W120" s="35" t="s">
        <v>69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4301011417</v>
      </c>
      <c r="D121" s="387">
        <v>4680115880269</v>
      </c>
      <c r="E121" s="388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75</v>
      </c>
      <c r="L121" s="32"/>
      <c r="M121" s="33" t="s">
        <v>116</v>
      </c>
      <c r="N121" s="33"/>
      <c r="O121" s="32">
        <v>50</v>
      </c>
      <c r="P121" s="72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2"/>
      <c r="R121" s="392"/>
      <c r="S121" s="392"/>
      <c r="T121" s="393"/>
      <c r="U121" s="34"/>
      <c r="V121" s="34"/>
      <c r="W121" s="35" t="s">
        <v>69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4301011415</v>
      </c>
      <c r="D122" s="387">
        <v>4680115880429</v>
      </c>
      <c r="E122" s="388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75</v>
      </c>
      <c r="L122" s="32"/>
      <c r="M122" s="33" t="s">
        <v>116</v>
      </c>
      <c r="N122" s="33"/>
      <c r="O122" s="32">
        <v>50</v>
      </c>
      <c r="P122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2"/>
      <c r="R122" s="392"/>
      <c r="S122" s="392"/>
      <c r="T122" s="393"/>
      <c r="U122" s="34"/>
      <c r="V122" s="34"/>
      <c r="W122" s="35" t="s">
        <v>69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198</v>
      </c>
      <c r="C123" s="31">
        <v>4301011462</v>
      </c>
      <c r="D123" s="387">
        <v>4680115881457</v>
      </c>
      <c r="E123" s="388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75</v>
      </c>
      <c r="L123" s="32"/>
      <c r="M123" s="33" t="s">
        <v>116</v>
      </c>
      <c r="N123" s="33"/>
      <c r="O123" s="32">
        <v>50</v>
      </c>
      <c r="P123" s="7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2"/>
      <c r="R123" s="392"/>
      <c r="S123" s="392"/>
      <c r="T123" s="393"/>
      <c r="U123" s="34"/>
      <c r="V123" s="34"/>
      <c r="W123" s="35" t="s">
        <v>69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0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84" t="s">
        <v>70</v>
      </c>
      <c r="Q124" s="385"/>
      <c r="R124" s="385"/>
      <c r="S124" s="385"/>
      <c r="T124" s="385"/>
      <c r="U124" s="385"/>
      <c r="V124" s="386"/>
      <c r="W124" s="37" t="s">
        <v>71</v>
      </c>
      <c r="X124" s="382">
        <f>IFERROR(X119/H119,"0")+IFERROR(X120/H120,"0")+IFERROR(X121/H121,"0")+IFERROR(X122/H122,"0")+IFERROR(X123/H123,"0")</f>
        <v>0</v>
      </c>
      <c r="Y124" s="382">
        <f>IFERROR(Y119/H119,"0")+IFERROR(Y120/H120,"0")+IFERROR(Y121/H121,"0")+IFERROR(Y122/H122,"0")+IFERROR(Y123/H123,"0")</f>
        <v>0</v>
      </c>
      <c r="Z124" s="382">
        <f>IFERROR(IF(Z119="",0,Z119),"0")+IFERROR(IF(Z120="",0,Z120),"0")+IFERROR(IF(Z121="",0,Z121),"0")+IFERROR(IF(Z122="",0,Z122),"0")+IFERROR(IF(Z123="",0,Z123),"0")</f>
        <v>0</v>
      </c>
      <c r="AA124" s="383"/>
      <c r="AB124" s="383"/>
      <c r="AC124" s="383"/>
    </row>
    <row r="125" spans="1:68" hidden="1" x14ac:dyDescent="0.2">
      <c r="A125" s="401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01"/>
      <c r="O125" s="402"/>
      <c r="P125" s="384" t="s">
        <v>70</v>
      </c>
      <c r="Q125" s="385"/>
      <c r="R125" s="385"/>
      <c r="S125" s="385"/>
      <c r="T125" s="385"/>
      <c r="U125" s="385"/>
      <c r="V125" s="386"/>
      <c r="W125" s="37" t="s">
        <v>69</v>
      </c>
      <c r="X125" s="382">
        <f>IFERROR(SUM(X119:X123),"0")</f>
        <v>0</v>
      </c>
      <c r="Y125" s="382">
        <f>IFERROR(SUM(Y119:Y123),"0")</f>
        <v>0</v>
      </c>
      <c r="Z125" s="37"/>
      <c r="AA125" s="383"/>
      <c r="AB125" s="383"/>
      <c r="AC125" s="383"/>
    </row>
    <row r="126" spans="1:68" ht="14.25" hidden="1" customHeight="1" x14ac:dyDescent="0.25">
      <c r="A126" s="423" t="s">
        <v>146</v>
      </c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376"/>
      <c r="AB126" s="376"/>
      <c r="AC126" s="376"/>
    </row>
    <row r="127" spans="1:68" ht="16.5" hidden="1" customHeight="1" x14ac:dyDescent="0.25">
      <c r="A127" s="54" t="s">
        <v>199</v>
      </c>
      <c r="B127" s="54" t="s">
        <v>200</v>
      </c>
      <c r="C127" s="31">
        <v>4301020345</v>
      </c>
      <c r="D127" s="387">
        <v>4680115881488</v>
      </c>
      <c r="E127" s="388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113</v>
      </c>
      <c r="L127" s="32"/>
      <c r="M127" s="33" t="s">
        <v>114</v>
      </c>
      <c r="N127" s="33"/>
      <c r="O127" s="32">
        <v>55</v>
      </c>
      <c r="P127" s="708" t="s">
        <v>201</v>
      </c>
      <c r="Q127" s="392"/>
      <c r="R127" s="392"/>
      <c r="S127" s="392"/>
      <c r="T127" s="393"/>
      <c r="U127" s="34"/>
      <c r="V127" s="34"/>
      <c r="W127" s="35" t="s">
        <v>69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199</v>
      </c>
      <c r="B128" s="54" t="s">
        <v>202</v>
      </c>
      <c r="C128" s="31">
        <v>4301020235</v>
      </c>
      <c r="D128" s="387">
        <v>4680115881488</v>
      </c>
      <c r="E128" s="388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113</v>
      </c>
      <c r="L128" s="32"/>
      <c r="M128" s="33" t="s">
        <v>114</v>
      </c>
      <c r="N128" s="33"/>
      <c r="O128" s="32">
        <v>50</v>
      </c>
      <c r="P128" s="7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92"/>
      <c r="R128" s="392"/>
      <c r="S128" s="392"/>
      <c r="T128" s="393"/>
      <c r="U128" s="34"/>
      <c r="V128" s="34"/>
      <c r="W128" s="35" t="s">
        <v>69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203</v>
      </c>
      <c r="B129" s="54" t="s">
        <v>204</v>
      </c>
      <c r="C129" s="31">
        <v>4301020258</v>
      </c>
      <c r="D129" s="387">
        <v>4680115882775</v>
      </c>
      <c r="E129" s="388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67</v>
      </c>
      <c r="L129" s="32"/>
      <c r="M129" s="33" t="s">
        <v>116</v>
      </c>
      <c r="N129" s="33"/>
      <c r="O129" s="32">
        <v>50</v>
      </c>
      <c r="P129" s="5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2"/>
      <c r="R129" s="392"/>
      <c r="S129" s="392"/>
      <c r="T129" s="393"/>
      <c r="U129" s="34"/>
      <c r="V129" s="34"/>
      <c r="W129" s="35" t="s">
        <v>69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203</v>
      </c>
      <c r="B130" s="54" t="s">
        <v>205</v>
      </c>
      <c r="C130" s="31">
        <v>4301020346</v>
      </c>
      <c r="D130" s="387">
        <v>4680115882775</v>
      </c>
      <c r="E130" s="388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67</v>
      </c>
      <c r="L130" s="32"/>
      <c r="M130" s="33" t="s">
        <v>114</v>
      </c>
      <c r="N130" s="33"/>
      <c r="O130" s="32">
        <v>55</v>
      </c>
      <c r="P130" s="686" t="s">
        <v>206</v>
      </c>
      <c r="Q130" s="392"/>
      <c r="R130" s="392"/>
      <c r="S130" s="392"/>
      <c r="T130" s="393"/>
      <c r="U130" s="34"/>
      <c r="V130" s="34"/>
      <c r="W130" s="35" t="s">
        <v>69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207</v>
      </c>
      <c r="B131" s="54" t="s">
        <v>208</v>
      </c>
      <c r="C131" s="31">
        <v>4301020339</v>
      </c>
      <c r="D131" s="387">
        <v>4680115880658</v>
      </c>
      <c r="E131" s="388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75</v>
      </c>
      <c r="L131" s="32"/>
      <c r="M131" s="33" t="s">
        <v>114</v>
      </c>
      <c r="N131" s="33"/>
      <c r="O131" s="32">
        <v>50</v>
      </c>
      <c r="P131" s="50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92"/>
      <c r="R131" s="392"/>
      <c r="S131" s="392"/>
      <c r="T131" s="393"/>
      <c r="U131" s="34"/>
      <c r="V131" s="34"/>
      <c r="W131" s="35" t="s">
        <v>69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00"/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2"/>
      <c r="P132" s="384" t="s">
        <v>70</v>
      </c>
      <c r="Q132" s="385"/>
      <c r="R132" s="385"/>
      <c r="S132" s="385"/>
      <c r="T132" s="385"/>
      <c r="U132" s="385"/>
      <c r="V132" s="386"/>
      <c r="W132" s="37" t="s">
        <v>71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hidden="1" x14ac:dyDescent="0.2">
      <c r="A133" s="401"/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2"/>
      <c r="P133" s="384" t="s">
        <v>70</v>
      </c>
      <c r="Q133" s="385"/>
      <c r="R133" s="385"/>
      <c r="S133" s="385"/>
      <c r="T133" s="385"/>
      <c r="U133" s="385"/>
      <c r="V133" s="386"/>
      <c r="W133" s="37" t="s">
        <v>69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hidden="1" customHeight="1" x14ac:dyDescent="0.25">
      <c r="A134" s="423" t="s">
        <v>72</v>
      </c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376"/>
      <c r="AB134" s="376"/>
      <c r="AC134" s="376"/>
    </row>
    <row r="135" spans="1:68" ht="16.5" hidden="1" customHeight="1" x14ac:dyDescent="0.25">
      <c r="A135" s="54" t="s">
        <v>209</v>
      </c>
      <c r="B135" s="54" t="s">
        <v>210</v>
      </c>
      <c r="C135" s="31">
        <v>4301051360</v>
      </c>
      <c r="D135" s="387">
        <v>4607091385168</v>
      </c>
      <c r="E135" s="388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113</v>
      </c>
      <c r="L135" s="32"/>
      <c r="M135" s="33" t="s">
        <v>116</v>
      </c>
      <c r="N135" s="33"/>
      <c r="O135" s="32">
        <v>45</v>
      </c>
      <c r="P135" s="7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2"/>
      <c r="R135" s="392"/>
      <c r="S135" s="392"/>
      <c r="T135" s="393"/>
      <c r="U135" s="34"/>
      <c r="V135" s="34"/>
      <c r="W135" s="35" t="s">
        <v>69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hidden="1" customHeight="1" x14ac:dyDescent="0.25">
      <c r="A136" s="54" t="s">
        <v>209</v>
      </c>
      <c r="B136" s="54" t="s">
        <v>211</v>
      </c>
      <c r="C136" s="31">
        <v>4301051612</v>
      </c>
      <c r="D136" s="387">
        <v>4607091385168</v>
      </c>
      <c r="E136" s="388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113</v>
      </c>
      <c r="L136" s="32"/>
      <c r="M136" s="33" t="s">
        <v>68</v>
      </c>
      <c r="N136" s="33"/>
      <c r="O136" s="32">
        <v>45</v>
      </c>
      <c r="P136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2"/>
      <c r="R136" s="392"/>
      <c r="S136" s="392"/>
      <c r="T136" s="393"/>
      <c r="U136" s="34"/>
      <c r="V136" s="34"/>
      <c r="W136" s="35" t="s">
        <v>69</v>
      </c>
      <c r="X136" s="380">
        <v>0</v>
      </c>
      <c r="Y136" s="381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4301051362</v>
      </c>
      <c r="D137" s="387">
        <v>4607091383256</v>
      </c>
      <c r="E137" s="388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75</v>
      </c>
      <c r="L137" s="32"/>
      <c r="M137" s="33" t="s">
        <v>116</v>
      </c>
      <c r="N137" s="33"/>
      <c r="O137" s="32">
        <v>45</v>
      </c>
      <c r="P137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2"/>
      <c r="R137" s="392"/>
      <c r="S137" s="392"/>
      <c r="T137" s="393"/>
      <c r="U137" s="34"/>
      <c r="V137" s="34"/>
      <c r="W137" s="35" t="s">
        <v>69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214</v>
      </c>
      <c r="B138" s="54" t="s">
        <v>215</v>
      </c>
      <c r="C138" s="31">
        <v>4301051358</v>
      </c>
      <c r="D138" s="387">
        <v>4607091385748</v>
      </c>
      <c r="E138" s="388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75</v>
      </c>
      <c r="L138" s="32"/>
      <c r="M138" s="33" t="s">
        <v>116</v>
      </c>
      <c r="N138" s="33"/>
      <c r="O138" s="32">
        <v>45</v>
      </c>
      <c r="P138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2"/>
      <c r="R138" s="392"/>
      <c r="S138" s="392"/>
      <c r="T138" s="393"/>
      <c r="U138" s="34"/>
      <c r="V138" s="34"/>
      <c r="W138" s="35" t="s">
        <v>69</v>
      </c>
      <c r="X138" s="380">
        <v>0</v>
      </c>
      <c r="Y138" s="381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hidden="1" customHeight="1" x14ac:dyDescent="0.25">
      <c r="A139" s="54" t="s">
        <v>216</v>
      </c>
      <c r="B139" s="54" t="s">
        <v>217</v>
      </c>
      <c r="C139" s="31">
        <v>4301051738</v>
      </c>
      <c r="D139" s="387">
        <v>4680115884533</v>
      </c>
      <c r="E139" s="388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6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2"/>
      <c r="R139" s="392"/>
      <c r="S139" s="392"/>
      <c r="T139" s="393"/>
      <c r="U139" s="34"/>
      <c r="V139" s="34"/>
      <c r="W139" s="35" t="s">
        <v>69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218</v>
      </c>
      <c r="B140" s="54" t="s">
        <v>219</v>
      </c>
      <c r="C140" s="31">
        <v>4301051480</v>
      </c>
      <c r="D140" s="387">
        <v>4680115882645</v>
      </c>
      <c r="E140" s="388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2"/>
      <c r="R140" s="392"/>
      <c r="S140" s="392"/>
      <c r="T140" s="393"/>
      <c r="U140" s="34"/>
      <c r="V140" s="34"/>
      <c r="W140" s="35" t="s">
        <v>69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400"/>
      <c r="B141" s="401"/>
      <c r="C141" s="401"/>
      <c r="D141" s="401"/>
      <c r="E141" s="401"/>
      <c r="F141" s="401"/>
      <c r="G141" s="401"/>
      <c r="H141" s="401"/>
      <c r="I141" s="401"/>
      <c r="J141" s="401"/>
      <c r="K141" s="401"/>
      <c r="L141" s="401"/>
      <c r="M141" s="401"/>
      <c r="N141" s="401"/>
      <c r="O141" s="402"/>
      <c r="P141" s="384" t="s">
        <v>70</v>
      </c>
      <c r="Q141" s="385"/>
      <c r="R141" s="385"/>
      <c r="S141" s="385"/>
      <c r="T141" s="385"/>
      <c r="U141" s="385"/>
      <c r="V141" s="386"/>
      <c r="W141" s="37" t="s">
        <v>71</v>
      </c>
      <c r="X141" s="382">
        <f>IFERROR(X135/H135,"0")+IFERROR(X136/H136,"0")+IFERROR(X137/H137,"0")+IFERROR(X138/H138,"0")+IFERROR(X139/H139,"0")+IFERROR(X140/H140,"0")</f>
        <v>0</v>
      </c>
      <c r="Y141" s="382">
        <f>IFERROR(Y135/H135,"0")+IFERROR(Y136/H136,"0")+IFERROR(Y137/H137,"0")+IFERROR(Y138/H138,"0")+IFERROR(Y139/H139,"0")+IFERROR(Y140/H140,"0")</f>
        <v>0</v>
      </c>
      <c r="Z141" s="382">
        <f>IFERROR(IF(Z135="",0,Z135),"0")+IFERROR(IF(Z136="",0,Z136),"0")+IFERROR(IF(Z137="",0,Z137),"0")+IFERROR(IF(Z138="",0,Z138),"0")+IFERROR(IF(Z139="",0,Z139),"0")+IFERROR(IF(Z140="",0,Z140),"0")</f>
        <v>0</v>
      </c>
      <c r="AA141" s="383"/>
      <c r="AB141" s="383"/>
      <c r="AC141" s="383"/>
    </row>
    <row r="142" spans="1:68" hidden="1" x14ac:dyDescent="0.2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2"/>
      <c r="P142" s="384" t="s">
        <v>70</v>
      </c>
      <c r="Q142" s="385"/>
      <c r="R142" s="385"/>
      <c r="S142" s="385"/>
      <c r="T142" s="385"/>
      <c r="U142" s="385"/>
      <c r="V142" s="386"/>
      <c r="W142" s="37" t="s">
        <v>69</v>
      </c>
      <c r="X142" s="382">
        <f>IFERROR(SUM(X135:X140),"0")</f>
        <v>0</v>
      </c>
      <c r="Y142" s="382">
        <f>IFERROR(SUM(Y135:Y140),"0")</f>
        <v>0</v>
      </c>
      <c r="Z142" s="37"/>
      <c r="AA142" s="383"/>
      <c r="AB142" s="383"/>
      <c r="AC142" s="383"/>
    </row>
    <row r="143" spans="1:68" ht="14.25" hidden="1" customHeight="1" x14ac:dyDescent="0.25">
      <c r="A143" s="423" t="s">
        <v>167</v>
      </c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401"/>
      <c r="AA143" s="376"/>
      <c r="AB143" s="376"/>
      <c r="AC143" s="376"/>
    </row>
    <row r="144" spans="1:68" ht="27" hidden="1" customHeight="1" x14ac:dyDescent="0.25">
      <c r="A144" s="54" t="s">
        <v>220</v>
      </c>
      <c r="B144" s="54" t="s">
        <v>221</v>
      </c>
      <c r="C144" s="31">
        <v>4301060356</v>
      </c>
      <c r="D144" s="387">
        <v>4680115882652</v>
      </c>
      <c r="E144" s="388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4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2"/>
      <c r="R144" s="392"/>
      <c r="S144" s="392"/>
      <c r="T144" s="393"/>
      <c r="U144" s="34"/>
      <c r="V144" s="34"/>
      <c r="W144" s="35" t="s">
        <v>69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222</v>
      </c>
      <c r="B145" s="54" t="s">
        <v>223</v>
      </c>
      <c r="C145" s="31">
        <v>4301060309</v>
      </c>
      <c r="D145" s="387">
        <v>4680115880238</v>
      </c>
      <c r="E145" s="388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2"/>
      <c r="R145" s="392"/>
      <c r="S145" s="392"/>
      <c r="T145" s="393"/>
      <c r="U145" s="34"/>
      <c r="V145" s="34"/>
      <c r="W145" s="35" t="s">
        <v>69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0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2"/>
      <c r="P146" s="384" t="s">
        <v>70</v>
      </c>
      <c r="Q146" s="385"/>
      <c r="R146" s="385"/>
      <c r="S146" s="385"/>
      <c r="T146" s="385"/>
      <c r="U146" s="385"/>
      <c r="V146" s="386"/>
      <c r="W146" s="37" t="s">
        <v>71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hidden="1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2"/>
      <c r="P147" s="384" t="s">
        <v>70</v>
      </c>
      <c r="Q147" s="385"/>
      <c r="R147" s="385"/>
      <c r="S147" s="385"/>
      <c r="T147" s="385"/>
      <c r="U147" s="385"/>
      <c r="V147" s="386"/>
      <c r="W147" s="37" t="s">
        <v>69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hidden="1" customHeight="1" x14ac:dyDescent="0.25">
      <c r="A148" s="420" t="s">
        <v>224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75"/>
      <c r="AB148" s="375"/>
      <c r="AC148" s="375"/>
    </row>
    <row r="149" spans="1:68" ht="14.25" hidden="1" customHeight="1" x14ac:dyDescent="0.25">
      <c r="A149" s="423" t="s">
        <v>110</v>
      </c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376"/>
      <c r="AB149" s="376"/>
      <c r="AC149" s="376"/>
    </row>
    <row r="150" spans="1:68" ht="27" hidden="1" customHeight="1" x14ac:dyDescent="0.25">
      <c r="A150" s="54" t="s">
        <v>225</v>
      </c>
      <c r="B150" s="54" t="s">
        <v>226</v>
      </c>
      <c r="C150" s="31">
        <v>4301011562</v>
      </c>
      <c r="D150" s="387">
        <v>4680115882577</v>
      </c>
      <c r="E150" s="388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75</v>
      </c>
      <c r="L150" s="32"/>
      <c r="M150" s="33" t="s">
        <v>99</v>
      </c>
      <c r="N150" s="33"/>
      <c r="O150" s="32">
        <v>90</v>
      </c>
      <c r="P150" s="3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2"/>
      <c r="R150" s="392"/>
      <c r="S150" s="392"/>
      <c r="T150" s="393"/>
      <c r="U150" s="34"/>
      <c r="V150" s="34"/>
      <c r="W150" s="35" t="s">
        <v>69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225</v>
      </c>
      <c r="B151" s="54" t="s">
        <v>227</v>
      </c>
      <c r="C151" s="31">
        <v>4301011564</v>
      </c>
      <c r="D151" s="387">
        <v>4680115882577</v>
      </c>
      <c r="E151" s="388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75</v>
      </c>
      <c r="L151" s="32"/>
      <c r="M151" s="33" t="s">
        <v>99</v>
      </c>
      <c r="N151" s="33"/>
      <c r="O151" s="32">
        <v>90</v>
      </c>
      <c r="P151" s="7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2"/>
      <c r="R151" s="392"/>
      <c r="S151" s="392"/>
      <c r="T151" s="393"/>
      <c r="U151" s="34"/>
      <c r="V151" s="34"/>
      <c r="W151" s="35" t="s">
        <v>69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0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2"/>
      <c r="P152" s="384" t="s">
        <v>70</v>
      </c>
      <c r="Q152" s="385"/>
      <c r="R152" s="385"/>
      <c r="S152" s="385"/>
      <c r="T152" s="385"/>
      <c r="U152" s="385"/>
      <c r="V152" s="386"/>
      <c r="W152" s="37" t="s">
        <v>71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hidden="1" x14ac:dyDescent="0.2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2"/>
      <c r="P153" s="384" t="s">
        <v>70</v>
      </c>
      <c r="Q153" s="385"/>
      <c r="R153" s="385"/>
      <c r="S153" s="385"/>
      <c r="T153" s="385"/>
      <c r="U153" s="385"/>
      <c r="V153" s="386"/>
      <c r="W153" s="37" t="s">
        <v>69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hidden="1" customHeight="1" x14ac:dyDescent="0.25">
      <c r="A154" s="423" t="s">
        <v>64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76"/>
      <c r="AB154" s="376"/>
      <c r="AC154" s="376"/>
    </row>
    <row r="155" spans="1:68" ht="27" hidden="1" customHeight="1" x14ac:dyDescent="0.25">
      <c r="A155" s="54" t="s">
        <v>228</v>
      </c>
      <c r="B155" s="54" t="s">
        <v>229</v>
      </c>
      <c r="C155" s="31">
        <v>4301031235</v>
      </c>
      <c r="D155" s="387">
        <v>4680115883444</v>
      </c>
      <c r="E155" s="388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39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92"/>
      <c r="R155" s="392"/>
      <c r="S155" s="392"/>
      <c r="T155" s="393"/>
      <c r="U155" s="34"/>
      <c r="V155" s="34"/>
      <c r="W155" s="35" t="s">
        <v>69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228</v>
      </c>
      <c r="B156" s="54" t="s">
        <v>230</v>
      </c>
      <c r="C156" s="31">
        <v>4301031234</v>
      </c>
      <c r="D156" s="387">
        <v>4680115883444</v>
      </c>
      <c r="E156" s="388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92"/>
      <c r="R156" s="392"/>
      <c r="S156" s="392"/>
      <c r="T156" s="393"/>
      <c r="U156" s="34"/>
      <c r="V156" s="34"/>
      <c r="W156" s="35" t="s">
        <v>69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0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2"/>
      <c r="P157" s="384" t="s">
        <v>70</v>
      </c>
      <c r="Q157" s="385"/>
      <c r="R157" s="385"/>
      <c r="S157" s="385"/>
      <c r="T157" s="385"/>
      <c r="U157" s="385"/>
      <c r="V157" s="386"/>
      <c r="W157" s="37" t="s">
        <v>71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hidden="1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2"/>
      <c r="P158" s="384" t="s">
        <v>70</v>
      </c>
      <c r="Q158" s="385"/>
      <c r="R158" s="385"/>
      <c r="S158" s="385"/>
      <c r="T158" s="385"/>
      <c r="U158" s="385"/>
      <c r="V158" s="386"/>
      <c r="W158" s="37" t="s">
        <v>69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hidden="1" customHeight="1" x14ac:dyDescent="0.25">
      <c r="A159" s="423" t="s">
        <v>72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76"/>
      <c r="AB159" s="376"/>
      <c r="AC159" s="376"/>
    </row>
    <row r="160" spans="1:68" ht="16.5" hidden="1" customHeight="1" x14ac:dyDescent="0.25">
      <c r="A160" s="54" t="s">
        <v>231</v>
      </c>
      <c r="B160" s="54" t="s">
        <v>232</v>
      </c>
      <c r="C160" s="31">
        <v>4301051477</v>
      </c>
      <c r="D160" s="387">
        <v>4680115882584</v>
      </c>
      <c r="E160" s="388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60</v>
      </c>
      <c r="P160" s="44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92"/>
      <c r="R160" s="392"/>
      <c r="S160" s="392"/>
      <c r="T160" s="393"/>
      <c r="U160" s="34"/>
      <c r="V160" s="34"/>
      <c r="W160" s="35" t="s">
        <v>69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231</v>
      </c>
      <c r="B161" s="54" t="s">
        <v>233</v>
      </c>
      <c r="C161" s="31">
        <v>4301051476</v>
      </c>
      <c r="D161" s="387">
        <v>4680115882584</v>
      </c>
      <c r="E161" s="388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60</v>
      </c>
      <c r="P161" s="6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92"/>
      <c r="R161" s="392"/>
      <c r="S161" s="392"/>
      <c r="T161" s="393"/>
      <c r="U161" s="34"/>
      <c r="V161" s="34"/>
      <c r="W161" s="35" t="s">
        <v>69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0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84" t="s">
        <v>70</v>
      </c>
      <c r="Q162" s="385"/>
      <c r="R162" s="385"/>
      <c r="S162" s="385"/>
      <c r="T162" s="385"/>
      <c r="U162" s="385"/>
      <c r="V162" s="386"/>
      <c r="W162" s="37" t="s">
        <v>71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hidden="1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2"/>
      <c r="P163" s="384" t="s">
        <v>70</v>
      </c>
      <c r="Q163" s="385"/>
      <c r="R163" s="385"/>
      <c r="S163" s="385"/>
      <c r="T163" s="385"/>
      <c r="U163" s="385"/>
      <c r="V163" s="386"/>
      <c r="W163" s="37" t="s">
        <v>69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hidden="1" customHeight="1" x14ac:dyDescent="0.25">
      <c r="A164" s="420" t="s">
        <v>108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75"/>
      <c r="AB164" s="375"/>
      <c r="AC164" s="375"/>
    </row>
    <row r="165" spans="1:68" ht="14.25" hidden="1" customHeight="1" x14ac:dyDescent="0.25">
      <c r="A165" s="423" t="s">
        <v>110</v>
      </c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01"/>
      <c r="W165" s="401"/>
      <c r="X165" s="401"/>
      <c r="Y165" s="401"/>
      <c r="Z165" s="401"/>
      <c r="AA165" s="376"/>
      <c r="AB165" s="376"/>
      <c r="AC165" s="376"/>
    </row>
    <row r="166" spans="1:68" ht="27" hidden="1" customHeight="1" x14ac:dyDescent="0.25">
      <c r="A166" s="54" t="s">
        <v>234</v>
      </c>
      <c r="B166" s="54" t="s">
        <v>235</v>
      </c>
      <c r="C166" s="31">
        <v>4301011623</v>
      </c>
      <c r="D166" s="387">
        <v>4607091382945</v>
      </c>
      <c r="E166" s="388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113</v>
      </c>
      <c r="L166" s="32"/>
      <c r="M166" s="33" t="s">
        <v>114</v>
      </c>
      <c r="N166" s="33"/>
      <c r="O166" s="32">
        <v>50</v>
      </c>
      <c r="P166" s="49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2"/>
      <c r="R166" s="392"/>
      <c r="S166" s="392"/>
      <c r="T166" s="393"/>
      <c r="U166" s="34"/>
      <c r="V166" s="34"/>
      <c r="W166" s="35" t="s">
        <v>69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236</v>
      </c>
      <c r="B167" s="54" t="s">
        <v>237</v>
      </c>
      <c r="C167" s="31">
        <v>4301011192</v>
      </c>
      <c r="D167" s="387">
        <v>4607091382952</v>
      </c>
      <c r="E167" s="388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75</v>
      </c>
      <c r="L167" s="32"/>
      <c r="M167" s="33" t="s">
        <v>114</v>
      </c>
      <c r="N167" s="33"/>
      <c r="O167" s="32">
        <v>50</v>
      </c>
      <c r="P167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2"/>
      <c r="R167" s="392"/>
      <c r="S167" s="392"/>
      <c r="T167" s="393"/>
      <c r="U167" s="34"/>
      <c r="V167" s="34"/>
      <c r="W167" s="35" t="s">
        <v>69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238</v>
      </c>
      <c r="B168" s="54" t="s">
        <v>239</v>
      </c>
      <c r="C168" s="31">
        <v>4301011705</v>
      </c>
      <c r="D168" s="387">
        <v>4607091384604</v>
      </c>
      <c r="E168" s="388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75</v>
      </c>
      <c r="L168" s="32"/>
      <c r="M168" s="33" t="s">
        <v>114</v>
      </c>
      <c r="N168" s="33"/>
      <c r="O168" s="32">
        <v>50</v>
      </c>
      <c r="P168" s="4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2"/>
      <c r="R168" s="392"/>
      <c r="S168" s="392"/>
      <c r="T168" s="393"/>
      <c r="U168" s="34"/>
      <c r="V168" s="34"/>
      <c r="W168" s="35" t="s">
        <v>69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00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2"/>
      <c r="P169" s="384" t="s">
        <v>70</v>
      </c>
      <c r="Q169" s="385"/>
      <c r="R169" s="385"/>
      <c r="S169" s="385"/>
      <c r="T169" s="385"/>
      <c r="U169" s="385"/>
      <c r="V169" s="386"/>
      <c r="W169" s="37" t="s">
        <v>71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hidden="1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2"/>
      <c r="P170" s="384" t="s">
        <v>70</v>
      </c>
      <c r="Q170" s="385"/>
      <c r="R170" s="385"/>
      <c r="S170" s="385"/>
      <c r="T170" s="385"/>
      <c r="U170" s="385"/>
      <c r="V170" s="386"/>
      <c r="W170" s="37" t="s">
        <v>69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hidden="1" customHeight="1" x14ac:dyDescent="0.25">
      <c r="A171" s="423" t="s">
        <v>64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401"/>
      <c r="AA171" s="376"/>
      <c r="AB171" s="376"/>
      <c r="AC171" s="376"/>
    </row>
    <row r="172" spans="1:68" ht="16.5" hidden="1" customHeight="1" x14ac:dyDescent="0.25">
      <c r="A172" s="54" t="s">
        <v>240</v>
      </c>
      <c r="B172" s="54" t="s">
        <v>241</v>
      </c>
      <c r="C172" s="31">
        <v>4301030895</v>
      </c>
      <c r="D172" s="387">
        <v>4607091387667</v>
      </c>
      <c r="E172" s="388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113</v>
      </c>
      <c r="L172" s="32"/>
      <c r="M172" s="33" t="s">
        <v>114</v>
      </c>
      <c r="N172" s="33"/>
      <c r="O172" s="32">
        <v>40</v>
      </c>
      <c r="P172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2"/>
      <c r="R172" s="392"/>
      <c r="S172" s="392"/>
      <c r="T172" s="393"/>
      <c r="U172" s="34"/>
      <c r="V172" s="34"/>
      <c r="W172" s="35" t="s">
        <v>69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4301030961</v>
      </c>
      <c r="D173" s="387">
        <v>4607091387636</v>
      </c>
      <c r="E173" s="388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2"/>
      <c r="R173" s="392"/>
      <c r="S173" s="392"/>
      <c r="T173" s="393"/>
      <c r="U173" s="34"/>
      <c r="V173" s="34"/>
      <c r="W173" s="35" t="s">
        <v>69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244</v>
      </c>
      <c r="B174" s="54" t="s">
        <v>245</v>
      </c>
      <c r="C174" s="31">
        <v>4301030963</v>
      </c>
      <c r="D174" s="387">
        <v>4607091382426</v>
      </c>
      <c r="E174" s="388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2"/>
      <c r="R174" s="392"/>
      <c r="S174" s="392"/>
      <c r="T174" s="393"/>
      <c r="U174" s="34"/>
      <c r="V174" s="34"/>
      <c r="W174" s="35" t="s">
        <v>69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246</v>
      </c>
      <c r="B175" s="54" t="s">
        <v>247</v>
      </c>
      <c r="C175" s="31">
        <v>4301030962</v>
      </c>
      <c r="D175" s="387">
        <v>4607091386547</v>
      </c>
      <c r="E175" s="388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2"/>
      <c r="R175" s="392"/>
      <c r="S175" s="392"/>
      <c r="T175" s="393"/>
      <c r="U175" s="34"/>
      <c r="V175" s="34"/>
      <c r="W175" s="35" t="s">
        <v>69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248</v>
      </c>
      <c r="B176" s="54" t="s">
        <v>249</v>
      </c>
      <c r="C176" s="31">
        <v>4301030964</v>
      </c>
      <c r="D176" s="387">
        <v>4607091382464</v>
      </c>
      <c r="E176" s="388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6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2"/>
      <c r="R176" s="392"/>
      <c r="S176" s="392"/>
      <c r="T176" s="393"/>
      <c r="U176" s="34"/>
      <c r="V176" s="34"/>
      <c r="W176" s="35" t="s">
        <v>69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0"/>
      <c r="B177" s="401"/>
      <c r="C177" s="401"/>
      <c r="D177" s="401"/>
      <c r="E177" s="401"/>
      <c r="F177" s="401"/>
      <c r="G177" s="401"/>
      <c r="H177" s="401"/>
      <c r="I177" s="401"/>
      <c r="J177" s="401"/>
      <c r="K177" s="401"/>
      <c r="L177" s="401"/>
      <c r="M177" s="401"/>
      <c r="N177" s="401"/>
      <c r="O177" s="402"/>
      <c r="P177" s="384" t="s">
        <v>70</v>
      </c>
      <c r="Q177" s="385"/>
      <c r="R177" s="385"/>
      <c r="S177" s="385"/>
      <c r="T177" s="385"/>
      <c r="U177" s="385"/>
      <c r="V177" s="386"/>
      <c r="W177" s="37" t="s">
        <v>71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hidden="1" x14ac:dyDescent="0.2">
      <c r="A178" s="401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2"/>
      <c r="P178" s="384" t="s">
        <v>70</v>
      </c>
      <c r="Q178" s="385"/>
      <c r="R178" s="385"/>
      <c r="S178" s="385"/>
      <c r="T178" s="385"/>
      <c r="U178" s="385"/>
      <c r="V178" s="386"/>
      <c r="W178" s="37" t="s">
        <v>69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hidden="1" customHeight="1" x14ac:dyDescent="0.25">
      <c r="A179" s="423" t="s">
        <v>72</v>
      </c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1"/>
      <c r="P179" s="401"/>
      <c r="Q179" s="401"/>
      <c r="R179" s="401"/>
      <c r="S179" s="401"/>
      <c r="T179" s="401"/>
      <c r="U179" s="401"/>
      <c r="V179" s="401"/>
      <c r="W179" s="401"/>
      <c r="X179" s="401"/>
      <c r="Y179" s="401"/>
      <c r="Z179" s="401"/>
      <c r="AA179" s="376"/>
      <c r="AB179" s="376"/>
      <c r="AC179" s="376"/>
    </row>
    <row r="180" spans="1:68" ht="16.5" hidden="1" customHeight="1" x14ac:dyDescent="0.25">
      <c r="A180" s="54" t="s">
        <v>250</v>
      </c>
      <c r="B180" s="54" t="s">
        <v>251</v>
      </c>
      <c r="C180" s="31">
        <v>4301051611</v>
      </c>
      <c r="D180" s="387">
        <v>4607091385304</v>
      </c>
      <c r="E180" s="388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113</v>
      </c>
      <c r="L180" s="32"/>
      <c r="M180" s="33" t="s">
        <v>68</v>
      </c>
      <c r="N180" s="33"/>
      <c r="O180" s="32">
        <v>40</v>
      </c>
      <c r="P180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2"/>
      <c r="R180" s="392"/>
      <c r="S180" s="392"/>
      <c r="T180" s="393"/>
      <c r="U180" s="34"/>
      <c r="V180" s="34"/>
      <c r="W180" s="35" t="s">
        <v>69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252</v>
      </c>
      <c r="B181" s="54" t="s">
        <v>253</v>
      </c>
      <c r="C181" s="31">
        <v>4301051648</v>
      </c>
      <c r="D181" s="387">
        <v>4607091386264</v>
      </c>
      <c r="E181" s="388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2"/>
      <c r="R181" s="392"/>
      <c r="S181" s="392"/>
      <c r="T181" s="393"/>
      <c r="U181" s="34"/>
      <c r="V181" s="34"/>
      <c r="W181" s="35" t="s">
        <v>69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254</v>
      </c>
      <c r="B182" s="54" t="s">
        <v>255</v>
      </c>
      <c r="C182" s="31">
        <v>4301051313</v>
      </c>
      <c r="D182" s="387">
        <v>4607091385427</v>
      </c>
      <c r="E182" s="388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2"/>
      <c r="R182" s="392"/>
      <c r="S182" s="392"/>
      <c r="T182" s="393"/>
      <c r="U182" s="34"/>
      <c r="V182" s="34"/>
      <c r="W182" s="35" t="s">
        <v>69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00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2"/>
      <c r="P183" s="384" t="s">
        <v>70</v>
      </c>
      <c r="Q183" s="385"/>
      <c r="R183" s="385"/>
      <c r="S183" s="385"/>
      <c r="T183" s="385"/>
      <c r="U183" s="385"/>
      <c r="V183" s="386"/>
      <c r="W183" s="37" t="s">
        <v>71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hidden="1" x14ac:dyDescent="0.2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2"/>
      <c r="P184" s="384" t="s">
        <v>70</v>
      </c>
      <c r="Q184" s="385"/>
      <c r="R184" s="385"/>
      <c r="S184" s="385"/>
      <c r="T184" s="385"/>
      <c r="U184" s="385"/>
      <c r="V184" s="386"/>
      <c r="W184" s="37" t="s">
        <v>69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hidden="1" customHeight="1" x14ac:dyDescent="0.2">
      <c r="A185" s="389" t="s">
        <v>256</v>
      </c>
      <c r="B185" s="390"/>
      <c r="C185" s="390"/>
      <c r="D185" s="390"/>
      <c r="E185" s="390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  <c r="X185" s="390"/>
      <c r="Y185" s="390"/>
      <c r="Z185" s="390"/>
      <c r="AA185" s="48"/>
      <c r="AB185" s="48"/>
      <c r="AC185" s="48"/>
    </row>
    <row r="186" spans="1:68" ht="16.5" hidden="1" customHeight="1" x14ac:dyDescent="0.25">
      <c r="A186" s="420" t="s">
        <v>257</v>
      </c>
      <c r="B186" s="401"/>
      <c r="C186" s="401"/>
      <c r="D186" s="401"/>
      <c r="E186" s="401"/>
      <c r="F186" s="401"/>
      <c r="G186" s="401"/>
      <c r="H186" s="401"/>
      <c r="I186" s="401"/>
      <c r="J186" s="401"/>
      <c r="K186" s="401"/>
      <c r="L186" s="401"/>
      <c r="M186" s="401"/>
      <c r="N186" s="401"/>
      <c r="O186" s="401"/>
      <c r="P186" s="401"/>
      <c r="Q186" s="401"/>
      <c r="R186" s="401"/>
      <c r="S186" s="401"/>
      <c r="T186" s="401"/>
      <c r="U186" s="401"/>
      <c r="V186" s="401"/>
      <c r="W186" s="401"/>
      <c r="X186" s="401"/>
      <c r="Y186" s="401"/>
      <c r="Z186" s="401"/>
      <c r="AA186" s="375"/>
      <c r="AB186" s="375"/>
      <c r="AC186" s="375"/>
    </row>
    <row r="187" spans="1:68" ht="14.25" hidden="1" customHeight="1" x14ac:dyDescent="0.25">
      <c r="A187" s="423" t="s">
        <v>64</v>
      </c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1"/>
      <c r="P187" s="401"/>
      <c r="Q187" s="401"/>
      <c r="R187" s="401"/>
      <c r="S187" s="401"/>
      <c r="T187" s="401"/>
      <c r="U187" s="401"/>
      <c r="V187" s="401"/>
      <c r="W187" s="401"/>
      <c r="X187" s="401"/>
      <c r="Y187" s="401"/>
      <c r="Z187" s="401"/>
      <c r="AA187" s="376"/>
      <c r="AB187" s="376"/>
      <c r="AC187" s="376"/>
    </row>
    <row r="188" spans="1:68" ht="27" hidden="1" customHeight="1" x14ac:dyDescent="0.25">
      <c r="A188" s="54" t="s">
        <v>258</v>
      </c>
      <c r="B188" s="54" t="s">
        <v>259</v>
      </c>
      <c r="C188" s="31">
        <v>4301031191</v>
      </c>
      <c r="D188" s="387">
        <v>4680115880993</v>
      </c>
      <c r="E188" s="388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75</v>
      </c>
      <c r="L188" s="32"/>
      <c r="M188" s="33" t="s">
        <v>68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2"/>
      <c r="R188" s="392"/>
      <c r="S188" s="392"/>
      <c r="T188" s="393"/>
      <c r="U188" s="34"/>
      <c r="V188" s="34"/>
      <c r="W188" s="35" t="s">
        <v>69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260</v>
      </c>
      <c r="B189" s="54" t="s">
        <v>261</v>
      </c>
      <c r="C189" s="31">
        <v>4301031204</v>
      </c>
      <c r="D189" s="387">
        <v>4680115881761</v>
      </c>
      <c r="E189" s="388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2"/>
      <c r="R189" s="392"/>
      <c r="S189" s="392"/>
      <c r="T189" s="393"/>
      <c r="U189" s="34"/>
      <c r="V189" s="34"/>
      <c r="W189" s="35" t="s">
        <v>69</v>
      </c>
      <c r="X189" s="380">
        <v>20</v>
      </c>
      <c r="Y189" s="381">
        <f t="shared" si="26"/>
        <v>21</v>
      </c>
      <c r="Z189" s="36">
        <f>IFERROR(IF(Y189=0,"",ROUNDUP(Y189/H189,0)*0.00753),"")</f>
        <v>3.7650000000000003E-2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21.238095238095237</v>
      </c>
      <c r="BN189" s="64">
        <f t="shared" si="28"/>
        <v>22.299999999999997</v>
      </c>
      <c r="BO189" s="64">
        <f t="shared" si="29"/>
        <v>3.0525030525030524E-2</v>
      </c>
      <c r="BP189" s="64">
        <f t="shared" si="30"/>
        <v>3.2051282051282048E-2</v>
      </c>
    </row>
    <row r="190" spans="1:68" ht="27" hidden="1" customHeight="1" x14ac:dyDescent="0.25">
      <c r="A190" s="54" t="s">
        <v>262</v>
      </c>
      <c r="B190" s="54" t="s">
        <v>263</v>
      </c>
      <c r="C190" s="31">
        <v>4301031201</v>
      </c>
      <c r="D190" s="387">
        <v>4680115881563</v>
      </c>
      <c r="E190" s="388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75</v>
      </c>
      <c r="L190" s="32"/>
      <c r="M190" s="33" t="s">
        <v>68</v>
      </c>
      <c r="N190" s="33"/>
      <c r="O190" s="32">
        <v>40</v>
      </c>
      <c r="P190" s="6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2"/>
      <c r="R190" s="392"/>
      <c r="S190" s="392"/>
      <c r="T190" s="393"/>
      <c r="U190" s="34"/>
      <c r="V190" s="34"/>
      <c r="W190" s="35" t="s">
        <v>69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4301031199</v>
      </c>
      <c r="D191" s="387">
        <v>4680115880986</v>
      </c>
      <c r="E191" s="388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2"/>
      <c r="R191" s="392"/>
      <c r="S191" s="392"/>
      <c r="T191" s="393"/>
      <c r="U191" s="34"/>
      <c r="V191" s="34"/>
      <c r="W191" s="35" t="s">
        <v>69</v>
      </c>
      <c r="X191" s="380">
        <v>0</v>
      </c>
      <c r="Y191" s="381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4301031205</v>
      </c>
      <c r="D192" s="387">
        <v>4680115881785</v>
      </c>
      <c r="E192" s="388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4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2"/>
      <c r="R192" s="392"/>
      <c r="S192" s="392"/>
      <c r="T192" s="393"/>
      <c r="U192" s="34"/>
      <c r="V192" s="34"/>
      <c r="W192" s="35" t="s">
        <v>69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268</v>
      </c>
      <c r="B193" s="54" t="s">
        <v>269</v>
      </c>
      <c r="C193" s="31">
        <v>4301031202</v>
      </c>
      <c r="D193" s="387">
        <v>4680115881679</v>
      </c>
      <c r="E193" s="388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2"/>
      <c r="R193" s="392"/>
      <c r="S193" s="392"/>
      <c r="T193" s="393"/>
      <c r="U193" s="34"/>
      <c r="V193" s="34"/>
      <c r="W193" s="35" t="s">
        <v>69</v>
      </c>
      <c r="X193" s="380">
        <v>0</v>
      </c>
      <c r="Y193" s="381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270</v>
      </c>
      <c r="B194" s="54" t="s">
        <v>271</v>
      </c>
      <c r="C194" s="31">
        <v>4301031158</v>
      </c>
      <c r="D194" s="387">
        <v>4680115880191</v>
      </c>
      <c r="E194" s="388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2"/>
      <c r="R194" s="392"/>
      <c r="S194" s="392"/>
      <c r="T194" s="393"/>
      <c r="U194" s="34"/>
      <c r="V194" s="34"/>
      <c r="W194" s="35" t="s">
        <v>69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272</v>
      </c>
      <c r="B195" s="54" t="s">
        <v>273</v>
      </c>
      <c r="C195" s="31">
        <v>4301031245</v>
      </c>
      <c r="D195" s="387">
        <v>4680115883963</v>
      </c>
      <c r="E195" s="388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2"/>
      <c r="R195" s="392"/>
      <c r="S195" s="392"/>
      <c r="T195" s="393"/>
      <c r="U195" s="34"/>
      <c r="V195" s="34"/>
      <c r="W195" s="35" t="s">
        <v>69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00"/>
      <c r="B196" s="401"/>
      <c r="C196" s="401"/>
      <c r="D196" s="401"/>
      <c r="E196" s="401"/>
      <c r="F196" s="401"/>
      <c r="G196" s="401"/>
      <c r="H196" s="401"/>
      <c r="I196" s="401"/>
      <c r="J196" s="401"/>
      <c r="K196" s="401"/>
      <c r="L196" s="401"/>
      <c r="M196" s="401"/>
      <c r="N196" s="401"/>
      <c r="O196" s="402"/>
      <c r="P196" s="384" t="s">
        <v>70</v>
      </c>
      <c r="Q196" s="385"/>
      <c r="R196" s="385"/>
      <c r="S196" s="385"/>
      <c r="T196" s="385"/>
      <c r="U196" s="385"/>
      <c r="V196" s="386"/>
      <c r="W196" s="37" t="s">
        <v>71</v>
      </c>
      <c r="X196" s="382">
        <f>IFERROR(X188/H188,"0")+IFERROR(X189/H189,"0")+IFERROR(X190/H190,"0")+IFERROR(X191/H191,"0")+IFERROR(X192/H192,"0")+IFERROR(X193/H193,"0")+IFERROR(X194/H194,"0")+IFERROR(X195/H195,"0")</f>
        <v>4.7619047619047619</v>
      </c>
      <c r="Y196" s="382">
        <f>IFERROR(Y188/H188,"0")+IFERROR(Y189/H189,"0")+IFERROR(Y190/H190,"0")+IFERROR(Y191/H191,"0")+IFERROR(Y192/H192,"0")+IFERROR(Y193/H193,"0")+IFERROR(Y194/H194,"0")+IFERROR(Y195/H195,"0")</f>
        <v>5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3.7650000000000003E-2</v>
      </c>
      <c r="AA196" s="383"/>
      <c r="AB196" s="383"/>
      <c r="AC196" s="383"/>
    </row>
    <row r="197" spans="1:68" x14ac:dyDescent="0.2">
      <c r="A197" s="401"/>
      <c r="B197" s="401"/>
      <c r="C197" s="401"/>
      <c r="D197" s="401"/>
      <c r="E197" s="401"/>
      <c r="F197" s="401"/>
      <c r="G197" s="401"/>
      <c r="H197" s="401"/>
      <c r="I197" s="401"/>
      <c r="J197" s="401"/>
      <c r="K197" s="401"/>
      <c r="L197" s="401"/>
      <c r="M197" s="401"/>
      <c r="N197" s="401"/>
      <c r="O197" s="402"/>
      <c r="P197" s="384" t="s">
        <v>70</v>
      </c>
      <c r="Q197" s="385"/>
      <c r="R197" s="385"/>
      <c r="S197" s="385"/>
      <c r="T197" s="385"/>
      <c r="U197" s="385"/>
      <c r="V197" s="386"/>
      <c r="W197" s="37" t="s">
        <v>69</v>
      </c>
      <c r="X197" s="382">
        <f>IFERROR(SUM(X188:X195),"0")</f>
        <v>20</v>
      </c>
      <c r="Y197" s="382">
        <f>IFERROR(SUM(Y188:Y195),"0")</f>
        <v>21</v>
      </c>
      <c r="Z197" s="37"/>
      <c r="AA197" s="383"/>
      <c r="AB197" s="383"/>
      <c r="AC197" s="383"/>
    </row>
    <row r="198" spans="1:68" ht="16.5" hidden="1" customHeight="1" x14ac:dyDescent="0.25">
      <c r="A198" s="420" t="s">
        <v>274</v>
      </c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01"/>
      <c r="O198" s="401"/>
      <c r="P198" s="401"/>
      <c r="Q198" s="401"/>
      <c r="R198" s="401"/>
      <c r="S198" s="401"/>
      <c r="T198" s="401"/>
      <c r="U198" s="401"/>
      <c r="V198" s="401"/>
      <c r="W198" s="401"/>
      <c r="X198" s="401"/>
      <c r="Y198" s="401"/>
      <c r="Z198" s="401"/>
      <c r="AA198" s="375"/>
      <c r="AB198" s="375"/>
      <c r="AC198" s="375"/>
    </row>
    <row r="199" spans="1:68" ht="14.25" hidden="1" customHeight="1" x14ac:dyDescent="0.25">
      <c r="A199" s="423" t="s">
        <v>110</v>
      </c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1"/>
      <c r="P199" s="401"/>
      <c r="Q199" s="401"/>
      <c r="R199" s="401"/>
      <c r="S199" s="401"/>
      <c r="T199" s="401"/>
      <c r="U199" s="401"/>
      <c r="V199" s="401"/>
      <c r="W199" s="401"/>
      <c r="X199" s="401"/>
      <c r="Y199" s="401"/>
      <c r="Z199" s="401"/>
      <c r="AA199" s="376"/>
      <c r="AB199" s="376"/>
      <c r="AC199" s="376"/>
    </row>
    <row r="200" spans="1:68" ht="16.5" hidden="1" customHeight="1" x14ac:dyDescent="0.25">
      <c r="A200" s="54" t="s">
        <v>275</v>
      </c>
      <c r="B200" s="54" t="s">
        <v>276</v>
      </c>
      <c r="C200" s="31">
        <v>4301011450</v>
      </c>
      <c r="D200" s="387">
        <v>4680115881402</v>
      </c>
      <c r="E200" s="388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113</v>
      </c>
      <c r="L200" s="32"/>
      <c r="M200" s="33" t="s">
        <v>114</v>
      </c>
      <c r="N200" s="33"/>
      <c r="O200" s="32">
        <v>55</v>
      </c>
      <c r="P200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2"/>
      <c r="R200" s="392"/>
      <c r="S200" s="392"/>
      <c r="T200" s="393"/>
      <c r="U200" s="34"/>
      <c r="V200" s="34"/>
      <c r="W200" s="35" t="s">
        <v>69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277</v>
      </c>
      <c r="B201" s="54" t="s">
        <v>278</v>
      </c>
      <c r="C201" s="31">
        <v>4301011767</v>
      </c>
      <c r="D201" s="387">
        <v>4680115881396</v>
      </c>
      <c r="E201" s="388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75</v>
      </c>
      <c r="L201" s="32"/>
      <c r="M201" s="33" t="s">
        <v>68</v>
      </c>
      <c r="N201" s="33"/>
      <c r="O201" s="32">
        <v>55</v>
      </c>
      <c r="P201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2"/>
      <c r="R201" s="392"/>
      <c r="S201" s="392"/>
      <c r="T201" s="393"/>
      <c r="U201" s="34"/>
      <c r="V201" s="34"/>
      <c r="W201" s="35" t="s">
        <v>69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0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84" t="s">
        <v>70</v>
      </c>
      <c r="Q202" s="385"/>
      <c r="R202" s="385"/>
      <c r="S202" s="385"/>
      <c r="T202" s="385"/>
      <c r="U202" s="385"/>
      <c r="V202" s="386"/>
      <c r="W202" s="37" t="s">
        <v>71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hidden="1" x14ac:dyDescent="0.2">
      <c r="A203" s="401"/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2"/>
      <c r="P203" s="384" t="s">
        <v>70</v>
      </c>
      <c r="Q203" s="385"/>
      <c r="R203" s="385"/>
      <c r="S203" s="385"/>
      <c r="T203" s="385"/>
      <c r="U203" s="385"/>
      <c r="V203" s="386"/>
      <c r="W203" s="37" t="s">
        <v>69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hidden="1" customHeight="1" x14ac:dyDescent="0.25">
      <c r="A204" s="423" t="s">
        <v>146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76"/>
      <c r="AB204" s="376"/>
      <c r="AC204" s="376"/>
    </row>
    <row r="205" spans="1:68" ht="16.5" hidden="1" customHeight="1" x14ac:dyDescent="0.25">
      <c r="A205" s="54" t="s">
        <v>279</v>
      </c>
      <c r="B205" s="54" t="s">
        <v>280</v>
      </c>
      <c r="C205" s="31">
        <v>4301020262</v>
      </c>
      <c r="D205" s="387">
        <v>4680115882935</v>
      </c>
      <c r="E205" s="388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113</v>
      </c>
      <c r="L205" s="32"/>
      <c r="M205" s="33" t="s">
        <v>116</v>
      </c>
      <c r="N205" s="33"/>
      <c r="O205" s="32">
        <v>50</v>
      </c>
      <c r="P205" s="5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2"/>
      <c r="R205" s="392"/>
      <c r="S205" s="392"/>
      <c r="T205" s="393"/>
      <c r="U205" s="34"/>
      <c r="V205" s="34"/>
      <c r="W205" s="35" t="s">
        <v>69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281</v>
      </c>
      <c r="B206" s="54" t="s">
        <v>282</v>
      </c>
      <c r="C206" s="31">
        <v>4301020220</v>
      </c>
      <c r="D206" s="387">
        <v>4680115880764</v>
      </c>
      <c r="E206" s="388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75</v>
      </c>
      <c r="L206" s="32"/>
      <c r="M206" s="33" t="s">
        <v>114</v>
      </c>
      <c r="N206" s="33"/>
      <c r="O206" s="32">
        <v>50</v>
      </c>
      <c r="P206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2"/>
      <c r="R206" s="392"/>
      <c r="S206" s="392"/>
      <c r="T206" s="393"/>
      <c r="U206" s="34"/>
      <c r="V206" s="34"/>
      <c r="W206" s="35" t="s">
        <v>69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0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2"/>
      <c r="P207" s="384" t="s">
        <v>70</v>
      </c>
      <c r="Q207" s="385"/>
      <c r="R207" s="385"/>
      <c r="S207" s="385"/>
      <c r="T207" s="385"/>
      <c r="U207" s="385"/>
      <c r="V207" s="386"/>
      <c r="W207" s="37" t="s">
        <v>71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hidden="1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2"/>
      <c r="P208" s="384" t="s">
        <v>70</v>
      </c>
      <c r="Q208" s="385"/>
      <c r="R208" s="385"/>
      <c r="S208" s="385"/>
      <c r="T208" s="385"/>
      <c r="U208" s="385"/>
      <c r="V208" s="386"/>
      <c r="W208" s="37" t="s">
        <v>69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hidden="1" customHeight="1" x14ac:dyDescent="0.25">
      <c r="A209" s="423" t="s">
        <v>64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76"/>
      <c r="AB209" s="376"/>
      <c r="AC209" s="376"/>
    </row>
    <row r="210" spans="1:68" ht="27" customHeight="1" x14ac:dyDescent="0.25">
      <c r="A210" s="54" t="s">
        <v>283</v>
      </c>
      <c r="B210" s="54" t="s">
        <v>284</v>
      </c>
      <c r="C210" s="31">
        <v>4301031224</v>
      </c>
      <c r="D210" s="387">
        <v>4680115882683</v>
      </c>
      <c r="E210" s="388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75</v>
      </c>
      <c r="L210" s="32"/>
      <c r="M210" s="33" t="s">
        <v>68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2"/>
      <c r="R210" s="392"/>
      <c r="S210" s="392"/>
      <c r="T210" s="393"/>
      <c r="U210" s="34"/>
      <c r="V210" s="34"/>
      <c r="W210" s="35" t="s">
        <v>69</v>
      </c>
      <c r="X210" s="380">
        <v>58</v>
      </c>
      <c r="Y210" s="381">
        <f t="shared" ref="Y210:Y217" si="31">IFERROR(IF(X210="",0,CEILING((X210/$H210),1)*$H210),"")</f>
        <v>59.400000000000006</v>
      </c>
      <c r="Z210" s="36">
        <f>IFERROR(IF(Y210=0,"",ROUNDUP(Y210/H210,0)*0.00937),"")</f>
        <v>0.10306999999999999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60.255555555555553</v>
      </c>
      <c r="BN210" s="64">
        <f t="shared" ref="BN210:BN217" si="33">IFERROR(Y210*I210/H210,"0")</f>
        <v>61.71</v>
      </c>
      <c r="BO210" s="64">
        <f t="shared" ref="BO210:BO217" si="34">IFERROR(1/J210*(X210/H210),"0")</f>
        <v>8.9506172839506168E-2</v>
      </c>
      <c r="BP210" s="64">
        <f t="shared" ref="BP210:BP217" si="35">IFERROR(1/J210*(Y210/H210),"0")</f>
        <v>9.166666666666666E-2</v>
      </c>
    </row>
    <row r="211" spans="1:68" ht="27" customHeight="1" x14ac:dyDescent="0.25">
      <c r="A211" s="54" t="s">
        <v>285</v>
      </c>
      <c r="B211" s="54" t="s">
        <v>286</v>
      </c>
      <c r="C211" s="31">
        <v>4301031230</v>
      </c>
      <c r="D211" s="387">
        <v>4680115882690</v>
      </c>
      <c r="E211" s="388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75</v>
      </c>
      <c r="L211" s="32"/>
      <c r="M211" s="33" t="s">
        <v>68</v>
      </c>
      <c r="N211" s="33"/>
      <c r="O211" s="32">
        <v>40</v>
      </c>
      <c r="P211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2"/>
      <c r="R211" s="392"/>
      <c r="S211" s="392"/>
      <c r="T211" s="393"/>
      <c r="U211" s="34"/>
      <c r="V211" s="34"/>
      <c r="W211" s="35" t="s">
        <v>69</v>
      </c>
      <c r="X211" s="380">
        <v>18</v>
      </c>
      <c r="Y211" s="381">
        <f t="shared" si="31"/>
        <v>21.6</v>
      </c>
      <c r="Z211" s="36">
        <f>IFERROR(IF(Y211=0,"",ROUNDUP(Y211/H211,0)*0.00937),"")</f>
        <v>3.7479999999999999E-2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18.7</v>
      </c>
      <c r="BN211" s="64">
        <f t="shared" si="33"/>
        <v>22.44</v>
      </c>
      <c r="BO211" s="64">
        <f t="shared" si="34"/>
        <v>2.7777777777777776E-2</v>
      </c>
      <c r="BP211" s="64">
        <f t="shared" si="35"/>
        <v>3.3333333333333333E-2</v>
      </c>
    </row>
    <row r="212" spans="1:68" ht="27" customHeight="1" x14ac:dyDescent="0.25">
      <c r="A212" s="54" t="s">
        <v>287</v>
      </c>
      <c r="B212" s="54" t="s">
        <v>288</v>
      </c>
      <c r="C212" s="31">
        <v>4301031220</v>
      </c>
      <c r="D212" s="387">
        <v>4680115882669</v>
      </c>
      <c r="E212" s="388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75</v>
      </c>
      <c r="L212" s="32"/>
      <c r="M212" s="33" t="s">
        <v>68</v>
      </c>
      <c r="N212" s="33"/>
      <c r="O212" s="32">
        <v>40</v>
      </c>
      <c r="P212" s="6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2"/>
      <c r="R212" s="392"/>
      <c r="S212" s="392"/>
      <c r="T212" s="393"/>
      <c r="U212" s="34"/>
      <c r="V212" s="34"/>
      <c r="W212" s="35" t="s">
        <v>69</v>
      </c>
      <c r="X212" s="380">
        <v>18</v>
      </c>
      <c r="Y212" s="381">
        <f t="shared" si="31"/>
        <v>21.6</v>
      </c>
      <c r="Z212" s="36">
        <f>IFERROR(IF(Y212=0,"",ROUNDUP(Y212/H212,0)*0.00937),"")</f>
        <v>3.7479999999999999E-2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18.7</v>
      </c>
      <c r="BN212" s="64">
        <f t="shared" si="33"/>
        <v>22.44</v>
      </c>
      <c r="BO212" s="64">
        <f t="shared" si="34"/>
        <v>2.7777777777777776E-2</v>
      </c>
      <c r="BP212" s="64">
        <f t="shared" si="35"/>
        <v>3.3333333333333333E-2</v>
      </c>
    </row>
    <row r="213" spans="1:68" ht="27" customHeight="1" x14ac:dyDescent="0.25">
      <c r="A213" s="54" t="s">
        <v>289</v>
      </c>
      <c r="B213" s="54" t="s">
        <v>290</v>
      </c>
      <c r="C213" s="31">
        <v>4301031221</v>
      </c>
      <c r="D213" s="387">
        <v>4680115882676</v>
      </c>
      <c r="E213" s="388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75</v>
      </c>
      <c r="L213" s="32"/>
      <c r="M213" s="33" t="s">
        <v>68</v>
      </c>
      <c r="N213" s="33"/>
      <c r="O213" s="32">
        <v>40</v>
      </c>
      <c r="P213" s="4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2"/>
      <c r="R213" s="392"/>
      <c r="S213" s="392"/>
      <c r="T213" s="393"/>
      <c r="U213" s="34"/>
      <c r="V213" s="34"/>
      <c r="W213" s="35" t="s">
        <v>69</v>
      </c>
      <c r="X213" s="380">
        <v>28</v>
      </c>
      <c r="Y213" s="381">
        <f t="shared" si="31"/>
        <v>32.400000000000006</v>
      </c>
      <c r="Z213" s="36">
        <f>IFERROR(IF(Y213=0,"",ROUNDUP(Y213/H213,0)*0.00937),"")</f>
        <v>5.6219999999999999E-2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29.088888888888889</v>
      </c>
      <c r="BN213" s="64">
        <f t="shared" si="33"/>
        <v>33.660000000000004</v>
      </c>
      <c r="BO213" s="64">
        <f t="shared" si="34"/>
        <v>4.3209876543209874E-2</v>
      </c>
      <c r="BP213" s="64">
        <f t="shared" si="35"/>
        <v>5.000000000000001E-2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4301031223</v>
      </c>
      <c r="D214" s="387">
        <v>4680115884014</v>
      </c>
      <c r="E214" s="388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7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2"/>
      <c r="R214" s="392"/>
      <c r="S214" s="392"/>
      <c r="T214" s="393"/>
      <c r="U214" s="34"/>
      <c r="V214" s="34"/>
      <c r="W214" s="35" t="s">
        <v>69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293</v>
      </c>
      <c r="B215" s="54" t="s">
        <v>294</v>
      </c>
      <c r="C215" s="31">
        <v>4301031222</v>
      </c>
      <c r="D215" s="387">
        <v>4680115884007</v>
      </c>
      <c r="E215" s="388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2"/>
      <c r="R215" s="392"/>
      <c r="S215" s="392"/>
      <c r="T215" s="393"/>
      <c r="U215" s="34"/>
      <c r="V215" s="34"/>
      <c r="W215" s="35" t="s">
        <v>69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295</v>
      </c>
      <c r="B216" s="54" t="s">
        <v>296</v>
      </c>
      <c r="C216" s="31">
        <v>4301031229</v>
      </c>
      <c r="D216" s="387">
        <v>4680115884038</v>
      </c>
      <c r="E216" s="388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5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2"/>
      <c r="R216" s="392"/>
      <c r="S216" s="392"/>
      <c r="T216" s="393"/>
      <c r="U216" s="34"/>
      <c r="V216" s="34"/>
      <c r="W216" s="35" t="s">
        <v>69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297</v>
      </c>
      <c r="B217" s="54" t="s">
        <v>298</v>
      </c>
      <c r="C217" s="31">
        <v>4301031225</v>
      </c>
      <c r="D217" s="387">
        <v>4680115884021</v>
      </c>
      <c r="E217" s="388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6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2"/>
      <c r="R217" s="392"/>
      <c r="S217" s="392"/>
      <c r="T217" s="393"/>
      <c r="U217" s="34"/>
      <c r="V217" s="34"/>
      <c r="W217" s="35" t="s">
        <v>69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00"/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2"/>
      <c r="P218" s="384" t="s">
        <v>70</v>
      </c>
      <c r="Q218" s="385"/>
      <c r="R218" s="385"/>
      <c r="S218" s="385"/>
      <c r="T218" s="385"/>
      <c r="U218" s="385"/>
      <c r="V218" s="386"/>
      <c r="W218" s="37" t="s">
        <v>71</v>
      </c>
      <c r="X218" s="382">
        <f>IFERROR(X210/H210,"0")+IFERROR(X211/H211,"0")+IFERROR(X212/H212,"0")+IFERROR(X213/H213,"0")+IFERROR(X214/H214,"0")+IFERROR(X215/H215,"0")+IFERROR(X216/H216,"0")+IFERROR(X217/H217,"0")</f>
        <v>22.592592592592588</v>
      </c>
      <c r="Y218" s="382">
        <f>IFERROR(Y210/H210,"0")+IFERROR(Y211/H211,"0")+IFERROR(Y212/H212,"0")+IFERROR(Y213/H213,"0")+IFERROR(Y214/H214,"0")+IFERROR(Y215/H215,"0")+IFERROR(Y216/H216,"0")+IFERROR(Y217/H217,"0")</f>
        <v>25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0.23425000000000001</v>
      </c>
      <c r="AA218" s="383"/>
      <c r="AB218" s="383"/>
      <c r="AC218" s="383"/>
    </row>
    <row r="219" spans="1:68" x14ac:dyDescent="0.2">
      <c r="A219" s="401"/>
      <c r="B219" s="401"/>
      <c r="C219" s="401"/>
      <c r="D219" s="401"/>
      <c r="E219" s="401"/>
      <c r="F219" s="401"/>
      <c r="G219" s="401"/>
      <c r="H219" s="401"/>
      <c r="I219" s="401"/>
      <c r="J219" s="401"/>
      <c r="K219" s="401"/>
      <c r="L219" s="401"/>
      <c r="M219" s="401"/>
      <c r="N219" s="401"/>
      <c r="O219" s="402"/>
      <c r="P219" s="384" t="s">
        <v>70</v>
      </c>
      <c r="Q219" s="385"/>
      <c r="R219" s="385"/>
      <c r="S219" s="385"/>
      <c r="T219" s="385"/>
      <c r="U219" s="385"/>
      <c r="V219" s="386"/>
      <c r="W219" s="37" t="s">
        <v>69</v>
      </c>
      <c r="X219" s="382">
        <f>IFERROR(SUM(X210:X217),"0")</f>
        <v>122</v>
      </c>
      <c r="Y219" s="382">
        <f>IFERROR(SUM(Y210:Y217),"0")</f>
        <v>135</v>
      </c>
      <c r="Z219" s="37"/>
      <c r="AA219" s="383"/>
      <c r="AB219" s="383"/>
      <c r="AC219" s="383"/>
    </row>
    <row r="220" spans="1:68" ht="14.25" hidden="1" customHeight="1" x14ac:dyDescent="0.25">
      <c r="A220" s="423" t="s">
        <v>72</v>
      </c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1"/>
      <c r="P220" s="401"/>
      <c r="Q220" s="401"/>
      <c r="R220" s="401"/>
      <c r="S220" s="401"/>
      <c r="T220" s="401"/>
      <c r="U220" s="401"/>
      <c r="V220" s="401"/>
      <c r="W220" s="401"/>
      <c r="X220" s="401"/>
      <c r="Y220" s="401"/>
      <c r="Z220" s="401"/>
      <c r="AA220" s="376"/>
      <c r="AB220" s="376"/>
      <c r="AC220" s="376"/>
    </row>
    <row r="221" spans="1:68" ht="27" customHeight="1" x14ac:dyDescent="0.25">
      <c r="A221" s="54" t="s">
        <v>299</v>
      </c>
      <c r="B221" s="54" t="s">
        <v>300</v>
      </c>
      <c r="C221" s="31">
        <v>4301051408</v>
      </c>
      <c r="D221" s="387">
        <v>4680115881594</v>
      </c>
      <c r="E221" s="388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2"/>
      <c r="R221" s="392"/>
      <c r="S221" s="392"/>
      <c r="T221" s="393"/>
      <c r="U221" s="34"/>
      <c r="V221" s="34"/>
      <c r="W221" s="35" t="s">
        <v>69</v>
      </c>
      <c r="X221" s="380">
        <v>8</v>
      </c>
      <c r="Y221" s="381">
        <f t="shared" ref="Y221:Y231" si="36">IFERROR(IF(X221="",0,CEILING((X221/$H221),1)*$H221),"")</f>
        <v>8.1</v>
      </c>
      <c r="Z221" s="36">
        <f>IFERROR(IF(Y221=0,"",ROUNDUP(Y221/H221,0)*0.02175),"")</f>
        <v>2.1749999999999999E-2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8.5570370370370377</v>
      </c>
      <c r="BN221" s="64">
        <f t="shared" ref="BN221:BN231" si="38">IFERROR(Y221*I221/H221,"0")</f>
        <v>8.6639999999999997</v>
      </c>
      <c r="BO221" s="64">
        <f t="shared" ref="BO221:BO231" si="39">IFERROR(1/J221*(X221/H221),"0")</f>
        <v>1.7636684303350969E-2</v>
      </c>
      <c r="BP221" s="64">
        <f t="shared" ref="BP221:BP231" si="40">IFERROR(1/J221*(Y221/H221),"0")</f>
        <v>1.7857142857142856E-2</v>
      </c>
    </row>
    <row r="222" spans="1:68" ht="16.5" customHeight="1" x14ac:dyDescent="0.25">
      <c r="A222" s="54" t="s">
        <v>301</v>
      </c>
      <c r="B222" s="54" t="s">
        <v>302</v>
      </c>
      <c r="C222" s="31">
        <v>4301051754</v>
      </c>
      <c r="D222" s="387">
        <v>4680115880962</v>
      </c>
      <c r="E222" s="388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113</v>
      </c>
      <c r="L222" s="32"/>
      <c r="M222" s="33" t="s">
        <v>68</v>
      </c>
      <c r="N222" s="33"/>
      <c r="O222" s="32">
        <v>40</v>
      </c>
      <c r="P222" s="6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2"/>
      <c r="R222" s="392"/>
      <c r="S222" s="392"/>
      <c r="T222" s="393"/>
      <c r="U222" s="34"/>
      <c r="V222" s="34"/>
      <c r="W222" s="35" t="s">
        <v>69</v>
      </c>
      <c r="X222" s="380">
        <v>8</v>
      </c>
      <c r="Y222" s="381">
        <f t="shared" si="36"/>
        <v>15.6</v>
      </c>
      <c r="Z222" s="36">
        <f>IFERROR(IF(Y222=0,"",ROUNDUP(Y222/H222,0)*0.02175),"")</f>
        <v>4.3499999999999997E-2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8.5784615384615392</v>
      </c>
      <c r="BN222" s="64">
        <f t="shared" si="38"/>
        <v>16.728000000000002</v>
      </c>
      <c r="BO222" s="64">
        <f t="shared" si="39"/>
        <v>1.8315018315018316E-2</v>
      </c>
      <c r="BP222" s="64">
        <f t="shared" si="40"/>
        <v>3.5714285714285712E-2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4301051411</v>
      </c>
      <c r="D223" s="387">
        <v>4680115881617</v>
      </c>
      <c r="E223" s="388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113</v>
      </c>
      <c r="L223" s="32"/>
      <c r="M223" s="33" t="s">
        <v>116</v>
      </c>
      <c r="N223" s="33"/>
      <c r="O223" s="32">
        <v>40</v>
      </c>
      <c r="P223" s="4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2"/>
      <c r="R223" s="392"/>
      <c r="S223" s="392"/>
      <c r="T223" s="393"/>
      <c r="U223" s="34"/>
      <c r="V223" s="34"/>
      <c r="W223" s="35" t="s">
        <v>69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305</v>
      </c>
      <c r="B224" s="54" t="s">
        <v>306</v>
      </c>
      <c r="C224" s="31">
        <v>4301051632</v>
      </c>
      <c r="D224" s="387">
        <v>4680115880573</v>
      </c>
      <c r="E224" s="388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113</v>
      </c>
      <c r="L224" s="32"/>
      <c r="M224" s="33" t="s">
        <v>68</v>
      </c>
      <c r="N224" s="33"/>
      <c r="O224" s="32">
        <v>45</v>
      </c>
      <c r="P224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2"/>
      <c r="R224" s="392"/>
      <c r="S224" s="392"/>
      <c r="T224" s="393"/>
      <c r="U224" s="34"/>
      <c r="V224" s="34"/>
      <c r="W224" s="35" t="s">
        <v>69</v>
      </c>
      <c r="X224" s="380">
        <v>8</v>
      </c>
      <c r="Y224" s="381">
        <f t="shared" si="36"/>
        <v>8.6999999999999993</v>
      </c>
      <c r="Z224" s="36">
        <f>IFERROR(IF(Y224=0,"",ROUNDUP(Y224/H224,0)*0.02175),"")</f>
        <v>2.1749999999999999E-2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8.5186206896551724</v>
      </c>
      <c r="BN224" s="64">
        <f t="shared" si="38"/>
        <v>9.2639999999999993</v>
      </c>
      <c r="BO224" s="64">
        <f t="shared" si="39"/>
        <v>1.6420361247947456E-2</v>
      </c>
      <c r="BP224" s="64">
        <f t="shared" si="40"/>
        <v>1.7857142857142856E-2</v>
      </c>
    </row>
    <row r="225" spans="1:68" ht="27" hidden="1" customHeight="1" x14ac:dyDescent="0.25">
      <c r="A225" s="54" t="s">
        <v>307</v>
      </c>
      <c r="B225" s="54" t="s">
        <v>308</v>
      </c>
      <c r="C225" s="31">
        <v>4301051407</v>
      </c>
      <c r="D225" s="387">
        <v>4680115882195</v>
      </c>
      <c r="E225" s="388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75</v>
      </c>
      <c r="L225" s="32"/>
      <c r="M225" s="33" t="s">
        <v>116</v>
      </c>
      <c r="N225" s="33"/>
      <c r="O225" s="32">
        <v>40</v>
      </c>
      <c r="P22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2"/>
      <c r="R225" s="392"/>
      <c r="S225" s="392"/>
      <c r="T225" s="393"/>
      <c r="U225" s="34"/>
      <c r="V225" s="34"/>
      <c r="W225" s="35" t="s">
        <v>69</v>
      </c>
      <c r="X225" s="380">
        <v>0</v>
      </c>
      <c r="Y225" s="381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4301051752</v>
      </c>
      <c r="D226" s="387">
        <v>4680115882607</v>
      </c>
      <c r="E226" s="388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75</v>
      </c>
      <c r="L226" s="32"/>
      <c r="M226" s="33" t="s">
        <v>140</v>
      </c>
      <c r="N226" s="33"/>
      <c r="O226" s="32">
        <v>45</v>
      </c>
      <c r="P226" s="6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2"/>
      <c r="R226" s="392"/>
      <c r="S226" s="392"/>
      <c r="T226" s="393"/>
      <c r="U226" s="34"/>
      <c r="V226" s="34"/>
      <c r="W226" s="35" t="s">
        <v>69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311</v>
      </c>
      <c r="B227" s="54" t="s">
        <v>312</v>
      </c>
      <c r="C227" s="31">
        <v>4301051630</v>
      </c>
      <c r="D227" s="387">
        <v>4680115880092</v>
      </c>
      <c r="E227" s="388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75</v>
      </c>
      <c r="L227" s="32"/>
      <c r="M227" s="33" t="s">
        <v>68</v>
      </c>
      <c r="N227" s="33"/>
      <c r="O227" s="32">
        <v>45</v>
      </c>
      <c r="P227" s="6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2"/>
      <c r="R227" s="392"/>
      <c r="S227" s="392"/>
      <c r="T227" s="393"/>
      <c r="U227" s="34"/>
      <c r="V227" s="34"/>
      <c r="W227" s="35" t="s">
        <v>69</v>
      </c>
      <c r="X227" s="380">
        <v>0</v>
      </c>
      <c r="Y227" s="381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313</v>
      </c>
      <c r="B228" s="54" t="s">
        <v>314</v>
      </c>
      <c r="C228" s="31">
        <v>4301051631</v>
      </c>
      <c r="D228" s="387">
        <v>4680115880221</v>
      </c>
      <c r="E228" s="388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75</v>
      </c>
      <c r="L228" s="32"/>
      <c r="M228" s="33" t="s">
        <v>68</v>
      </c>
      <c r="N228" s="33"/>
      <c r="O228" s="32">
        <v>45</v>
      </c>
      <c r="P228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2"/>
      <c r="R228" s="392"/>
      <c r="S228" s="392"/>
      <c r="T228" s="393"/>
      <c r="U228" s="34"/>
      <c r="V228" s="34"/>
      <c r="W228" s="35" t="s">
        <v>69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315</v>
      </c>
      <c r="B229" s="54" t="s">
        <v>316</v>
      </c>
      <c r="C229" s="31">
        <v>4301051749</v>
      </c>
      <c r="D229" s="387">
        <v>4680115882942</v>
      </c>
      <c r="E229" s="388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75</v>
      </c>
      <c r="L229" s="32"/>
      <c r="M229" s="33" t="s">
        <v>68</v>
      </c>
      <c r="N229" s="33"/>
      <c r="O229" s="32">
        <v>40</v>
      </c>
      <c r="P229" s="61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2"/>
      <c r="R229" s="392"/>
      <c r="S229" s="392"/>
      <c r="T229" s="393"/>
      <c r="U229" s="34"/>
      <c r="V229" s="34"/>
      <c r="W229" s="35" t="s">
        <v>69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317</v>
      </c>
      <c r="B230" s="54" t="s">
        <v>318</v>
      </c>
      <c r="C230" s="31">
        <v>4301051753</v>
      </c>
      <c r="D230" s="387">
        <v>4680115880504</v>
      </c>
      <c r="E230" s="388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75</v>
      </c>
      <c r="L230" s="32"/>
      <c r="M230" s="33" t="s">
        <v>68</v>
      </c>
      <c r="N230" s="33"/>
      <c r="O230" s="32">
        <v>40</v>
      </c>
      <c r="P230" s="4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2"/>
      <c r="R230" s="392"/>
      <c r="S230" s="392"/>
      <c r="T230" s="393"/>
      <c r="U230" s="34"/>
      <c r="V230" s="34"/>
      <c r="W230" s="35" t="s">
        <v>69</v>
      </c>
      <c r="X230" s="380">
        <v>1.92</v>
      </c>
      <c r="Y230" s="381">
        <f t="shared" si="36"/>
        <v>2.4</v>
      </c>
      <c r="Z230" s="36">
        <f t="shared" si="41"/>
        <v>7.5300000000000002E-3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2.1375999999999999</v>
      </c>
      <c r="BN230" s="64">
        <f t="shared" si="38"/>
        <v>2.6720000000000002</v>
      </c>
      <c r="BO230" s="64">
        <f t="shared" si="39"/>
        <v>5.1282051282051282E-3</v>
      </c>
      <c r="BP230" s="64">
        <f t="shared" si="40"/>
        <v>6.41025641025641E-3</v>
      </c>
    </row>
    <row r="231" spans="1:68" ht="27" customHeight="1" x14ac:dyDescent="0.25">
      <c r="A231" s="54" t="s">
        <v>319</v>
      </c>
      <c r="B231" s="54" t="s">
        <v>320</v>
      </c>
      <c r="C231" s="31">
        <v>4301051410</v>
      </c>
      <c r="D231" s="387">
        <v>4680115882164</v>
      </c>
      <c r="E231" s="388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75</v>
      </c>
      <c r="L231" s="32"/>
      <c r="M231" s="33" t="s">
        <v>116</v>
      </c>
      <c r="N231" s="33"/>
      <c r="O231" s="32">
        <v>40</v>
      </c>
      <c r="P231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2"/>
      <c r="R231" s="392"/>
      <c r="S231" s="392"/>
      <c r="T231" s="393"/>
      <c r="U231" s="34"/>
      <c r="V231" s="34"/>
      <c r="W231" s="35" t="s">
        <v>69</v>
      </c>
      <c r="X231" s="380">
        <v>1.92</v>
      </c>
      <c r="Y231" s="381">
        <f t="shared" si="36"/>
        <v>2.4</v>
      </c>
      <c r="Z231" s="36">
        <f t="shared" si="41"/>
        <v>7.5300000000000002E-3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2.1423999999999999</v>
      </c>
      <c r="BN231" s="64">
        <f t="shared" si="38"/>
        <v>2.6779999999999999</v>
      </c>
      <c r="BO231" s="64">
        <f t="shared" si="39"/>
        <v>5.1282051282051282E-3</v>
      </c>
      <c r="BP231" s="64">
        <f t="shared" si="40"/>
        <v>6.41025641025641E-3</v>
      </c>
    </row>
    <row r="232" spans="1:68" x14ac:dyDescent="0.2">
      <c r="A232" s="400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2"/>
      <c r="P232" s="384" t="s">
        <v>70</v>
      </c>
      <c r="Q232" s="385"/>
      <c r="R232" s="385"/>
      <c r="S232" s="385"/>
      <c r="T232" s="385"/>
      <c r="U232" s="385"/>
      <c r="V232" s="386"/>
      <c r="W232" s="37" t="s">
        <v>71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4.5328355765137376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6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0.10205999999999998</v>
      </c>
      <c r="AA232" s="383"/>
      <c r="AB232" s="383"/>
      <c r="AC232" s="383"/>
    </row>
    <row r="233" spans="1:68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2"/>
      <c r="P233" s="384" t="s">
        <v>70</v>
      </c>
      <c r="Q233" s="385"/>
      <c r="R233" s="385"/>
      <c r="S233" s="385"/>
      <c r="T233" s="385"/>
      <c r="U233" s="385"/>
      <c r="V233" s="386"/>
      <c r="W233" s="37" t="s">
        <v>69</v>
      </c>
      <c r="X233" s="382">
        <f>IFERROR(SUM(X221:X231),"0")</f>
        <v>27.840000000000003</v>
      </c>
      <c r="Y233" s="382">
        <f>IFERROR(SUM(Y221:Y231),"0")</f>
        <v>37.199999999999996</v>
      </c>
      <c r="Z233" s="37"/>
      <c r="AA233" s="383"/>
      <c r="AB233" s="383"/>
      <c r="AC233" s="383"/>
    </row>
    <row r="234" spans="1:68" ht="14.25" hidden="1" customHeight="1" x14ac:dyDescent="0.25">
      <c r="A234" s="423" t="s">
        <v>167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401"/>
      <c r="AA234" s="376"/>
      <c r="AB234" s="376"/>
      <c r="AC234" s="376"/>
    </row>
    <row r="235" spans="1:68" ht="16.5" hidden="1" customHeight="1" x14ac:dyDescent="0.25">
      <c r="A235" s="54" t="s">
        <v>321</v>
      </c>
      <c r="B235" s="54" t="s">
        <v>322</v>
      </c>
      <c r="C235" s="31">
        <v>4301060404</v>
      </c>
      <c r="D235" s="387">
        <v>4680115882874</v>
      </c>
      <c r="E235" s="388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75</v>
      </c>
      <c r="L235" s="32"/>
      <c r="M235" s="33" t="s">
        <v>68</v>
      </c>
      <c r="N235" s="33"/>
      <c r="O235" s="32">
        <v>40</v>
      </c>
      <c r="P235" s="59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2"/>
      <c r="R235" s="392"/>
      <c r="S235" s="392"/>
      <c r="T235" s="393"/>
      <c r="U235" s="34"/>
      <c r="V235" s="34"/>
      <c r="W235" s="35" t="s">
        <v>69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321</v>
      </c>
      <c r="B236" s="54" t="s">
        <v>323</v>
      </c>
      <c r="C236" s="31">
        <v>4301060360</v>
      </c>
      <c r="D236" s="387">
        <v>4680115882874</v>
      </c>
      <c r="E236" s="388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75</v>
      </c>
      <c r="L236" s="32"/>
      <c r="M236" s="33" t="s">
        <v>68</v>
      </c>
      <c r="N236" s="33"/>
      <c r="O236" s="32">
        <v>30</v>
      </c>
      <c r="P236" s="45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2"/>
      <c r="R236" s="392"/>
      <c r="S236" s="392"/>
      <c r="T236" s="393"/>
      <c r="U236" s="34"/>
      <c r="V236" s="34"/>
      <c r="W236" s="35" t="s">
        <v>69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324</v>
      </c>
      <c r="B237" s="54" t="s">
        <v>325</v>
      </c>
      <c r="C237" s="31">
        <v>4301060359</v>
      </c>
      <c r="D237" s="387">
        <v>4680115884434</v>
      </c>
      <c r="E237" s="388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75</v>
      </c>
      <c r="L237" s="32"/>
      <c r="M237" s="33" t="s">
        <v>68</v>
      </c>
      <c r="N237" s="33"/>
      <c r="O237" s="32">
        <v>30</v>
      </c>
      <c r="P237" s="4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2"/>
      <c r="R237" s="392"/>
      <c r="S237" s="392"/>
      <c r="T237" s="393"/>
      <c r="U237" s="34"/>
      <c r="V237" s="34"/>
      <c r="W237" s="35" t="s">
        <v>69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326</v>
      </c>
      <c r="B238" s="54" t="s">
        <v>327</v>
      </c>
      <c r="C238" s="31">
        <v>4301060375</v>
      </c>
      <c r="D238" s="387">
        <v>4680115880818</v>
      </c>
      <c r="E238" s="388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75</v>
      </c>
      <c r="L238" s="32"/>
      <c r="M238" s="33" t="s">
        <v>68</v>
      </c>
      <c r="N238" s="33"/>
      <c r="O238" s="32">
        <v>40</v>
      </c>
      <c r="P238" s="58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2"/>
      <c r="R238" s="392"/>
      <c r="S238" s="392"/>
      <c r="T238" s="393"/>
      <c r="U238" s="34"/>
      <c r="V238" s="34"/>
      <c r="W238" s="35" t="s">
        <v>69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329</v>
      </c>
      <c r="C239" s="31">
        <v>4301060389</v>
      </c>
      <c r="D239" s="387">
        <v>4680115880801</v>
      </c>
      <c r="E239" s="388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75</v>
      </c>
      <c r="L239" s="32"/>
      <c r="M239" s="33" t="s">
        <v>116</v>
      </c>
      <c r="N239" s="33"/>
      <c r="O239" s="32">
        <v>40</v>
      </c>
      <c r="P239" s="5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2"/>
      <c r="R239" s="392"/>
      <c r="S239" s="392"/>
      <c r="T239" s="393"/>
      <c r="U239" s="34"/>
      <c r="V239" s="34"/>
      <c r="W239" s="35" t="s">
        <v>69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400"/>
      <c r="B240" s="401"/>
      <c r="C240" s="401"/>
      <c r="D240" s="401"/>
      <c r="E240" s="401"/>
      <c r="F240" s="401"/>
      <c r="G240" s="401"/>
      <c r="H240" s="401"/>
      <c r="I240" s="401"/>
      <c r="J240" s="401"/>
      <c r="K240" s="401"/>
      <c r="L240" s="401"/>
      <c r="M240" s="401"/>
      <c r="N240" s="401"/>
      <c r="O240" s="402"/>
      <c r="P240" s="384" t="s">
        <v>70</v>
      </c>
      <c r="Q240" s="385"/>
      <c r="R240" s="385"/>
      <c r="S240" s="385"/>
      <c r="T240" s="385"/>
      <c r="U240" s="385"/>
      <c r="V240" s="386"/>
      <c r="W240" s="37" t="s">
        <v>71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hidden="1" x14ac:dyDescent="0.2">
      <c r="A241" s="401"/>
      <c r="B241" s="401"/>
      <c r="C241" s="401"/>
      <c r="D241" s="401"/>
      <c r="E241" s="401"/>
      <c r="F241" s="401"/>
      <c r="G241" s="401"/>
      <c r="H241" s="401"/>
      <c r="I241" s="401"/>
      <c r="J241" s="401"/>
      <c r="K241" s="401"/>
      <c r="L241" s="401"/>
      <c r="M241" s="401"/>
      <c r="N241" s="401"/>
      <c r="O241" s="402"/>
      <c r="P241" s="384" t="s">
        <v>70</v>
      </c>
      <c r="Q241" s="385"/>
      <c r="R241" s="385"/>
      <c r="S241" s="385"/>
      <c r="T241" s="385"/>
      <c r="U241" s="385"/>
      <c r="V241" s="386"/>
      <c r="W241" s="37" t="s">
        <v>69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hidden="1" customHeight="1" x14ac:dyDescent="0.25">
      <c r="A242" s="420" t="s">
        <v>330</v>
      </c>
      <c r="B242" s="401"/>
      <c r="C242" s="401"/>
      <c r="D242" s="401"/>
      <c r="E242" s="401"/>
      <c r="F242" s="401"/>
      <c r="G242" s="401"/>
      <c r="H242" s="401"/>
      <c r="I242" s="401"/>
      <c r="J242" s="401"/>
      <c r="K242" s="401"/>
      <c r="L242" s="401"/>
      <c r="M242" s="401"/>
      <c r="N242" s="401"/>
      <c r="O242" s="401"/>
      <c r="P242" s="401"/>
      <c r="Q242" s="401"/>
      <c r="R242" s="401"/>
      <c r="S242" s="401"/>
      <c r="T242" s="401"/>
      <c r="U242" s="401"/>
      <c r="V242" s="401"/>
      <c r="W242" s="401"/>
      <c r="X242" s="401"/>
      <c r="Y242" s="401"/>
      <c r="Z242" s="401"/>
      <c r="AA242" s="375"/>
      <c r="AB242" s="375"/>
      <c r="AC242" s="375"/>
    </row>
    <row r="243" spans="1:68" ht="14.25" hidden="1" customHeight="1" x14ac:dyDescent="0.25">
      <c r="A243" s="423" t="s">
        <v>110</v>
      </c>
      <c r="B243" s="401"/>
      <c r="C243" s="401"/>
      <c r="D243" s="401"/>
      <c r="E243" s="401"/>
      <c r="F243" s="401"/>
      <c r="G243" s="401"/>
      <c r="H243" s="401"/>
      <c r="I243" s="401"/>
      <c r="J243" s="401"/>
      <c r="K243" s="401"/>
      <c r="L243" s="401"/>
      <c r="M243" s="401"/>
      <c r="N243" s="401"/>
      <c r="O243" s="401"/>
      <c r="P243" s="401"/>
      <c r="Q243" s="401"/>
      <c r="R243" s="401"/>
      <c r="S243" s="401"/>
      <c r="T243" s="401"/>
      <c r="U243" s="401"/>
      <c r="V243" s="401"/>
      <c r="W243" s="401"/>
      <c r="X243" s="401"/>
      <c r="Y243" s="401"/>
      <c r="Z243" s="401"/>
      <c r="AA243" s="376"/>
      <c r="AB243" s="376"/>
      <c r="AC243" s="376"/>
    </row>
    <row r="244" spans="1:68" ht="27" hidden="1" customHeight="1" x14ac:dyDescent="0.25">
      <c r="A244" s="54" t="s">
        <v>331</v>
      </c>
      <c r="B244" s="54" t="s">
        <v>332</v>
      </c>
      <c r="C244" s="31">
        <v>4301011945</v>
      </c>
      <c r="D244" s="387">
        <v>4680115884274</v>
      </c>
      <c r="E244" s="388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113</v>
      </c>
      <c r="L244" s="32"/>
      <c r="M244" s="33" t="s">
        <v>133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2"/>
      <c r="R244" s="392"/>
      <c r="S244" s="392"/>
      <c r="T244" s="393"/>
      <c r="U244" s="34"/>
      <c r="V244" s="34"/>
      <c r="W244" s="35" t="s">
        <v>69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331</v>
      </c>
      <c r="B245" s="54" t="s">
        <v>333</v>
      </c>
      <c r="C245" s="31">
        <v>4301011717</v>
      </c>
      <c r="D245" s="387">
        <v>4680115884274</v>
      </c>
      <c r="E245" s="388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113</v>
      </c>
      <c r="L245" s="32"/>
      <c r="M245" s="33" t="s">
        <v>114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2"/>
      <c r="R245" s="392"/>
      <c r="S245" s="392"/>
      <c r="T245" s="393"/>
      <c r="U245" s="34"/>
      <c r="V245" s="34"/>
      <c r="W245" s="35" t="s">
        <v>69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334</v>
      </c>
      <c r="B246" s="54" t="s">
        <v>335</v>
      </c>
      <c r="C246" s="31">
        <v>4301011719</v>
      </c>
      <c r="D246" s="387">
        <v>4680115884298</v>
      </c>
      <c r="E246" s="388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113</v>
      </c>
      <c r="L246" s="32"/>
      <c r="M246" s="33" t="s">
        <v>114</v>
      </c>
      <c r="N246" s="33"/>
      <c r="O246" s="32">
        <v>55</v>
      </c>
      <c r="P246" s="5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2"/>
      <c r="R246" s="392"/>
      <c r="S246" s="392"/>
      <c r="T246" s="393"/>
      <c r="U246" s="34"/>
      <c r="V246" s="34"/>
      <c r="W246" s="35" t="s">
        <v>69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4301011944</v>
      </c>
      <c r="D247" s="387">
        <v>4680115884250</v>
      </c>
      <c r="E247" s="388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113</v>
      </c>
      <c r="L247" s="32"/>
      <c r="M247" s="33" t="s">
        <v>133</v>
      </c>
      <c r="N247" s="33"/>
      <c r="O247" s="32">
        <v>55</v>
      </c>
      <c r="P247" s="6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2"/>
      <c r="R247" s="392"/>
      <c r="S247" s="392"/>
      <c r="T247" s="393"/>
      <c r="U247" s="34"/>
      <c r="V247" s="34"/>
      <c r="W247" s="35" t="s">
        <v>69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336</v>
      </c>
      <c r="B248" s="54" t="s">
        <v>338</v>
      </c>
      <c r="C248" s="31">
        <v>4301011733</v>
      </c>
      <c r="D248" s="387">
        <v>4680115884250</v>
      </c>
      <c r="E248" s="388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113</v>
      </c>
      <c r="L248" s="32"/>
      <c r="M248" s="33" t="s">
        <v>116</v>
      </c>
      <c r="N248" s="33"/>
      <c r="O248" s="32">
        <v>55</v>
      </c>
      <c r="P248" s="5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2"/>
      <c r="R248" s="392"/>
      <c r="S248" s="392"/>
      <c r="T248" s="393"/>
      <c r="U248" s="34"/>
      <c r="V248" s="34"/>
      <c r="W248" s="35" t="s">
        <v>69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4301011718</v>
      </c>
      <c r="D249" s="387">
        <v>4680115884281</v>
      </c>
      <c r="E249" s="388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75</v>
      </c>
      <c r="L249" s="32"/>
      <c r="M249" s="33" t="s">
        <v>114</v>
      </c>
      <c r="N249" s="33"/>
      <c r="O249" s="32">
        <v>55</v>
      </c>
      <c r="P249" s="4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2"/>
      <c r="R249" s="392"/>
      <c r="S249" s="392"/>
      <c r="T249" s="393"/>
      <c r="U249" s="34"/>
      <c r="V249" s="34"/>
      <c r="W249" s="35" t="s">
        <v>69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341</v>
      </c>
      <c r="B250" s="54" t="s">
        <v>342</v>
      </c>
      <c r="C250" s="31">
        <v>4301011720</v>
      </c>
      <c r="D250" s="387">
        <v>4680115884199</v>
      </c>
      <c r="E250" s="388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75</v>
      </c>
      <c r="L250" s="32"/>
      <c r="M250" s="33" t="s">
        <v>114</v>
      </c>
      <c r="N250" s="33"/>
      <c r="O250" s="32">
        <v>55</v>
      </c>
      <c r="P250" s="5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2"/>
      <c r="R250" s="392"/>
      <c r="S250" s="392"/>
      <c r="T250" s="393"/>
      <c r="U250" s="34"/>
      <c r="V250" s="34"/>
      <c r="W250" s="35" t="s">
        <v>69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344</v>
      </c>
      <c r="C251" s="31">
        <v>4301011716</v>
      </c>
      <c r="D251" s="387">
        <v>4680115884267</v>
      </c>
      <c r="E251" s="388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75</v>
      </c>
      <c r="L251" s="32"/>
      <c r="M251" s="33" t="s">
        <v>114</v>
      </c>
      <c r="N251" s="33"/>
      <c r="O251" s="32">
        <v>55</v>
      </c>
      <c r="P251" s="63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2"/>
      <c r="R251" s="392"/>
      <c r="S251" s="392"/>
      <c r="T251" s="393"/>
      <c r="U251" s="34"/>
      <c r="V251" s="34"/>
      <c r="W251" s="35" t="s">
        <v>69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00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2"/>
      <c r="P252" s="384" t="s">
        <v>70</v>
      </c>
      <c r="Q252" s="385"/>
      <c r="R252" s="385"/>
      <c r="S252" s="385"/>
      <c r="T252" s="385"/>
      <c r="U252" s="385"/>
      <c r="V252" s="386"/>
      <c r="W252" s="37" t="s">
        <v>71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hidden="1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1"/>
      <c r="O253" s="402"/>
      <c r="P253" s="384" t="s">
        <v>70</v>
      </c>
      <c r="Q253" s="385"/>
      <c r="R253" s="385"/>
      <c r="S253" s="385"/>
      <c r="T253" s="385"/>
      <c r="U253" s="385"/>
      <c r="V253" s="386"/>
      <c r="W253" s="37" t="s">
        <v>69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hidden="1" customHeight="1" x14ac:dyDescent="0.25">
      <c r="A254" s="420" t="s">
        <v>345</v>
      </c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1"/>
      <c r="P254" s="401"/>
      <c r="Q254" s="401"/>
      <c r="R254" s="401"/>
      <c r="S254" s="401"/>
      <c r="T254" s="401"/>
      <c r="U254" s="401"/>
      <c r="V254" s="401"/>
      <c r="W254" s="401"/>
      <c r="X254" s="401"/>
      <c r="Y254" s="401"/>
      <c r="Z254" s="401"/>
      <c r="AA254" s="375"/>
      <c r="AB254" s="375"/>
      <c r="AC254" s="375"/>
    </row>
    <row r="255" spans="1:68" ht="14.25" hidden="1" customHeight="1" x14ac:dyDescent="0.25">
      <c r="A255" s="423" t="s">
        <v>110</v>
      </c>
      <c r="B255" s="401"/>
      <c r="C255" s="401"/>
      <c r="D255" s="401"/>
      <c r="E255" s="401"/>
      <c r="F255" s="401"/>
      <c r="G255" s="401"/>
      <c r="H255" s="401"/>
      <c r="I255" s="401"/>
      <c r="J255" s="401"/>
      <c r="K255" s="401"/>
      <c r="L255" s="401"/>
      <c r="M255" s="401"/>
      <c r="N255" s="401"/>
      <c r="O255" s="401"/>
      <c r="P255" s="401"/>
      <c r="Q255" s="401"/>
      <c r="R255" s="401"/>
      <c r="S255" s="401"/>
      <c r="T255" s="401"/>
      <c r="U255" s="401"/>
      <c r="V255" s="401"/>
      <c r="W255" s="401"/>
      <c r="X255" s="401"/>
      <c r="Y255" s="401"/>
      <c r="Z255" s="401"/>
      <c r="AA255" s="376"/>
      <c r="AB255" s="376"/>
      <c r="AC255" s="376"/>
    </row>
    <row r="256" spans="1:68" ht="27" hidden="1" customHeight="1" x14ac:dyDescent="0.25">
      <c r="A256" s="54" t="s">
        <v>346</v>
      </c>
      <c r="B256" s="54" t="s">
        <v>347</v>
      </c>
      <c r="C256" s="31">
        <v>4301011942</v>
      </c>
      <c r="D256" s="387">
        <v>4680115884137</v>
      </c>
      <c r="E256" s="388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113</v>
      </c>
      <c r="L256" s="32"/>
      <c r="M256" s="33" t="s">
        <v>133</v>
      </c>
      <c r="N256" s="33"/>
      <c r="O256" s="32">
        <v>55</v>
      </c>
      <c r="P256" s="6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2"/>
      <c r="R256" s="392"/>
      <c r="S256" s="392"/>
      <c r="T256" s="393"/>
      <c r="U256" s="34"/>
      <c r="V256" s="34"/>
      <c r="W256" s="35" t="s">
        <v>69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346</v>
      </c>
      <c r="B257" s="54" t="s">
        <v>348</v>
      </c>
      <c r="C257" s="31">
        <v>4301011826</v>
      </c>
      <c r="D257" s="387">
        <v>4680115884137</v>
      </c>
      <c r="E257" s="388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2"/>
      <c r="R257" s="392"/>
      <c r="S257" s="392"/>
      <c r="T257" s="393"/>
      <c r="U257" s="34"/>
      <c r="V257" s="34"/>
      <c r="W257" s="35" t="s">
        <v>69</v>
      </c>
      <c r="X257" s="380">
        <v>0</v>
      </c>
      <c r="Y257" s="381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4301011724</v>
      </c>
      <c r="D258" s="387">
        <v>4680115884236</v>
      </c>
      <c r="E258" s="388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113</v>
      </c>
      <c r="L258" s="32"/>
      <c r="M258" s="33" t="s">
        <v>114</v>
      </c>
      <c r="N258" s="33"/>
      <c r="O258" s="32">
        <v>55</v>
      </c>
      <c r="P258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2"/>
      <c r="R258" s="392"/>
      <c r="S258" s="392"/>
      <c r="T258" s="393"/>
      <c r="U258" s="34"/>
      <c r="V258" s="34"/>
      <c r="W258" s="35" t="s">
        <v>69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4301011721</v>
      </c>
      <c r="D259" s="387">
        <v>4680115884175</v>
      </c>
      <c r="E259" s="388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113</v>
      </c>
      <c r="L259" s="32"/>
      <c r="M259" s="33" t="s">
        <v>114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2"/>
      <c r="R259" s="392"/>
      <c r="S259" s="392"/>
      <c r="T259" s="393"/>
      <c r="U259" s="34"/>
      <c r="V259" s="34"/>
      <c r="W259" s="35" t="s">
        <v>69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4301011824</v>
      </c>
      <c r="D260" s="387">
        <v>4680115884144</v>
      </c>
      <c r="E260" s="388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75</v>
      </c>
      <c r="L260" s="32"/>
      <c r="M260" s="33" t="s">
        <v>114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2"/>
      <c r="R260" s="392"/>
      <c r="S260" s="392"/>
      <c r="T260" s="393"/>
      <c r="U260" s="34"/>
      <c r="V260" s="34"/>
      <c r="W260" s="35" t="s">
        <v>69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355</v>
      </c>
      <c r="B261" s="54" t="s">
        <v>356</v>
      </c>
      <c r="C261" s="31">
        <v>4301011963</v>
      </c>
      <c r="D261" s="387">
        <v>4680115885288</v>
      </c>
      <c r="E261" s="388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75</v>
      </c>
      <c r="L261" s="32"/>
      <c r="M261" s="33" t="s">
        <v>114</v>
      </c>
      <c r="N261" s="33"/>
      <c r="O261" s="32">
        <v>55</v>
      </c>
      <c r="P261" s="6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2"/>
      <c r="R261" s="392"/>
      <c r="S261" s="392"/>
      <c r="T261" s="393"/>
      <c r="U261" s="34"/>
      <c r="V261" s="34"/>
      <c r="W261" s="35" t="s">
        <v>69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357</v>
      </c>
      <c r="B262" s="54" t="s">
        <v>358</v>
      </c>
      <c r="C262" s="31">
        <v>4301011726</v>
      </c>
      <c r="D262" s="387">
        <v>4680115884182</v>
      </c>
      <c r="E262" s="388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75</v>
      </c>
      <c r="L262" s="32"/>
      <c r="M262" s="33" t="s">
        <v>114</v>
      </c>
      <c r="N262" s="33"/>
      <c r="O262" s="32">
        <v>55</v>
      </c>
      <c r="P262" s="73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2"/>
      <c r="R262" s="392"/>
      <c r="S262" s="392"/>
      <c r="T262" s="393"/>
      <c r="U262" s="34"/>
      <c r="V262" s="34"/>
      <c r="W262" s="35" t="s">
        <v>69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359</v>
      </c>
      <c r="B263" s="54" t="s">
        <v>360</v>
      </c>
      <c r="C263" s="31">
        <v>4301011722</v>
      </c>
      <c r="D263" s="387">
        <v>4680115884205</v>
      </c>
      <c r="E263" s="388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75</v>
      </c>
      <c r="L263" s="32"/>
      <c r="M263" s="33" t="s">
        <v>114</v>
      </c>
      <c r="N263" s="33"/>
      <c r="O263" s="32">
        <v>55</v>
      </c>
      <c r="P263" s="7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2"/>
      <c r="R263" s="392"/>
      <c r="S263" s="392"/>
      <c r="T263" s="393"/>
      <c r="U263" s="34"/>
      <c r="V263" s="34"/>
      <c r="W263" s="35" t="s">
        <v>69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00"/>
      <c r="B264" s="401"/>
      <c r="C264" s="401"/>
      <c r="D264" s="401"/>
      <c r="E264" s="401"/>
      <c r="F264" s="401"/>
      <c r="G264" s="401"/>
      <c r="H264" s="401"/>
      <c r="I264" s="401"/>
      <c r="J264" s="401"/>
      <c r="K264" s="401"/>
      <c r="L264" s="401"/>
      <c r="M264" s="401"/>
      <c r="N264" s="401"/>
      <c r="O264" s="402"/>
      <c r="P264" s="384" t="s">
        <v>70</v>
      </c>
      <c r="Q264" s="385"/>
      <c r="R264" s="385"/>
      <c r="S264" s="385"/>
      <c r="T264" s="385"/>
      <c r="U264" s="385"/>
      <c r="V264" s="386"/>
      <c r="W264" s="37" t="s">
        <v>71</v>
      </c>
      <c r="X264" s="382">
        <f>IFERROR(X256/H256,"0")+IFERROR(X257/H257,"0")+IFERROR(X258/H258,"0")+IFERROR(X259/H259,"0")+IFERROR(X260/H260,"0")+IFERROR(X261/H261,"0")+IFERROR(X262/H262,"0")+IFERROR(X263/H263,"0")</f>
        <v>0</v>
      </c>
      <c r="Y264" s="382">
        <f>IFERROR(Y256/H256,"0")+IFERROR(Y257/H257,"0")+IFERROR(Y258/H258,"0")+IFERROR(Y259/H259,"0")+IFERROR(Y260/H260,"0")+IFERROR(Y261/H261,"0")+IFERROR(Y262/H262,"0")+IFERROR(Y263/H263,"0")</f>
        <v>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3"/>
      <c r="AB264" s="383"/>
      <c r="AC264" s="383"/>
    </row>
    <row r="265" spans="1:68" hidden="1" x14ac:dyDescent="0.2">
      <c r="A265" s="401"/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2"/>
      <c r="P265" s="384" t="s">
        <v>70</v>
      </c>
      <c r="Q265" s="385"/>
      <c r="R265" s="385"/>
      <c r="S265" s="385"/>
      <c r="T265" s="385"/>
      <c r="U265" s="385"/>
      <c r="V265" s="386"/>
      <c r="W265" s="37" t="s">
        <v>69</v>
      </c>
      <c r="X265" s="382">
        <f>IFERROR(SUM(X256:X263),"0")</f>
        <v>0</v>
      </c>
      <c r="Y265" s="382">
        <f>IFERROR(SUM(Y256:Y263),"0")</f>
        <v>0</v>
      </c>
      <c r="Z265" s="37"/>
      <c r="AA265" s="383"/>
      <c r="AB265" s="383"/>
      <c r="AC265" s="383"/>
    </row>
    <row r="266" spans="1:68" ht="16.5" hidden="1" customHeight="1" x14ac:dyDescent="0.25">
      <c r="A266" s="420" t="s">
        <v>361</v>
      </c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1"/>
      <c r="P266" s="401"/>
      <c r="Q266" s="401"/>
      <c r="R266" s="401"/>
      <c r="S266" s="401"/>
      <c r="T266" s="401"/>
      <c r="U266" s="401"/>
      <c r="V266" s="401"/>
      <c r="W266" s="401"/>
      <c r="X266" s="401"/>
      <c r="Y266" s="401"/>
      <c r="Z266" s="401"/>
      <c r="AA266" s="375"/>
      <c r="AB266" s="375"/>
      <c r="AC266" s="375"/>
    </row>
    <row r="267" spans="1:68" ht="14.25" hidden="1" customHeight="1" x14ac:dyDescent="0.25">
      <c r="A267" s="423" t="s">
        <v>110</v>
      </c>
      <c r="B267" s="401"/>
      <c r="C267" s="401"/>
      <c r="D267" s="401"/>
      <c r="E267" s="401"/>
      <c r="F267" s="401"/>
      <c r="G267" s="401"/>
      <c r="H267" s="401"/>
      <c r="I267" s="401"/>
      <c r="J267" s="401"/>
      <c r="K267" s="401"/>
      <c r="L267" s="401"/>
      <c r="M267" s="401"/>
      <c r="N267" s="401"/>
      <c r="O267" s="401"/>
      <c r="P267" s="401"/>
      <c r="Q267" s="401"/>
      <c r="R267" s="401"/>
      <c r="S267" s="401"/>
      <c r="T267" s="401"/>
      <c r="U267" s="401"/>
      <c r="V267" s="401"/>
      <c r="W267" s="401"/>
      <c r="X267" s="401"/>
      <c r="Y267" s="401"/>
      <c r="Z267" s="401"/>
      <c r="AA267" s="376"/>
      <c r="AB267" s="376"/>
      <c r="AC267" s="376"/>
    </row>
    <row r="268" spans="1:68" ht="27" hidden="1" customHeight="1" x14ac:dyDescent="0.25">
      <c r="A268" s="54" t="s">
        <v>362</v>
      </c>
      <c r="B268" s="54" t="s">
        <v>363</v>
      </c>
      <c r="C268" s="31">
        <v>4301011855</v>
      </c>
      <c r="D268" s="387">
        <v>4680115885837</v>
      </c>
      <c r="E268" s="388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2"/>
      <c r="R268" s="392"/>
      <c r="S268" s="392"/>
      <c r="T268" s="393"/>
      <c r="U268" s="34"/>
      <c r="V268" s="34"/>
      <c r="W268" s="35" t="s">
        <v>69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4301011910</v>
      </c>
      <c r="D269" s="387">
        <v>4680115885806</v>
      </c>
      <c r="E269" s="388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113</v>
      </c>
      <c r="L269" s="32"/>
      <c r="M269" s="33" t="s">
        <v>133</v>
      </c>
      <c r="N269" s="33"/>
      <c r="O269" s="32">
        <v>55</v>
      </c>
      <c r="P269" s="654" t="s">
        <v>366</v>
      </c>
      <c r="Q269" s="392"/>
      <c r="R269" s="392"/>
      <c r="S269" s="392"/>
      <c r="T269" s="393"/>
      <c r="U269" s="34"/>
      <c r="V269" s="34"/>
      <c r="W269" s="35" t="s">
        <v>69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364</v>
      </c>
      <c r="B270" s="54" t="s">
        <v>367</v>
      </c>
      <c r="C270" s="31">
        <v>4301011850</v>
      </c>
      <c r="D270" s="387">
        <v>4680115885806</v>
      </c>
      <c r="E270" s="388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113</v>
      </c>
      <c r="L270" s="32"/>
      <c r="M270" s="33" t="s">
        <v>114</v>
      </c>
      <c r="N270" s="33"/>
      <c r="O270" s="32">
        <v>55</v>
      </c>
      <c r="P270" s="7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2"/>
      <c r="R270" s="392"/>
      <c r="S270" s="392"/>
      <c r="T270" s="393"/>
      <c r="U270" s="34"/>
      <c r="V270" s="34"/>
      <c r="W270" s="35" t="s">
        <v>69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368</v>
      </c>
      <c r="B271" s="54" t="s">
        <v>369</v>
      </c>
      <c r="C271" s="31">
        <v>4301011853</v>
      </c>
      <c r="D271" s="387">
        <v>4680115885851</v>
      </c>
      <c r="E271" s="388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113</v>
      </c>
      <c r="L271" s="32"/>
      <c r="M271" s="33" t="s">
        <v>114</v>
      </c>
      <c r="N271" s="33"/>
      <c r="O271" s="32">
        <v>55</v>
      </c>
      <c r="P271" s="4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2"/>
      <c r="R271" s="392"/>
      <c r="S271" s="392"/>
      <c r="T271" s="393"/>
      <c r="U271" s="34"/>
      <c r="V271" s="34"/>
      <c r="W271" s="35" t="s">
        <v>69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370</v>
      </c>
      <c r="B272" s="54" t="s">
        <v>371</v>
      </c>
      <c r="C272" s="31">
        <v>4301011852</v>
      </c>
      <c r="D272" s="387">
        <v>4680115885844</v>
      </c>
      <c r="E272" s="388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75</v>
      </c>
      <c r="L272" s="32"/>
      <c r="M272" s="33" t="s">
        <v>114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2"/>
      <c r="R272" s="392"/>
      <c r="S272" s="392"/>
      <c r="T272" s="393"/>
      <c r="U272" s="34"/>
      <c r="V272" s="34"/>
      <c r="W272" s="35" t="s">
        <v>69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372</v>
      </c>
      <c r="B273" s="54" t="s">
        <v>373</v>
      </c>
      <c r="C273" s="31">
        <v>4301011851</v>
      </c>
      <c r="D273" s="387">
        <v>4680115885820</v>
      </c>
      <c r="E273" s="388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75</v>
      </c>
      <c r="L273" s="32"/>
      <c r="M273" s="33" t="s">
        <v>114</v>
      </c>
      <c r="N273" s="33"/>
      <c r="O273" s="32">
        <v>55</v>
      </c>
      <c r="P273" s="4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2"/>
      <c r="R273" s="392"/>
      <c r="S273" s="392"/>
      <c r="T273" s="393"/>
      <c r="U273" s="34"/>
      <c r="V273" s="34"/>
      <c r="W273" s="35" t="s">
        <v>69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0"/>
      <c r="B274" s="401"/>
      <c r="C274" s="401"/>
      <c r="D274" s="401"/>
      <c r="E274" s="401"/>
      <c r="F274" s="401"/>
      <c r="G274" s="401"/>
      <c r="H274" s="401"/>
      <c r="I274" s="401"/>
      <c r="J274" s="401"/>
      <c r="K274" s="401"/>
      <c r="L274" s="401"/>
      <c r="M274" s="401"/>
      <c r="N274" s="401"/>
      <c r="O274" s="402"/>
      <c r="P274" s="384" t="s">
        <v>70</v>
      </c>
      <c r="Q274" s="385"/>
      <c r="R274" s="385"/>
      <c r="S274" s="385"/>
      <c r="T274" s="385"/>
      <c r="U274" s="385"/>
      <c r="V274" s="386"/>
      <c r="W274" s="37" t="s">
        <v>71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hidden="1" x14ac:dyDescent="0.2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2"/>
      <c r="P275" s="384" t="s">
        <v>70</v>
      </c>
      <c r="Q275" s="385"/>
      <c r="R275" s="385"/>
      <c r="S275" s="385"/>
      <c r="T275" s="385"/>
      <c r="U275" s="385"/>
      <c r="V275" s="386"/>
      <c r="W275" s="37" t="s">
        <v>69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hidden="1" customHeight="1" x14ac:dyDescent="0.25">
      <c r="A276" s="420" t="s">
        <v>374</v>
      </c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1"/>
      <c r="P276" s="401"/>
      <c r="Q276" s="401"/>
      <c r="R276" s="401"/>
      <c r="S276" s="401"/>
      <c r="T276" s="401"/>
      <c r="U276" s="401"/>
      <c r="V276" s="401"/>
      <c r="W276" s="401"/>
      <c r="X276" s="401"/>
      <c r="Y276" s="401"/>
      <c r="Z276" s="401"/>
      <c r="AA276" s="375"/>
      <c r="AB276" s="375"/>
      <c r="AC276" s="375"/>
    </row>
    <row r="277" spans="1:68" ht="14.25" hidden="1" customHeight="1" x14ac:dyDescent="0.25">
      <c r="A277" s="423" t="s">
        <v>110</v>
      </c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01"/>
      <c r="O277" s="401"/>
      <c r="P277" s="401"/>
      <c r="Q277" s="401"/>
      <c r="R277" s="401"/>
      <c r="S277" s="401"/>
      <c r="T277" s="401"/>
      <c r="U277" s="401"/>
      <c r="V277" s="401"/>
      <c r="W277" s="401"/>
      <c r="X277" s="401"/>
      <c r="Y277" s="401"/>
      <c r="Z277" s="401"/>
      <c r="AA277" s="376"/>
      <c r="AB277" s="376"/>
      <c r="AC277" s="376"/>
    </row>
    <row r="278" spans="1:68" ht="27" hidden="1" customHeight="1" x14ac:dyDescent="0.25">
      <c r="A278" s="54" t="s">
        <v>375</v>
      </c>
      <c r="B278" s="54" t="s">
        <v>376</v>
      </c>
      <c r="C278" s="31">
        <v>4301011876</v>
      </c>
      <c r="D278" s="387">
        <v>4680115885707</v>
      </c>
      <c r="E278" s="388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113</v>
      </c>
      <c r="L278" s="32"/>
      <c r="M278" s="33" t="s">
        <v>114</v>
      </c>
      <c r="N278" s="33"/>
      <c r="O278" s="32">
        <v>31</v>
      </c>
      <c r="P278" s="7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2"/>
      <c r="R278" s="392"/>
      <c r="S278" s="392"/>
      <c r="T278" s="393"/>
      <c r="U278" s="34"/>
      <c r="V278" s="34"/>
      <c r="W278" s="35" t="s">
        <v>69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0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2"/>
      <c r="P279" s="384" t="s">
        <v>70</v>
      </c>
      <c r="Q279" s="385"/>
      <c r="R279" s="385"/>
      <c r="S279" s="385"/>
      <c r="T279" s="385"/>
      <c r="U279" s="385"/>
      <c r="V279" s="386"/>
      <c r="W279" s="37" t="s">
        <v>71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hidden="1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02"/>
      <c r="P280" s="384" t="s">
        <v>70</v>
      </c>
      <c r="Q280" s="385"/>
      <c r="R280" s="385"/>
      <c r="S280" s="385"/>
      <c r="T280" s="385"/>
      <c r="U280" s="385"/>
      <c r="V280" s="386"/>
      <c r="W280" s="37" t="s">
        <v>69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hidden="1" customHeight="1" x14ac:dyDescent="0.25">
      <c r="A281" s="420" t="s">
        <v>377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75"/>
      <c r="AB281" s="375"/>
      <c r="AC281" s="375"/>
    </row>
    <row r="282" spans="1:68" ht="14.25" hidden="1" customHeight="1" x14ac:dyDescent="0.25">
      <c r="A282" s="423" t="s">
        <v>110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76"/>
      <c r="AB282" s="376"/>
      <c r="AC282" s="376"/>
    </row>
    <row r="283" spans="1:68" ht="27" hidden="1" customHeight="1" x14ac:dyDescent="0.25">
      <c r="A283" s="54" t="s">
        <v>378</v>
      </c>
      <c r="B283" s="54" t="s">
        <v>379</v>
      </c>
      <c r="C283" s="31">
        <v>4301011223</v>
      </c>
      <c r="D283" s="387">
        <v>4607091383423</v>
      </c>
      <c r="E283" s="388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113</v>
      </c>
      <c r="L283" s="32"/>
      <c r="M283" s="33" t="s">
        <v>116</v>
      </c>
      <c r="N283" s="33"/>
      <c r="O283" s="32">
        <v>35</v>
      </c>
      <c r="P283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2"/>
      <c r="R283" s="392"/>
      <c r="S283" s="392"/>
      <c r="T283" s="393"/>
      <c r="U283" s="34"/>
      <c r="V283" s="34"/>
      <c r="W283" s="35" t="s">
        <v>69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380</v>
      </c>
      <c r="B284" s="54" t="s">
        <v>381</v>
      </c>
      <c r="C284" s="31">
        <v>4301011879</v>
      </c>
      <c r="D284" s="387">
        <v>4680115885691</v>
      </c>
      <c r="E284" s="388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113</v>
      </c>
      <c r="L284" s="32"/>
      <c r="M284" s="33" t="s">
        <v>68</v>
      </c>
      <c r="N284" s="33"/>
      <c r="O284" s="32">
        <v>30</v>
      </c>
      <c r="P284" s="4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2"/>
      <c r="R284" s="392"/>
      <c r="S284" s="392"/>
      <c r="T284" s="393"/>
      <c r="U284" s="34"/>
      <c r="V284" s="34"/>
      <c r="W284" s="35" t="s">
        <v>69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382</v>
      </c>
      <c r="B285" s="54" t="s">
        <v>383</v>
      </c>
      <c r="C285" s="31">
        <v>4301011878</v>
      </c>
      <c r="D285" s="387">
        <v>4680115885660</v>
      </c>
      <c r="E285" s="388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113</v>
      </c>
      <c r="L285" s="32"/>
      <c r="M285" s="33" t="s">
        <v>68</v>
      </c>
      <c r="N285" s="33"/>
      <c r="O285" s="32">
        <v>35</v>
      </c>
      <c r="P285" s="5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2"/>
      <c r="R285" s="392"/>
      <c r="S285" s="392"/>
      <c r="T285" s="393"/>
      <c r="U285" s="34"/>
      <c r="V285" s="34"/>
      <c r="W285" s="35" t="s">
        <v>69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0"/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2"/>
      <c r="P286" s="384" t="s">
        <v>70</v>
      </c>
      <c r="Q286" s="385"/>
      <c r="R286" s="385"/>
      <c r="S286" s="385"/>
      <c r="T286" s="385"/>
      <c r="U286" s="385"/>
      <c r="V286" s="386"/>
      <c r="W286" s="37" t="s">
        <v>71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hidden="1" x14ac:dyDescent="0.2">
      <c r="A287" s="401"/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2"/>
      <c r="P287" s="384" t="s">
        <v>70</v>
      </c>
      <c r="Q287" s="385"/>
      <c r="R287" s="385"/>
      <c r="S287" s="385"/>
      <c r="T287" s="385"/>
      <c r="U287" s="385"/>
      <c r="V287" s="386"/>
      <c r="W287" s="37" t="s">
        <v>69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hidden="1" customHeight="1" x14ac:dyDescent="0.25">
      <c r="A288" s="420" t="s">
        <v>384</v>
      </c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01"/>
      <c r="O288" s="401"/>
      <c r="P288" s="401"/>
      <c r="Q288" s="401"/>
      <c r="R288" s="401"/>
      <c r="S288" s="401"/>
      <c r="T288" s="401"/>
      <c r="U288" s="401"/>
      <c r="V288" s="401"/>
      <c r="W288" s="401"/>
      <c r="X288" s="401"/>
      <c r="Y288" s="401"/>
      <c r="Z288" s="401"/>
      <c r="AA288" s="375"/>
      <c r="AB288" s="375"/>
      <c r="AC288" s="375"/>
    </row>
    <row r="289" spans="1:68" ht="14.25" hidden="1" customHeight="1" x14ac:dyDescent="0.25">
      <c r="A289" s="423" t="s">
        <v>72</v>
      </c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01"/>
      <c r="O289" s="401"/>
      <c r="P289" s="401"/>
      <c r="Q289" s="401"/>
      <c r="R289" s="401"/>
      <c r="S289" s="401"/>
      <c r="T289" s="401"/>
      <c r="U289" s="401"/>
      <c r="V289" s="401"/>
      <c r="W289" s="401"/>
      <c r="X289" s="401"/>
      <c r="Y289" s="401"/>
      <c r="Z289" s="401"/>
      <c r="AA289" s="376"/>
      <c r="AB289" s="376"/>
      <c r="AC289" s="376"/>
    </row>
    <row r="290" spans="1:68" ht="27" customHeight="1" x14ac:dyDescent="0.25">
      <c r="A290" s="54" t="s">
        <v>385</v>
      </c>
      <c r="B290" s="54" t="s">
        <v>386</v>
      </c>
      <c r="C290" s="31">
        <v>4301051409</v>
      </c>
      <c r="D290" s="387">
        <v>4680115881556</v>
      </c>
      <c r="E290" s="388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113</v>
      </c>
      <c r="L290" s="32"/>
      <c r="M290" s="33" t="s">
        <v>116</v>
      </c>
      <c r="N290" s="33"/>
      <c r="O290" s="32">
        <v>45</v>
      </c>
      <c r="P290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2"/>
      <c r="R290" s="392"/>
      <c r="S290" s="392"/>
      <c r="T290" s="393"/>
      <c r="U290" s="34"/>
      <c r="V290" s="34"/>
      <c r="W290" s="35" t="s">
        <v>69</v>
      </c>
      <c r="X290" s="380">
        <v>8</v>
      </c>
      <c r="Y290" s="381">
        <f>IFERROR(IF(X290="",0,CEILING((X290/$H290),1)*$H290),"")</f>
        <v>8</v>
      </c>
      <c r="Z290" s="36">
        <f>IFERROR(IF(Y290=0,"",ROUNDUP(Y290/H290,0)*0.01196),"")</f>
        <v>2.392E-2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8.8160000000000007</v>
      </c>
      <c r="BN290" s="64">
        <f>IFERROR(Y290*I290/H290,"0")</f>
        <v>8.8160000000000007</v>
      </c>
      <c r="BO290" s="64">
        <f>IFERROR(1/J290*(X290/H290),"0")</f>
        <v>1.9230769230769232E-2</v>
      </c>
      <c r="BP290" s="64">
        <f>IFERROR(1/J290*(Y290/H290),"0")</f>
        <v>1.9230769230769232E-2</v>
      </c>
    </row>
    <row r="291" spans="1:68" ht="37.5" hidden="1" customHeight="1" x14ac:dyDescent="0.25">
      <c r="A291" s="54" t="s">
        <v>387</v>
      </c>
      <c r="B291" s="54" t="s">
        <v>388</v>
      </c>
      <c r="C291" s="31">
        <v>4301051506</v>
      </c>
      <c r="D291" s="387">
        <v>4680115881037</v>
      </c>
      <c r="E291" s="388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75</v>
      </c>
      <c r="L291" s="32"/>
      <c r="M291" s="33" t="s">
        <v>68</v>
      </c>
      <c r="N291" s="33"/>
      <c r="O291" s="32">
        <v>40</v>
      </c>
      <c r="P291" s="7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2"/>
      <c r="R291" s="392"/>
      <c r="S291" s="392"/>
      <c r="T291" s="393"/>
      <c r="U291" s="34"/>
      <c r="V291" s="34"/>
      <c r="W291" s="35" t="s">
        <v>69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389</v>
      </c>
      <c r="B292" s="54" t="s">
        <v>390</v>
      </c>
      <c r="C292" s="31">
        <v>4301051487</v>
      </c>
      <c r="D292" s="387">
        <v>4680115881228</v>
      </c>
      <c r="E292" s="388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75</v>
      </c>
      <c r="L292" s="32"/>
      <c r="M292" s="33" t="s">
        <v>68</v>
      </c>
      <c r="N292" s="33"/>
      <c r="O292" s="32">
        <v>40</v>
      </c>
      <c r="P292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2"/>
      <c r="R292" s="392"/>
      <c r="S292" s="392"/>
      <c r="T292" s="393"/>
      <c r="U292" s="34"/>
      <c r="V292" s="34"/>
      <c r="W292" s="35" t="s">
        <v>69</v>
      </c>
      <c r="X292" s="380">
        <v>1.28</v>
      </c>
      <c r="Y292" s="381">
        <f>IFERROR(IF(X292="",0,CEILING((X292/$H292),1)*$H292),"")</f>
        <v>2.4</v>
      </c>
      <c r="Z292" s="36">
        <f>IFERROR(IF(Y292=0,"",ROUNDUP(Y292/H292,0)*0.00753),"")</f>
        <v>7.5300000000000002E-3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1.4250666666666667</v>
      </c>
      <c r="BN292" s="64">
        <f>IFERROR(Y292*I292/H292,"0")</f>
        <v>2.6720000000000002</v>
      </c>
      <c r="BO292" s="64">
        <f>IFERROR(1/J292*(X292/H292),"0")</f>
        <v>3.4188034188034188E-3</v>
      </c>
      <c r="BP292" s="64">
        <f>IFERROR(1/J292*(Y292/H292),"0")</f>
        <v>6.41025641025641E-3</v>
      </c>
    </row>
    <row r="293" spans="1:68" ht="27" customHeight="1" x14ac:dyDescent="0.25">
      <c r="A293" s="54" t="s">
        <v>391</v>
      </c>
      <c r="B293" s="54" t="s">
        <v>392</v>
      </c>
      <c r="C293" s="31">
        <v>4301051384</v>
      </c>
      <c r="D293" s="387">
        <v>4680115881211</v>
      </c>
      <c r="E293" s="388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75</v>
      </c>
      <c r="L293" s="32"/>
      <c r="M293" s="33" t="s">
        <v>68</v>
      </c>
      <c r="N293" s="33"/>
      <c r="O293" s="32">
        <v>45</v>
      </c>
      <c r="P293" s="75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2"/>
      <c r="R293" s="392"/>
      <c r="S293" s="392"/>
      <c r="T293" s="393"/>
      <c r="U293" s="34"/>
      <c r="V293" s="34"/>
      <c r="W293" s="35" t="s">
        <v>69</v>
      </c>
      <c r="X293" s="380">
        <v>1.28</v>
      </c>
      <c r="Y293" s="381">
        <f>IFERROR(IF(X293="",0,CEILING((X293/$H293),1)*$H293),"")</f>
        <v>2.4</v>
      </c>
      <c r="Z293" s="36">
        <f>IFERROR(IF(Y293=0,"",ROUNDUP(Y293/H293,0)*0.00753),"")</f>
        <v>7.5300000000000002E-3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1.3866666666666669</v>
      </c>
      <c r="BN293" s="64">
        <f>IFERROR(Y293*I293/H293,"0")</f>
        <v>2.6</v>
      </c>
      <c r="BO293" s="64">
        <f>IFERROR(1/J293*(X293/H293),"0")</f>
        <v>3.4188034188034188E-3</v>
      </c>
      <c r="BP293" s="64">
        <f>IFERROR(1/J293*(Y293/H293),"0")</f>
        <v>6.41025641025641E-3</v>
      </c>
    </row>
    <row r="294" spans="1:68" ht="27" hidden="1" customHeight="1" x14ac:dyDescent="0.25">
      <c r="A294" s="54" t="s">
        <v>393</v>
      </c>
      <c r="B294" s="54" t="s">
        <v>394</v>
      </c>
      <c r="C294" s="31">
        <v>4301051378</v>
      </c>
      <c r="D294" s="387">
        <v>4680115881020</v>
      </c>
      <c r="E294" s="388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75</v>
      </c>
      <c r="L294" s="32"/>
      <c r="M294" s="33" t="s">
        <v>68</v>
      </c>
      <c r="N294" s="33"/>
      <c r="O294" s="32">
        <v>45</v>
      </c>
      <c r="P294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2"/>
      <c r="R294" s="392"/>
      <c r="S294" s="392"/>
      <c r="T294" s="393"/>
      <c r="U294" s="34"/>
      <c r="V294" s="34"/>
      <c r="W294" s="35" t="s">
        <v>69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00"/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2"/>
      <c r="P295" s="384" t="s">
        <v>70</v>
      </c>
      <c r="Q295" s="385"/>
      <c r="R295" s="385"/>
      <c r="S295" s="385"/>
      <c r="T295" s="385"/>
      <c r="U295" s="385"/>
      <c r="V295" s="386"/>
      <c r="W295" s="37" t="s">
        <v>71</v>
      </c>
      <c r="X295" s="382">
        <f>IFERROR(X290/H290,"0")+IFERROR(X291/H291,"0")+IFERROR(X292/H292,"0")+IFERROR(X293/H293,"0")+IFERROR(X294/H294,"0")</f>
        <v>3.0666666666666664</v>
      </c>
      <c r="Y295" s="382">
        <f>IFERROR(Y290/H290,"0")+IFERROR(Y291/H291,"0")+IFERROR(Y292/H292,"0")+IFERROR(Y293/H293,"0")+IFERROR(Y294/H294,"0")</f>
        <v>4</v>
      </c>
      <c r="Z295" s="382">
        <f>IFERROR(IF(Z290="",0,Z290),"0")+IFERROR(IF(Z291="",0,Z291),"0")+IFERROR(IF(Z292="",0,Z292),"0")+IFERROR(IF(Z293="",0,Z293),"0")+IFERROR(IF(Z294="",0,Z294),"0")</f>
        <v>3.8980000000000001E-2</v>
      </c>
      <c r="AA295" s="383"/>
      <c r="AB295" s="383"/>
      <c r="AC295" s="383"/>
    </row>
    <row r="296" spans="1:68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2"/>
      <c r="P296" s="384" t="s">
        <v>70</v>
      </c>
      <c r="Q296" s="385"/>
      <c r="R296" s="385"/>
      <c r="S296" s="385"/>
      <c r="T296" s="385"/>
      <c r="U296" s="385"/>
      <c r="V296" s="386"/>
      <c r="W296" s="37" t="s">
        <v>69</v>
      </c>
      <c r="X296" s="382">
        <f>IFERROR(SUM(X290:X294),"0")</f>
        <v>10.559999999999999</v>
      </c>
      <c r="Y296" s="382">
        <f>IFERROR(SUM(Y290:Y294),"0")</f>
        <v>12.8</v>
      </c>
      <c r="Z296" s="37"/>
      <c r="AA296" s="383"/>
      <c r="AB296" s="383"/>
      <c r="AC296" s="383"/>
    </row>
    <row r="297" spans="1:68" ht="16.5" hidden="1" customHeight="1" x14ac:dyDescent="0.25">
      <c r="A297" s="420" t="s">
        <v>395</v>
      </c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1"/>
      <c r="P297" s="401"/>
      <c r="Q297" s="401"/>
      <c r="R297" s="401"/>
      <c r="S297" s="401"/>
      <c r="T297" s="401"/>
      <c r="U297" s="401"/>
      <c r="V297" s="401"/>
      <c r="W297" s="401"/>
      <c r="X297" s="401"/>
      <c r="Y297" s="401"/>
      <c r="Z297" s="401"/>
      <c r="AA297" s="375"/>
      <c r="AB297" s="375"/>
      <c r="AC297" s="375"/>
    </row>
    <row r="298" spans="1:68" ht="14.25" hidden="1" customHeight="1" x14ac:dyDescent="0.25">
      <c r="A298" s="423" t="s">
        <v>72</v>
      </c>
      <c r="B298" s="401"/>
      <c r="C298" s="401"/>
      <c r="D298" s="401"/>
      <c r="E298" s="401"/>
      <c r="F298" s="401"/>
      <c r="G298" s="401"/>
      <c r="H298" s="401"/>
      <c r="I298" s="401"/>
      <c r="J298" s="401"/>
      <c r="K298" s="401"/>
      <c r="L298" s="401"/>
      <c r="M298" s="401"/>
      <c r="N298" s="401"/>
      <c r="O298" s="401"/>
      <c r="P298" s="401"/>
      <c r="Q298" s="401"/>
      <c r="R298" s="401"/>
      <c r="S298" s="401"/>
      <c r="T298" s="401"/>
      <c r="U298" s="401"/>
      <c r="V298" s="401"/>
      <c r="W298" s="401"/>
      <c r="X298" s="401"/>
      <c r="Y298" s="401"/>
      <c r="Z298" s="401"/>
      <c r="AA298" s="376"/>
      <c r="AB298" s="376"/>
      <c r="AC298" s="376"/>
    </row>
    <row r="299" spans="1:68" ht="27" hidden="1" customHeight="1" x14ac:dyDescent="0.25">
      <c r="A299" s="54" t="s">
        <v>396</v>
      </c>
      <c r="B299" s="54" t="s">
        <v>397</v>
      </c>
      <c r="C299" s="31">
        <v>4301051731</v>
      </c>
      <c r="D299" s="387">
        <v>4680115884618</v>
      </c>
      <c r="E299" s="388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2"/>
      <c r="R299" s="392"/>
      <c r="S299" s="392"/>
      <c r="T299" s="393"/>
      <c r="U299" s="34"/>
      <c r="V299" s="34"/>
      <c r="W299" s="35" t="s">
        <v>69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0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84" t="s">
        <v>70</v>
      </c>
      <c r="Q300" s="385"/>
      <c r="R300" s="385"/>
      <c r="S300" s="385"/>
      <c r="T300" s="385"/>
      <c r="U300" s="385"/>
      <c r="V300" s="386"/>
      <c r="W300" s="37" t="s">
        <v>71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hidden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84" t="s">
        <v>70</v>
      </c>
      <c r="Q301" s="385"/>
      <c r="R301" s="385"/>
      <c r="S301" s="385"/>
      <c r="T301" s="385"/>
      <c r="U301" s="385"/>
      <c r="V301" s="386"/>
      <c r="W301" s="37" t="s">
        <v>69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hidden="1" customHeight="1" x14ac:dyDescent="0.25">
      <c r="A302" s="420" t="s">
        <v>398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75"/>
      <c r="AB302" s="375"/>
      <c r="AC302" s="375"/>
    </row>
    <row r="303" spans="1:68" ht="14.25" hidden="1" customHeight="1" x14ac:dyDescent="0.25">
      <c r="A303" s="423" t="s">
        <v>110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76"/>
      <c r="AB303" s="376"/>
      <c r="AC303" s="376"/>
    </row>
    <row r="304" spans="1:68" ht="27" hidden="1" customHeight="1" x14ac:dyDescent="0.25">
      <c r="A304" s="54" t="s">
        <v>399</v>
      </c>
      <c r="B304" s="54" t="s">
        <v>400</v>
      </c>
      <c r="C304" s="31">
        <v>4301011593</v>
      </c>
      <c r="D304" s="387">
        <v>4680115882973</v>
      </c>
      <c r="E304" s="388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113</v>
      </c>
      <c r="L304" s="32"/>
      <c r="M304" s="33" t="s">
        <v>114</v>
      </c>
      <c r="N304" s="33"/>
      <c r="O304" s="32">
        <v>55</v>
      </c>
      <c r="P304" s="77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2"/>
      <c r="R304" s="392"/>
      <c r="S304" s="392"/>
      <c r="T304" s="393"/>
      <c r="U304" s="34"/>
      <c r="V304" s="34"/>
      <c r="W304" s="35" t="s">
        <v>69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0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02"/>
      <c r="P305" s="384" t="s">
        <v>70</v>
      </c>
      <c r="Q305" s="385"/>
      <c r="R305" s="385"/>
      <c r="S305" s="385"/>
      <c r="T305" s="385"/>
      <c r="U305" s="385"/>
      <c r="V305" s="386"/>
      <c r="W305" s="37" t="s">
        <v>71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84" t="s">
        <v>70</v>
      </c>
      <c r="Q306" s="385"/>
      <c r="R306" s="385"/>
      <c r="S306" s="385"/>
      <c r="T306" s="385"/>
      <c r="U306" s="385"/>
      <c r="V306" s="386"/>
      <c r="W306" s="37" t="s">
        <v>69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hidden="1" customHeight="1" x14ac:dyDescent="0.25">
      <c r="A307" s="423" t="s">
        <v>64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76"/>
      <c r="AB307" s="376"/>
      <c r="AC307" s="376"/>
    </row>
    <row r="308" spans="1:68" ht="27" hidden="1" customHeight="1" x14ac:dyDescent="0.25">
      <c r="A308" s="54" t="s">
        <v>401</v>
      </c>
      <c r="B308" s="54" t="s">
        <v>402</v>
      </c>
      <c r="C308" s="31">
        <v>4301031305</v>
      </c>
      <c r="D308" s="387">
        <v>4607091389845</v>
      </c>
      <c r="E308" s="388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2"/>
      <c r="R308" s="392"/>
      <c r="S308" s="392"/>
      <c r="T308" s="393"/>
      <c r="U308" s="34"/>
      <c r="V308" s="34"/>
      <c r="W308" s="35" t="s">
        <v>69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403</v>
      </c>
      <c r="B309" s="54" t="s">
        <v>404</v>
      </c>
      <c r="C309" s="31">
        <v>4301031306</v>
      </c>
      <c r="D309" s="387">
        <v>4680115882881</v>
      </c>
      <c r="E309" s="388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67</v>
      </c>
      <c r="L309" s="32"/>
      <c r="M309" s="33" t="s">
        <v>68</v>
      </c>
      <c r="N309" s="33"/>
      <c r="O309" s="32">
        <v>40</v>
      </c>
      <c r="P309" s="6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2"/>
      <c r="R309" s="392"/>
      <c r="S309" s="392"/>
      <c r="T309" s="393"/>
      <c r="U309" s="34"/>
      <c r="V309" s="34"/>
      <c r="W309" s="35" t="s">
        <v>69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0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02"/>
      <c r="P310" s="384" t="s">
        <v>70</v>
      </c>
      <c r="Q310" s="385"/>
      <c r="R310" s="385"/>
      <c r="S310" s="385"/>
      <c r="T310" s="385"/>
      <c r="U310" s="385"/>
      <c r="V310" s="386"/>
      <c r="W310" s="37" t="s">
        <v>71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hidden="1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2"/>
      <c r="P311" s="384" t="s">
        <v>70</v>
      </c>
      <c r="Q311" s="385"/>
      <c r="R311" s="385"/>
      <c r="S311" s="385"/>
      <c r="T311" s="385"/>
      <c r="U311" s="385"/>
      <c r="V311" s="386"/>
      <c r="W311" s="37" t="s">
        <v>69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hidden="1" customHeight="1" x14ac:dyDescent="0.25">
      <c r="A312" s="420" t="s">
        <v>405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75"/>
      <c r="AB312" s="375"/>
      <c r="AC312" s="375"/>
    </row>
    <row r="313" spans="1:68" ht="14.25" hidden="1" customHeight="1" x14ac:dyDescent="0.25">
      <c r="A313" s="423" t="s">
        <v>110</v>
      </c>
      <c r="B313" s="401"/>
      <c r="C313" s="401"/>
      <c r="D313" s="401"/>
      <c r="E313" s="401"/>
      <c r="F313" s="401"/>
      <c r="G313" s="401"/>
      <c r="H313" s="401"/>
      <c r="I313" s="401"/>
      <c r="J313" s="401"/>
      <c r="K313" s="401"/>
      <c r="L313" s="401"/>
      <c r="M313" s="401"/>
      <c r="N313" s="401"/>
      <c r="O313" s="401"/>
      <c r="P313" s="401"/>
      <c r="Q313" s="401"/>
      <c r="R313" s="401"/>
      <c r="S313" s="401"/>
      <c r="T313" s="401"/>
      <c r="U313" s="401"/>
      <c r="V313" s="401"/>
      <c r="W313" s="401"/>
      <c r="X313" s="401"/>
      <c r="Y313" s="401"/>
      <c r="Z313" s="401"/>
      <c r="AA313" s="376"/>
      <c r="AB313" s="376"/>
      <c r="AC313" s="376"/>
    </row>
    <row r="314" spans="1:68" ht="27" hidden="1" customHeight="1" x14ac:dyDescent="0.25">
      <c r="A314" s="54" t="s">
        <v>406</v>
      </c>
      <c r="B314" s="54" t="s">
        <v>407</v>
      </c>
      <c r="C314" s="31">
        <v>4301012024</v>
      </c>
      <c r="D314" s="387">
        <v>4680115885615</v>
      </c>
      <c r="E314" s="388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113</v>
      </c>
      <c r="L314" s="32"/>
      <c r="M314" s="33" t="s">
        <v>116</v>
      </c>
      <c r="N314" s="33"/>
      <c r="O314" s="32">
        <v>55</v>
      </c>
      <c r="P314" s="6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2"/>
      <c r="R314" s="392"/>
      <c r="S314" s="392"/>
      <c r="T314" s="393"/>
      <c r="U314" s="34"/>
      <c r="V314" s="34"/>
      <c r="W314" s="35" t="s">
        <v>69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408</v>
      </c>
      <c r="B315" s="54" t="s">
        <v>409</v>
      </c>
      <c r="C315" s="31">
        <v>4301011858</v>
      </c>
      <c r="D315" s="387">
        <v>4680115885646</v>
      </c>
      <c r="E315" s="388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113</v>
      </c>
      <c r="L315" s="32"/>
      <c r="M315" s="33" t="s">
        <v>114</v>
      </c>
      <c r="N315" s="33"/>
      <c r="O315" s="32">
        <v>55</v>
      </c>
      <c r="P315" s="4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2"/>
      <c r="R315" s="392"/>
      <c r="S315" s="392"/>
      <c r="T315" s="393"/>
      <c r="U315" s="34"/>
      <c r="V315" s="34"/>
      <c r="W315" s="35" t="s">
        <v>69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4301011911</v>
      </c>
      <c r="D316" s="387">
        <v>4680115885554</v>
      </c>
      <c r="E316" s="388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113</v>
      </c>
      <c r="L316" s="32"/>
      <c r="M316" s="33" t="s">
        <v>133</v>
      </c>
      <c r="N316" s="33"/>
      <c r="O316" s="32">
        <v>55</v>
      </c>
      <c r="P316" s="439" t="s">
        <v>412</v>
      </c>
      <c r="Q316" s="392"/>
      <c r="R316" s="392"/>
      <c r="S316" s="392"/>
      <c r="T316" s="393"/>
      <c r="U316" s="34"/>
      <c r="V316" s="34"/>
      <c r="W316" s="35" t="s">
        <v>69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410</v>
      </c>
      <c r="B317" s="54" t="s">
        <v>413</v>
      </c>
      <c r="C317" s="31">
        <v>4301012016</v>
      </c>
      <c r="D317" s="387">
        <v>4680115885554</v>
      </c>
      <c r="E317" s="388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113</v>
      </c>
      <c r="L317" s="32"/>
      <c r="M317" s="33" t="s">
        <v>116</v>
      </c>
      <c r="N317" s="33"/>
      <c r="O317" s="32">
        <v>55</v>
      </c>
      <c r="P317" s="7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2"/>
      <c r="R317" s="392"/>
      <c r="S317" s="392"/>
      <c r="T317" s="393"/>
      <c r="U317" s="34"/>
      <c r="V317" s="34"/>
      <c r="W317" s="35" t="s">
        <v>69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414</v>
      </c>
      <c r="B318" s="54" t="s">
        <v>415</v>
      </c>
      <c r="C318" s="31">
        <v>4301011857</v>
      </c>
      <c r="D318" s="387">
        <v>4680115885622</v>
      </c>
      <c r="E318" s="388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75</v>
      </c>
      <c r="L318" s="32"/>
      <c r="M318" s="33" t="s">
        <v>114</v>
      </c>
      <c r="N318" s="33"/>
      <c r="O318" s="32">
        <v>55</v>
      </c>
      <c r="P318" s="6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2"/>
      <c r="R318" s="392"/>
      <c r="S318" s="392"/>
      <c r="T318" s="393"/>
      <c r="U318" s="34"/>
      <c r="V318" s="34"/>
      <c r="W318" s="35" t="s">
        <v>69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416</v>
      </c>
      <c r="B319" s="54" t="s">
        <v>417</v>
      </c>
      <c r="C319" s="31">
        <v>4301011573</v>
      </c>
      <c r="D319" s="387">
        <v>4680115881938</v>
      </c>
      <c r="E319" s="388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75</v>
      </c>
      <c r="L319" s="32"/>
      <c r="M319" s="33" t="s">
        <v>114</v>
      </c>
      <c r="N319" s="33"/>
      <c r="O319" s="32">
        <v>90</v>
      </c>
      <c r="P319" s="7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2"/>
      <c r="R319" s="392"/>
      <c r="S319" s="392"/>
      <c r="T319" s="393"/>
      <c r="U319" s="34"/>
      <c r="V319" s="34"/>
      <c r="W319" s="35" t="s">
        <v>69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418</v>
      </c>
      <c r="B320" s="54" t="s">
        <v>419</v>
      </c>
      <c r="C320" s="31">
        <v>4301010944</v>
      </c>
      <c r="D320" s="387">
        <v>4607091387346</v>
      </c>
      <c r="E320" s="388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75</v>
      </c>
      <c r="L320" s="32"/>
      <c r="M320" s="33" t="s">
        <v>114</v>
      </c>
      <c r="N320" s="33"/>
      <c r="O320" s="32">
        <v>55</v>
      </c>
      <c r="P320" s="6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2"/>
      <c r="R320" s="392"/>
      <c r="S320" s="392"/>
      <c r="T320" s="393"/>
      <c r="U320" s="34"/>
      <c r="V320" s="34"/>
      <c r="W320" s="35" t="s">
        <v>69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420</v>
      </c>
      <c r="B321" s="54" t="s">
        <v>421</v>
      </c>
      <c r="C321" s="31">
        <v>4301011859</v>
      </c>
      <c r="D321" s="387">
        <v>4680115885608</v>
      </c>
      <c r="E321" s="388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75</v>
      </c>
      <c r="L321" s="32"/>
      <c r="M321" s="33" t="s">
        <v>114</v>
      </c>
      <c r="N321" s="33"/>
      <c r="O321" s="32">
        <v>55</v>
      </c>
      <c r="P321" s="6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2"/>
      <c r="R321" s="392"/>
      <c r="S321" s="392"/>
      <c r="T321" s="393"/>
      <c r="U321" s="34"/>
      <c r="V321" s="34"/>
      <c r="W321" s="35" t="s">
        <v>69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00"/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1"/>
      <c r="O322" s="402"/>
      <c r="P322" s="384" t="s">
        <v>70</v>
      </c>
      <c r="Q322" s="385"/>
      <c r="R322" s="385"/>
      <c r="S322" s="385"/>
      <c r="T322" s="385"/>
      <c r="U322" s="385"/>
      <c r="V322" s="386"/>
      <c r="W322" s="37" t="s">
        <v>71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hidden="1" x14ac:dyDescent="0.2">
      <c r="A323" s="401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01"/>
      <c r="O323" s="402"/>
      <c r="P323" s="384" t="s">
        <v>70</v>
      </c>
      <c r="Q323" s="385"/>
      <c r="R323" s="385"/>
      <c r="S323" s="385"/>
      <c r="T323" s="385"/>
      <c r="U323" s="385"/>
      <c r="V323" s="386"/>
      <c r="W323" s="37" t="s">
        <v>69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hidden="1" customHeight="1" x14ac:dyDescent="0.25">
      <c r="A324" s="423" t="s">
        <v>64</v>
      </c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1"/>
      <c r="P324" s="401"/>
      <c r="Q324" s="401"/>
      <c r="R324" s="401"/>
      <c r="S324" s="401"/>
      <c r="T324" s="401"/>
      <c r="U324" s="401"/>
      <c r="V324" s="401"/>
      <c r="W324" s="401"/>
      <c r="X324" s="401"/>
      <c r="Y324" s="401"/>
      <c r="Z324" s="401"/>
      <c r="AA324" s="376"/>
      <c r="AB324" s="376"/>
      <c r="AC324" s="376"/>
    </row>
    <row r="325" spans="1:68" ht="27" customHeight="1" x14ac:dyDescent="0.25">
      <c r="A325" s="54" t="s">
        <v>422</v>
      </c>
      <c r="B325" s="54" t="s">
        <v>423</v>
      </c>
      <c r="C325" s="31">
        <v>4301030878</v>
      </c>
      <c r="D325" s="387">
        <v>4607091387193</v>
      </c>
      <c r="E325" s="388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75</v>
      </c>
      <c r="L325" s="32"/>
      <c r="M325" s="33" t="s">
        <v>68</v>
      </c>
      <c r="N325" s="33"/>
      <c r="O325" s="32">
        <v>35</v>
      </c>
      <c r="P325" s="6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2"/>
      <c r="R325" s="392"/>
      <c r="S325" s="392"/>
      <c r="T325" s="393"/>
      <c r="U325" s="34"/>
      <c r="V325" s="34"/>
      <c r="W325" s="35" t="s">
        <v>69</v>
      </c>
      <c r="X325" s="380">
        <v>20</v>
      </c>
      <c r="Y325" s="381">
        <f>IFERROR(IF(X325="",0,CEILING((X325/$H325),1)*$H325),"")</f>
        <v>21</v>
      </c>
      <c r="Z325" s="36">
        <f>IFERROR(IF(Y325=0,"",ROUNDUP(Y325/H325,0)*0.00753),"")</f>
        <v>3.7650000000000003E-2</v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21.238095238095237</v>
      </c>
      <c r="BN325" s="64">
        <f>IFERROR(Y325*I325/H325,"0")</f>
        <v>22.299999999999997</v>
      </c>
      <c r="BO325" s="64">
        <f>IFERROR(1/J325*(X325/H325),"0")</f>
        <v>3.0525030525030524E-2</v>
      </c>
      <c r="BP325" s="64">
        <f>IFERROR(1/J325*(Y325/H325),"0")</f>
        <v>3.2051282051282048E-2</v>
      </c>
    </row>
    <row r="326" spans="1:68" ht="27" customHeight="1" x14ac:dyDescent="0.25">
      <c r="A326" s="54" t="s">
        <v>424</v>
      </c>
      <c r="B326" s="54" t="s">
        <v>425</v>
      </c>
      <c r="C326" s="31">
        <v>4301031153</v>
      </c>
      <c r="D326" s="387">
        <v>4607091387230</v>
      </c>
      <c r="E326" s="388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75</v>
      </c>
      <c r="L326" s="32"/>
      <c r="M326" s="33" t="s">
        <v>68</v>
      </c>
      <c r="N326" s="33"/>
      <c r="O326" s="32">
        <v>40</v>
      </c>
      <c r="P326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2"/>
      <c r="R326" s="392"/>
      <c r="S326" s="392"/>
      <c r="T326" s="393"/>
      <c r="U326" s="34"/>
      <c r="V326" s="34"/>
      <c r="W326" s="35" t="s">
        <v>69</v>
      </c>
      <c r="X326" s="380">
        <v>20</v>
      </c>
      <c r="Y326" s="381">
        <f>IFERROR(IF(X326="",0,CEILING((X326/$H326),1)*$H326),"")</f>
        <v>21</v>
      </c>
      <c r="Z326" s="36">
        <f>IFERROR(IF(Y326=0,"",ROUNDUP(Y326/H326,0)*0.00753),"")</f>
        <v>3.7650000000000003E-2</v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21.238095238095237</v>
      </c>
      <c r="BN326" s="64">
        <f>IFERROR(Y326*I326/H326,"0")</f>
        <v>22.299999999999997</v>
      </c>
      <c r="BO326" s="64">
        <f>IFERROR(1/J326*(X326/H326),"0")</f>
        <v>3.0525030525030524E-2</v>
      </c>
      <c r="BP326" s="64">
        <f>IFERROR(1/J326*(Y326/H326),"0")</f>
        <v>3.2051282051282048E-2</v>
      </c>
    </row>
    <row r="327" spans="1:68" ht="27" hidden="1" customHeight="1" x14ac:dyDescent="0.25">
      <c r="A327" s="54" t="s">
        <v>426</v>
      </c>
      <c r="B327" s="54" t="s">
        <v>427</v>
      </c>
      <c r="C327" s="31">
        <v>4301031154</v>
      </c>
      <c r="D327" s="387">
        <v>4607091387292</v>
      </c>
      <c r="E327" s="388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75</v>
      </c>
      <c r="L327" s="32"/>
      <c r="M327" s="33" t="s">
        <v>68</v>
      </c>
      <c r="N327" s="33"/>
      <c r="O327" s="32">
        <v>45</v>
      </c>
      <c r="P327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2"/>
      <c r="R327" s="392"/>
      <c r="S327" s="392"/>
      <c r="T327" s="393"/>
      <c r="U327" s="34"/>
      <c r="V327" s="34"/>
      <c r="W327" s="35" t="s">
        <v>69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428</v>
      </c>
      <c r="B328" s="54" t="s">
        <v>429</v>
      </c>
      <c r="C328" s="31">
        <v>4301031152</v>
      </c>
      <c r="D328" s="387">
        <v>4607091387285</v>
      </c>
      <c r="E328" s="388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67</v>
      </c>
      <c r="L328" s="32"/>
      <c r="M328" s="33" t="s">
        <v>68</v>
      </c>
      <c r="N328" s="33"/>
      <c r="O328" s="32">
        <v>40</v>
      </c>
      <c r="P328" s="4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2"/>
      <c r="R328" s="392"/>
      <c r="S328" s="392"/>
      <c r="T328" s="393"/>
      <c r="U328" s="34"/>
      <c r="V328" s="34"/>
      <c r="W328" s="35" t="s">
        <v>69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00"/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2"/>
      <c r="P329" s="384" t="s">
        <v>70</v>
      </c>
      <c r="Q329" s="385"/>
      <c r="R329" s="385"/>
      <c r="S329" s="385"/>
      <c r="T329" s="385"/>
      <c r="U329" s="385"/>
      <c r="V329" s="386"/>
      <c r="W329" s="37" t="s">
        <v>71</v>
      </c>
      <c r="X329" s="382">
        <f>IFERROR(X325/H325,"0")+IFERROR(X326/H326,"0")+IFERROR(X327/H327,"0")+IFERROR(X328/H328,"0")</f>
        <v>9.5238095238095237</v>
      </c>
      <c r="Y329" s="382">
        <f>IFERROR(Y325/H325,"0")+IFERROR(Y326/H326,"0")+IFERROR(Y327/H327,"0")+IFERROR(Y328/H328,"0")</f>
        <v>10</v>
      </c>
      <c r="Z329" s="382">
        <f>IFERROR(IF(Z325="",0,Z325),"0")+IFERROR(IF(Z326="",0,Z326),"0")+IFERROR(IF(Z327="",0,Z327),"0")+IFERROR(IF(Z328="",0,Z328),"0")</f>
        <v>7.5300000000000006E-2</v>
      </c>
      <c r="AA329" s="383"/>
      <c r="AB329" s="383"/>
      <c r="AC329" s="383"/>
    </row>
    <row r="330" spans="1:68" x14ac:dyDescent="0.2">
      <c r="A330" s="401"/>
      <c r="B330" s="401"/>
      <c r="C330" s="401"/>
      <c r="D330" s="401"/>
      <c r="E330" s="401"/>
      <c r="F330" s="401"/>
      <c r="G330" s="401"/>
      <c r="H330" s="401"/>
      <c r="I330" s="401"/>
      <c r="J330" s="401"/>
      <c r="K330" s="401"/>
      <c r="L330" s="401"/>
      <c r="M330" s="401"/>
      <c r="N330" s="401"/>
      <c r="O330" s="402"/>
      <c r="P330" s="384" t="s">
        <v>70</v>
      </c>
      <c r="Q330" s="385"/>
      <c r="R330" s="385"/>
      <c r="S330" s="385"/>
      <c r="T330" s="385"/>
      <c r="U330" s="385"/>
      <c r="V330" s="386"/>
      <c r="W330" s="37" t="s">
        <v>69</v>
      </c>
      <c r="X330" s="382">
        <f>IFERROR(SUM(X325:X328),"0")</f>
        <v>40</v>
      </c>
      <c r="Y330" s="382">
        <f>IFERROR(SUM(Y325:Y328),"0")</f>
        <v>42</v>
      </c>
      <c r="Z330" s="37"/>
      <c r="AA330" s="383"/>
      <c r="AB330" s="383"/>
      <c r="AC330" s="383"/>
    </row>
    <row r="331" spans="1:68" ht="14.25" hidden="1" customHeight="1" x14ac:dyDescent="0.25">
      <c r="A331" s="423" t="s">
        <v>72</v>
      </c>
      <c r="B331" s="401"/>
      <c r="C331" s="401"/>
      <c r="D331" s="401"/>
      <c r="E331" s="401"/>
      <c r="F331" s="401"/>
      <c r="G331" s="401"/>
      <c r="H331" s="401"/>
      <c r="I331" s="401"/>
      <c r="J331" s="401"/>
      <c r="K331" s="401"/>
      <c r="L331" s="401"/>
      <c r="M331" s="401"/>
      <c r="N331" s="401"/>
      <c r="O331" s="401"/>
      <c r="P331" s="401"/>
      <c r="Q331" s="401"/>
      <c r="R331" s="401"/>
      <c r="S331" s="401"/>
      <c r="T331" s="401"/>
      <c r="U331" s="401"/>
      <c r="V331" s="401"/>
      <c r="W331" s="401"/>
      <c r="X331" s="401"/>
      <c r="Y331" s="401"/>
      <c r="Z331" s="401"/>
      <c r="AA331" s="376"/>
      <c r="AB331" s="376"/>
      <c r="AC331" s="376"/>
    </row>
    <row r="332" spans="1:68" ht="16.5" customHeight="1" x14ac:dyDescent="0.25">
      <c r="A332" s="54" t="s">
        <v>430</v>
      </c>
      <c r="B332" s="54" t="s">
        <v>431</v>
      </c>
      <c r="C332" s="31">
        <v>4301051100</v>
      </c>
      <c r="D332" s="387">
        <v>4607091387766</v>
      </c>
      <c r="E332" s="388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113</v>
      </c>
      <c r="L332" s="32"/>
      <c r="M332" s="33" t="s">
        <v>116</v>
      </c>
      <c r="N332" s="33"/>
      <c r="O332" s="32">
        <v>40</v>
      </c>
      <c r="P332" s="6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2"/>
      <c r="R332" s="392"/>
      <c r="S332" s="392"/>
      <c r="T332" s="393"/>
      <c r="U332" s="34"/>
      <c r="V332" s="34"/>
      <c r="W332" s="35" t="s">
        <v>69</v>
      </c>
      <c r="X332" s="380">
        <v>65</v>
      </c>
      <c r="Y332" s="381">
        <f t="shared" ref="Y332:Y337" si="62">IFERROR(IF(X332="",0,CEILING((X332/$H332),1)*$H332),"")</f>
        <v>70.2</v>
      </c>
      <c r="Z332" s="36">
        <f>IFERROR(IF(Y332=0,"",ROUNDUP(Y332/H332,0)*0.02175),"")</f>
        <v>0.19574999999999998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69.650000000000006</v>
      </c>
      <c r="BN332" s="64">
        <f t="shared" ref="BN332:BN337" si="64">IFERROR(Y332*I332/H332,"0")</f>
        <v>75.222000000000008</v>
      </c>
      <c r="BO332" s="64">
        <f t="shared" ref="BO332:BO337" si="65">IFERROR(1/J332*(X332/H332),"0")</f>
        <v>0.14880952380952381</v>
      </c>
      <c r="BP332" s="64">
        <f t="shared" ref="BP332:BP337" si="66">IFERROR(1/J332*(Y332/H332),"0")</f>
        <v>0.1607142857142857</v>
      </c>
    </row>
    <row r="333" spans="1:68" ht="27" hidden="1" customHeight="1" x14ac:dyDescent="0.25">
      <c r="A333" s="54" t="s">
        <v>432</v>
      </c>
      <c r="B333" s="54" t="s">
        <v>433</v>
      </c>
      <c r="C333" s="31">
        <v>4301051116</v>
      </c>
      <c r="D333" s="387">
        <v>4607091387957</v>
      </c>
      <c r="E333" s="388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113</v>
      </c>
      <c r="L333" s="32"/>
      <c r="M333" s="33" t="s">
        <v>68</v>
      </c>
      <c r="N333" s="33"/>
      <c r="O333" s="32">
        <v>40</v>
      </c>
      <c r="P333" s="6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2"/>
      <c r="R333" s="392"/>
      <c r="S333" s="392"/>
      <c r="T333" s="393"/>
      <c r="U333" s="34"/>
      <c r="V333" s="34"/>
      <c r="W333" s="35" t="s">
        <v>69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434</v>
      </c>
      <c r="B334" s="54" t="s">
        <v>435</v>
      </c>
      <c r="C334" s="31">
        <v>4301051115</v>
      </c>
      <c r="D334" s="387">
        <v>4607091387964</v>
      </c>
      <c r="E334" s="388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113</v>
      </c>
      <c r="L334" s="32"/>
      <c r="M334" s="33" t="s">
        <v>68</v>
      </c>
      <c r="N334" s="33"/>
      <c r="O334" s="32">
        <v>40</v>
      </c>
      <c r="P334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2"/>
      <c r="R334" s="392"/>
      <c r="S334" s="392"/>
      <c r="T334" s="393"/>
      <c r="U334" s="34"/>
      <c r="V334" s="34"/>
      <c r="W334" s="35" t="s">
        <v>69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436</v>
      </c>
      <c r="B335" s="54" t="s">
        <v>437</v>
      </c>
      <c r="C335" s="31">
        <v>4301051705</v>
      </c>
      <c r="D335" s="387">
        <v>4680115884588</v>
      </c>
      <c r="E335" s="388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75</v>
      </c>
      <c r="L335" s="32"/>
      <c r="M335" s="33" t="s">
        <v>68</v>
      </c>
      <c r="N335" s="33"/>
      <c r="O335" s="32">
        <v>40</v>
      </c>
      <c r="P335" s="6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2"/>
      <c r="R335" s="392"/>
      <c r="S335" s="392"/>
      <c r="T335" s="393"/>
      <c r="U335" s="34"/>
      <c r="V335" s="34"/>
      <c r="W335" s="35" t="s">
        <v>69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438</v>
      </c>
      <c r="B336" s="54" t="s">
        <v>439</v>
      </c>
      <c r="C336" s="31">
        <v>4301051130</v>
      </c>
      <c r="D336" s="387">
        <v>4607091387537</v>
      </c>
      <c r="E336" s="388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75</v>
      </c>
      <c r="L336" s="32"/>
      <c r="M336" s="33" t="s">
        <v>68</v>
      </c>
      <c r="N336" s="33"/>
      <c r="O336" s="32">
        <v>40</v>
      </c>
      <c r="P336" s="7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2"/>
      <c r="R336" s="392"/>
      <c r="S336" s="392"/>
      <c r="T336" s="393"/>
      <c r="U336" s="34"/>
      <c r="V336" s="34"/>
      <c r="W336" s="35" t="s">
        <v>69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440</v>
      </c>
      <c r="B337" s="54" t="s">
        <v>441</v>
      </c>
      <c r="C337" s="31">
        <v>4301051132</v>
      </c>
      <c r="D337" s="387">
        <v>4607091387513</v>
      </c>
      <c r="E337" s="388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75</v>
      </c>
      <c r="L337" s="32"/>
      <c r="M337" s="33" t="s">
        <v>68</v>
      </c>
      <c r="N337" s="33"/>
      <c r="O337" s="32">
        <v>40</v>
      </c>
      <c r="P337" s="4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2"/>
      <c r="R337" s="392"/>
      <c r="S337" s="392"/>
      <c r="T337" s="393"/>
      <c r="U337" s="34"/>
      <c r="V337" s="34"/>
      <c r="W337" s="35" t="s">
        <v>69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00"/>
      <c r="B338" s="401"/>
      <c r="C338" s="401"/>
      <c r="D338" s="401"/>
      <c r="E338" s="401"/>
      <c r="F338" s="401"/>
      <c r="G338" s="401"/>
      <c r="H338" s="401"/>
      <c r="I338" s="401"/>
      <c r="J338" s="401"/>
      <c r="K338" s="401"/>
      <c r="L338" s="401"/>
      <c r="M338" s="401"/>
      <c r="N338" s="401"/>
      <c r="O338" s="402"/>
      <c r="P338" s="384" t="s">
        <v>70</v>
      </c>
      <c r="Q338" s="385"/>
      <c r="R338" s="385"/>
      <c r="S338" s="385"/>
      <c r="T338" s="385"/>
      <c r="U338" s="385"/>
      <c r="V338" s="386"/>
      <c r="W338" s="37" t="s">
        <v>71</v>
      </c>
      <c r="X338" s="382">
        <f>IFERROR(X332/H332,"0")+IFERROR(X333/H333,"0")+IFERROR(X334/H334,"0")+IFERROR(X335/H335,"0")+IFERROR(X336/H336,"0")+IFERROR(X337/H337,"0")</f>
        <v>8.3333333333333339</v>
      </c>
      <c r="Y338" s="382">
        <f>IFERROR(Y332/H332,"0")+IFERROR(Y333/H333,"0")+IFERROR(Y334/H334,"0")+IFERROR(Y335/H335,"0")+IFERROR(Y336/H336,"0")+IFERROR(Y337/H337,"0")</f>
        <v>9</v>
      </c>
      <c r="Z338" s="382">
        <f>IFERROR(IF(Z332="",0,Z332),"0")+IFERROR(IF(Z333="",0,Z333),"0")+IFERROR(IF(Z334="",0,Z334),"0")+IFERROR(IF(Z335="",0,Z335),"0")+IFERROR(IF(Z336="",0,Z336),"0")+IFERROR(IF(Z337="",0,Z337),"0")</f>
        <v>0.19574999999999998</v>
      </c>
      <c r="AA338" s="383"/>
      <c r="AB338" s="383"/>
      <c r="AC338" s="383"/>
    </row>
    <row r="339" spans="1:68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2"/>
      <c r="P339" s="384" t="s">
        <v>70</v>
      </c>
      <c r="Q339" s="385"/>
      <c r="R339" s="385"/>
      <c r="S339" s="385"/>
      <c r="T339" s="385"/>
      <c r="U339" s="385"/>
      <c r="V339" s="386"/>
      <c r="W339" s="37" t="s">
        <v>69</v>
      </c>
      <c r="X339" s="382">
        <f>IFERROR(SUM(X332:X337),"0")</f>
        <v>65</v>
      </c>
      <c r="Y339" s="382">
        <f>IFERROR(SUM(Y332:Y337),"0")</f>
        <v>70.2</v>
      </c>
      <c r="Z339" s="37"/>
      <c r="AA339" s="383"/>
      <c r="AB339" s="383"/>
      <c r="AC339" s="383"/>
    </row>
    <row r="340" spans="1:68" ht="14.25" hidden="1" customHeight="1" x14ac:dyDescent="0.25">
      <c r="A340" s="423" t="s">
        <v>167</v>
      </c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1"/>
      <c r="P340" s="401"/>
      <c r="Q340" s="401"/>
      <c r="R340" s="401"/>
      <c r="S340" s="401"/>
      <c r="T340" s="401"/>
      <c r="U340" s="401"/>
      <c r="V340" s="401"/>
      <c r="W340" s="401"/>
      <c r="X340" s="401"/>
      <c r="Y340" s="401"/>
      <c r="Z340" s="401"/>
      <c r="AA340" s="376"/>
      <c r="AB340" s="376"/>
      <c r="AC340" s="376"/>
    </row>
    <row r="341" spans="1:68" ht="16.5" hidden="1" customHeight="1" x14ac:dyDescent="0.25">
      <c r="A341" s="54" t="s">
        <v>442</v>
      </c>
      <c r="B341" s="54" t="s">
        <v>443</v>
      </c>
      <c r="C341" s="31">
        <v>4301060379</v>
      </c>
      <c r="D341" s="387">
        <v>4607091380880</v>
      </c>
      <c r="E341" s="388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113</v>
      </c>
      <c r="L341" s="32"/>
      <c r="M341" s="33" t="s">
        <v>68</v>
      </c>
      <c r="N341" s="33"/>
      <c r="O341" s="32">
        <v>30</v>
      </c>
      <c r="P341" s="7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2"/>
      <c r="R341" s="392"/>
      <c r="S341" s="392"/>
      <c r="T341" s="393"/>
      <c r="U341" s="34"/>
      <c r="V341" s="34"/>
      <c r="W341" s="35" t="s">
        <v>69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444</v>
      </c>
      <c r="B342" s="54" t="s">
        <v>445</v>
      </c>
      <c r="C342" s="31">
        <v>4301060308</v>
      </c>
      <c r="D342" s="387">
        <v>4607091384482</v>
      </c>
      <c r="E342" s="388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113</v>
      </c>
      <c r="L342" s="32"/>
      <c r="M342" s="33" t="s">
        <v>68</v>
      </c>
      <c r="N342" s="33"/>
      <c r="O342" s="32">
        <v>30</v>
      </c>
      <c r="P342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2"/>
      <c r="R342" s="392"/>
      <c r="S342" s="392"/>
      <c r="T342" s="393"/>
      <c r="U342" s="34"/>
      <c r="V342" s="34"/>
      <c r="W342" s="35" t="s">
        <v>69</v>
      </c>
      <c r="X342" s="380">
        <v>16</v>
      </c>
      <c r="Y342" s="381">
        <f>IFERROR(IF(X342="",0,CEILING((X342/$H342),1)*$H342),"")</f>
        <v>23.4</v>
      </c>
      <c r="Z342" s="36">
        <f>IFERROR(IF(Y342=0,"",ROUNDUP(Y342/H342,0)*0.02175),"")</f>
        <v>6.5250000000000002E-2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17.156923076923078</v>
      </c>
      <c r="BN342" s="64">
        <f>IFERROR(Y342*I342/H342,"0")</f>
        <v>25.092000000000002</v>
      </c>
      <c r="BO342" s="64">
        <f>IFERROR(1/J342*(X342/H342),"0")</f>
        <v>3.6630036630036632E-2</v>
      </c>
      <c r="BP342" s="64">
        <f>IFERROR(1/J342*(Y342/H342),"0")</f>
        <v>5.3571428571428568E-2</v>
      </c>
    </row>
    <row r="343" spans="1:68" ht="16.5" hidden="1" customHeight="1" x14ac:dyDescent="0.25">
      <c r="A343" s="54" t="s">
        <v>446</v>
      </c>
      <c r="B343" s="54" t="s">
        <v>447</v>
      </c>
      <c r="C343" s="31">
        <v>4301060325</v>
      </c>
      <c r="D343" s="387">
        <v>4607091380897</v>
      </c>
      <c r="E343" s="388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113</v>
      </c>
      <c r="L343" s="32"/>
      <c r="M343" s="33" t="s">
        <v>68</v>
      </c>
      <c r="N343" s="33"/>
      <c r="O343" s="32">
        <v>30</v>
      </c>
      <c r="P343" s="6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2"/>
      <c r="R343" s="392"/>
      <c r="S343" s="392"/>
      <c r="T343" s="393"/>
      <c r="U343" s="34"/>
      <c r="V343" s="34"/>
      <c r="W343" s="35" t="s">
        <v>69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0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02"/>
      <c r="P344" s="384" t="s">
        <v>70</v>
      </c>
      <c r="Q344" s="385"/>
      <c r="R344" s="385"/>
      <c r="S344" s="385"/>
      <c r="T344" s="385"/>
      <c r="U344" s="385"/>
      <c r="V344" s="386"/>
      <c r="W344" s="37" t="s">
        <v>71</v>
      </c>
      <c r="X344" s="382">
        <f>IFERROR(X341/H341,"0")+IFERROR(X342/H342,"0")+IFERROR(X343/H343,"0")</f>
        <v>2.0512820512820515</v>
      </c>
      <c r="Y344" s="382">
        <f>IFERROR(Y341/H341,"0")+IFERROR(Y342/H342,"0")+IFERROR(Y343/H343,"0")</f>
        <v>3</v>
      </c>
      <c r="Z344" s="382">
        <f>IFERROR(IF(Z341="",0,Z341),"0")+IFERROR(IF(Z342="",0,Z342),"0")+IFERROR(IF(Z343="",0,Z343),"0")</f>
        <v>6.5250000000000002E-2</v>
      </c>
      <c r="AA344" s="383"/>
      <c r="AB344" s="383"/>
      <c r="AC344" s="383"/>
    </row>
    <row r="345" spans="1:68" x14ac:dyDescent="0.2">
      <c r="A345" s="401"/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2"/>
      <c r="P345" s="384" t="s">
        <v>70</v>
      </c>
      <c r="Q345" s="385"/>
      <c r="R345" s="385"/>
      <c r="S345" s="385"/>
      <c r="T345" s="385"/>
      <c r="U345" s="385"/>
      <c r="V345" s="386"/>
      <c r="W345" s="37" t="s">
        <v>69</v>
      </c>
      <c r="X345" s="382">
        <f>IFERROR(SUM(X341:X343),"0")</f>
        <v>16</v>
      </c>
      <c r="Y345" s="382">
        <f>IFERROR(SUM(Y341:Y343),"0")</f>
        <v>23.4</v>
      </c>
      <c r="Z345" s="37"/>
      <c r="AA345" s="383"/>
      <c r="AB345" s="383"/>
      <c r="AC345" s="383"/>
    </row>
    <row r="346" spans="1:68" ht="14.25" hidden="1" customHeight="1" x14ac:dyDescent="0.25">
      <c r="A346" s="423" t="s">
        <v>96</v>
      </c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401"/>
      <c r="Z346" s="401"/>
      <c r="AA346" s="376"/>
      <c r="AB346" s="376"/>
      <c r="AC346" s="376"/>
    </row>
    <row r="347" spans="1:68" ht="16.5" hidden="1" customHeight="1" x14ac:dyDescent="0.25">
      <c r="A347" s="54" t="s">
        <v>448</v>
      </c>
      <c r="B347" s="54" t="s">
        <v>449</v>
      </c>
      <c r="C347" s="31">
        <v>4301030232</v>
      </c>
      <c r="D347" s="387">
        <v>4607091388374</v>
      </c>
      <c r="E347" s="388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75</v>
      </c>
      <c r="L347" s="32"/>
      <c r="M347" s="33" t="s">
        <v>99</v>
      </c>
      <c r="N347" s="33"/>
      <c r="O347" s="32">
        <v>180</v>
      </c>
      <c r="P347" s="709" t="s">
        <v>450</v>
      </c>
      <c r="Q347" s="392"/>
      <c r="R347" s="392"/>
      <c r="S347" s="392"/>
      <c r="T347" s="393"/>
      <c r="U347" s="34"/>
      <c r="V347" s="34"/>
      <c r="W347" s="35" t="s">
        <v>69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451</v>
      </c>
      <c r="B348" s="54" t="s">
        <v>452</v>
      </c>
      <c r="C348" s="31">
        <v>4301030235</v>
      </c>
      <c r="D348" s="387">
        <v>4607091388381</v>
      </c>
      <c r="E348" s="388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75</v>
      </c>
      <c r="L348" s="32"/>
      <c r="M348" s="33" t="s">
        <v>99</v>
      </c>
      <c r="N348" s="33"/>
      <c r="O348" s="32">
        <v>180</v>
      </c>
      <c r="P348" s="693" t="s">
        <v>453</v>
      </c>
      <c r="Q348" s="392"/>
      <c r="R348" s="392"/>
      <c r="S348" s="392"/>
      <c r="T348" s="393"/>
      <c r="U348" s="34"/>
      <c r="V348" s="34"/>
      <c r="W348" s="35" t="s">
        <v>69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454</v>
      </c>
      <c r="B349" s="54" t="s">
        <v>455</v>
      </c>
      <c r="C349" s="31">
        <v>4301032015</v>
      </c>
      <c r="D349" s="387">
        <v>4607091383102</v>
      </c>
      <c r="E349" s="388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75</v>
      </c>
      <c r="L349" s="32"/>
      <c r="M349" s="33" t="s">
        <v>99</v>
      </c>
      <c r="N349" s="33"/>
      <c r="O349" s="32">
        <v>180</v>
      </c>
      <c r="P349" s="7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2"/>
      <c r="R349" s="392"/>
      <c r="S349" s="392"/>
      <c r="T349" s="393"/>
      <c r="U349" s="34"/>
      <c r="V349" s="34"/>
      <c r="W349" s="35" t="s">
        <v>69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456</v>
      </c>
      <c r="B350" s="54" t="s">
        <v>457</v>
      </c>
      <c r="C350" s="31">
        <v>4301030233</v>
      </c>
      <c r="D350" s="387">
        <v>4607091388404</v>
      </c>
      <c r="E350" s="388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75</v>
      </c>
      <c r="L350" s="32"/>
      <c r="M350" s="33" t="s">
        <v>99</v>
      </c>
      <c r="N350" s="33"/>
      <c r="O350" s="32">
        <v>180</v>
      </c>
      <c r="P35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2"/>
      <c r="R350" s="392"/>
      <c r="S350" s="392"/>
      <c r="T350" s="393"/>
      <c r="U350" s="34"/>
      <c r="V350" s="34"/>
      <c r="W350" s="35" t="s">
        <v>69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00"/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2"/>
      <c r="P351" s="384" t="s">
        <v>70</v>
      </c>
      <c r="Q351" s="385"/>
      <c r="R351" s="385"/>
      <c r="S351" s="385"/>
      <c r="T351" s="385"/>
      <c r="U351" s="385"/>
      <c r="V351" s="386"/>
      <c r="W351" s="37" t="s">
        <v>71</v>
      </c>
      <c r="X351" s="382">
        <f>IFERROR(X347/H347,"0")+IFERROR(X348/H348,"0")+IFERROR(X349/H349,"0")+IFERROR(X350/H350,"0")</f>
        <v>0</v>
      </c>
      <c r="Y351" s="382">
        <f>IFERROR(Y347/H347,"0")+IFERROR(Y348/H348,"0")+IFERROR(Y349/H349,"0")+IFERROR(Y350/H350,"0")</f>
        <v>0</v>
      </c>
      <c r="Z351" s="382">
        <f>IFERROR(IF(Z347="",0,Z347),"0")+IFERROR(IF(Z348="",0,Z348),"0")+IFERROR(IF(Z349="",0,Z349),"0")+IFERROR(IF(Z350="",0,Z350),"0")</f>
        <v>0</v>
      </c>
      <c r="AA351" s="383"/>
      <c r="AB351" s="383"/>
      <c r="AC351" s="383"/>
    </row>
    <row r="352" spans="1:68" hidden="1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1"/>
      <c r="O352" s="402"/>
      <c r="P352" s="384" t="s">
        <v>70</v>
      </c>
      <c r="Q352" s="385"/>
      <c r="R352" s="385"/>
      <c r="S352" s="385"/>
      <c r="T352" s="385"/>
      <c r="U352" s="385"/>
      <c r="V352" s="386"/>
      <c r="W352" s="37" t="s">
        <v>69</v>
      </c>
      <c r="X352" s="382">
        <f>IFERROR(SUM(X347:X350),"0")</f>
        <v>0</v>
      </c>
      <c r="Y352" s="382">
        <f>IFERROR(SUM(Y347:Y350),"0")</f>
        <v>0</v>
      </c>
      <c r="Z352" s="37"/>
      <c r="AA352" s="383"/>
      <c r="AB352" s="383"/>
      <c r="AC352" s="383"/>
    </row>
    <row r="353" spans="1:68" ht="14.25" hidden="1" customHeight="1" x14ac:dyDescent="0.25">
      <c r="A353" s="423" t="s">
        <v>458</v>
      </c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401"/>
      <c r="AA353" s="376"/>
      <c r="AB353" s="376"/>
      <c r="AC353" s="376"/>
    </row>
    <row r="354" spans="1:68" ht="16.5" hidden="1" customHeight="1" x14ac:dyDescent="0.25">
      <c r="A354" s="54" t="s">
        <v>459</v>
      </c>
      <c r="B354" s="54" t="s">
        <v>460</v>
      </c>
      <c r="C354" s="31">
        <v>4301180007</v>
      </c>
      <c r="D354" s="387">
        <v>4680115881808</v>
      </c>
      <c r="E354" s="388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461</v>
      </c>
      <c r="L354" s="32"/>
      <c r="M354" s="33" t="s">
        <v>462</v>
      </c>
      <c r="N354" s="33"/>
      <c r="O354" s="32">
        <v>730</v>
      </c>
      <c r="P354" s="6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2"/>
      <c r="R354" s="392"/>
      <c r="S354" s="392"/>
      <c r="T354" s="393"/>
      <c r="U354" s="34"/>
      <c r="V354" s="34"/>
      <c r="W354" s="35" t="s">
        <v>69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463</v>
      </c>
      <c r="B355" s="54" t="s">
        <v>464</v>
      </c>
      <c r="C355" s="31">
        <v>4301180006</v>
      </c>
      <c r="D355" s="387">
        <v>4680115881822</v>
      </c>
      <c r="E355" s="388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461</v>
      </c>
      <c r="L355" s="32"/>
      <c r="M355" s="33" t="s">
        <v>462</v>
      </c>
      <c r="N355" s="33"/>
      <c r="O355" s="32">
        <v>730</v>
      </c>
      <c r="P355" s="7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2"/>
      <c r="R355" s="392"/>
      <c r="S355" s="392"/>
      <c r="T355" s="393"/>
      <c r="U355" s="34"/>
      <c r="V355" s="34"/>
      <c r="W355" s="35" t="s">
        <v>69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465</v>
      </c>
      <c r="B356" s="54" t="s">
        <v>466</v>
      </c>
      <c r="C356" s="31">
        <v>4301180001</v>
      </c>
      <c r="D356" s="387">
        <v>4680115880016</v>
      </c>
      <c r="E356" s="388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461</v>
      </c>
      <c r="L356" s="32"/>
      <c r="M356" s="33" t="s">
        <v>462</v>
      </c>
      <c r="N356" s="33"/>
      <c r="O356" s="32">
        <v>730</v>
      </c>
      <c r="P356" s="5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2"/>
      <c r="R356" s="392"/>
      <c r="S356" s="392"/>
      <c r="T356" s="393"/>
      <c r="U356" s="34"/>
      <c r="V356" s="34"/>
      <c r="W356" s="35" t="s">
        <v>69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0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84" t="s">
        <v>70</v>
      </c>
      <c r="Q357" s="385"/>
      <c r="R357" s="385"/>
      <c r="S357" s="385"/>
      <c r="T357" s="385"/>
      <c r="U357" s="385"/>
      <c r="V357" s="386"/>
      <c r="W357" s="37" t="s">
        <v>71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hidden="1" x14ac:dyDescent="0.2">
      <c r="A358" s="401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2"/>
      <c r="P358" s="384" t="s">
        <v>70</v>
      </c>
      <c r="Q358" s="385"/>
      <c r="R358" s="385"/>
      <c r="S358" s="385"/>
      <c r="T358" s="385"/>
      <c r="U358" s="385"/>
      <c r="V358" s="386"/>
      <c r="W358" s="37" t="s">
        <v>69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hidden="1" customHeight="1" x14ac:dyDescent="0.25">
      <c r="A359" s="420" t="s">
        <v>467</v>
      </c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01"/>
      <c r="O359" s="401"/>
      <c r="P359" s="401"/>
      <c r="Q359" s="401"/>
      <c r="R359" s="401"/>
      <c r="S359" s="401"/>
      <c r="T359" s="401"/>
      <c r="U359" s="401"/>
      <c r="V359" s="401"/>
      <c r="W359" s="401"/>
      <c r="X359" s="401"/>
      <c r="Y359" s="401"/>
      <c r="Z359" s="401"/>
      <c r="AA359" s="375"/>
      <c r="AB359" s="375"/>
      <c r="AC359" s="375"/>
    </row>
    <row r="360" spans="1:68" ht="14.25" hidden="1" customHeight="1" x14ac:dyDescent="0.25">
      <c r="A360" s="423" t="s">
        <v>64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401"/>
      <c r="AA360" s="376"/>
      <c r="AB360" s="376"/>
      <c r="AC360" s="376"/>
    </row>
    <row r="361" spans="1:68" ht="27" hidden="1" customHeight="1" x14ac:dyDescent="0.25">
      <c r="A361" s="54" t="s">
        <v>468</v>
      </c>
      <c r="B361" s="54" t="s">
        <v>469</v>
      </c>
      <c r="C361" s="31">
        <v>4301031066</v>
      </c>
      <c r="D361" s="387">
        <v>4607091383836</v>
      </c>
      <c r="E361" s="388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75</v>
      </c>
      <c r="L361" s="32"/>
      <c r="M361" s="33" t="s">
        <v>68</v>
      </c>
      <c r="N361" s="33"/>
      <c r="O361" s="32">
        <v>40</v>
      </c>
      <c r="P361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2"/>
      <c r="R361" s="392"/>
      <c r="S361" s="392"/>
      <c r="T361" s="393"/>
      <c r="U361" s="34"/>
      <c r="V361" s="34"/>
      <c r="W361" s="35" t="s">
        <v>69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0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02"/>
      <c r="P362" s="384" t="s">
        <v>70</v>
      </c>
      <c r="Q362" s="385"/>
      <c r="R362" s="385"/>
      <c r="S362" s="385"/>
      <c r="T362" s="385"/>
      <c r="U362" s="385"/>
      <c r="V362" s="386"/>
      <c r="W362" s="37" t="s">
        <v>71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hidden="1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84" t="s">
        <v>70</v>
      </c>
      <c r="Q363" s="385"/>
      <c r="R363" s="385"/>
      <c r="S363" s="385"/>
      <c r="T363" s="385"/>
      <c r="U363" s="385"/>
      <c r="V363" s="386"/>
      <c r="W363" s="37" t="s">
        <v>69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hidden="1" customHeight="1" x14ac:dyDescent="0.25">
      <c r="A364" s="423" t="s">
        <v>72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76"/>
      <c r="AB364" s="376"/>
      <c r="AC364" s="376"/>
    </row>
    <row r="365" spans="1:68" ht="16.5" hidden="1" customHeight="1" x14ac:dyDescent="0.25">
      <c r="A365" s="54" t="s">
        <v>470</v>
      </c>
      <c r="B365" s="54" t="s">
        <v>471</v>
      </c>
      <c r="C365" s="31">
        <v>4301051142</v>
      </c>
      <c r="D365" s="387">
        <v>4607091387919</v>
      </c>
      <c r="E365" s="388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113</v>
      </c>
      <c r="L365" s="32"/>
      <c r="M365" s="33" t="s">
        <v>68</v>
      </c>
      <c r="N365" s="33"/>
      <c r="O365" s="32">
        <v>45</v>
      </c>
      <c r="P365" s="7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2"/>
      <c r="R365" s="392"/>
      <c r="S365" s="392"/>
      <c r="T365" s="393"/>
      <c r="U365" s="34"/>
      <c r="V365" s="34"/>
      <c r="W365" s="35" t="s">
        <v>69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472</v>
      </c>
      <c r="B366" s="54" t="s">
        <v>473</v>
      </c>
      <c r="C366" s="31">
        <v>4301051461</v>
      </c>
      <c r="D366" s="387">
        <v>4680115883604</v>
      </c>
      <c r="E366" s="388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75</v>
      </c>
      <c r="L366" s="32"/>
      <c r="M366" s="33" t="s">
        <v>116</v>
      </c>
      <c r="N366" s="33"/>
      <c r="O366" s="32">
        <v>45</v>
      </c>
      <c r="P366" s="4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2"/>
      <c r="R366" s="392"/>
      <c r="S366" s="392"/>
      <c r="T366" s="393"/>
      <c r="U366" s="34"/>
      <c r="V366" s="34"/>
      <c r="W366" s="35" t="s">
        <v>69</v>
      </c>
      <c r="X366" s="380">
        <v>0.97999999999999987</v>
      </c>
      <c r="Y366" s="381">
        <f>IFERROR(IF(X366="",0,CEILING((X366/$H366),1)*$H366),"")</f>
        <v>2.1</v>
      </c>
      <c r="Z366" s="36">
        <f>IFERROR(IF(Y366=0,"",ROUNDUP(Y366/H366,0)*0.00753),"")</f>
        <v>7.5300000000000002E-3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1.1069333333333331</v>
      </c>
      <c r="BN366" s="64">
        <f>IFERROR(Y366*I366/H366,"0")</f>
        <v>2.3719999999999999</v>
      </c>
      <c r="BO366" s="64">
        <f>IFERROR(1/J366*(X366/H366),"0")</f>
        <v>2.9914529914529908E-3</v>
      </c>
      <c r="BP366" s="64">
        <f>IFERROR(1/J366*(Y366/H366),"0")</f>
        <v>6.41025641025641E-3</v>
      </c>
    </row>
    <row r="367" spans="1:68" ht="27" customHeight="1" x14ac:dyDescent="0.25">
      <c r="A367" s="54" t="s">
        <v>474</v>
      </c>
      <c r="B367" s="54" t="s">
        <v>475</v>
      </c>
      <c r="C367" s="31">
        <v>4301051485</v>
      </c>
      <c r="D367" s="387">
        <v>4680115883567</v>
      </c>
      <c r="E367" s="388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75</v>
      </c>
      <c r="L367" s="32"/>
      <c r="M367" s="33" t="s">
        <v>68</v>
      </c>
      <c r="N367" s="33"/>
      <c r="O367" s="32">
        <v>40</v>
      </c>
      <c r="P367" s="7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2"/>
      <c r="R367" s="392"/>
      <c r="S367" s="392"/>
      <c r="T367" s="393"/>
      <c r="U367" s="34"/>
      <c r="V367" s="34"/>
      <c r="W367" s="35" t="s">
        <v>69</v>
      </c>
      <c r="X367" s="380">
        <v>0.97999999999999987</v>
      </c>
      <c r="Y367" s="381">
        <f>IFERROR(IF(X367="",0,CEILING((X367/$H367),1)*$H367),"")</f>
        <v>2.1</v>
      </c>
      <c r="Z367" s="36">
        <f>IFERROR(IF(Y367=0,"",ROUNDUP(Y367/H367,0)*0.00753),"")</f>
        <v>7.5300000000000002E-3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1.1013333333333333</v>
      </c>
      <c r="BN367" s="64">
        <f>IFERROR(Y367*I367/H367,"0")</f>
        <v>2.36</v>
      </c>
      <c r="BO367" s="64">
        <f>IFERROR(1/J367*(X367/H367),"0")</f>
        <v>2.9914529914529908E-3</v>
      </c>
      <c r="BP367" s="64">
        <f>IFERROR(1/J367*(Y367/H367),"0")</f>
        <v>6.41025641025641E-3</v>
      </c>
    </row>
    <row r="368" spans="1:68" x14ac:dyDescent="0.2">
      <c r="A368" s="400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02"/>
      <c r="P368" s="384" t="s">
        <v>70</v>
      </c>
      <c r="Q368" s="385"/>
      <c r="R368" s="385"/>
      <c r="S368" s="385"/>
      <c r="T368" s="385"/>
      <c r="U368" s="385"/>
      <c r="V368" s="386"/>
      <c r="W368" s="37" t="s">
        <v>71</v>
      </c>
      <c r="X368" s="382">
        <f>IFERROR(X365/H365,"0")+IFERROR(X366/H366,"0")+IFERROR(X367/H367,"0")</f>
        <v>0.93333333333333313</v>
      </c>
      <c r="Y368" s="382">
        <f>IFERROR(Y365/H365,"0")+IFERROR(Y366/H366,"0")+IFERROR(Y367/H367,"0")</f>
        <v>2</v>
      </c>
      <c r="Z368" s="382">
        <f>IFERROR(IF(Z365="",0,Z365),"0")+IFERROR(IF(Z366="",0,Z366),"0")+IFERROR(IF(Z367="",0,Z367),"0")</f>
        <v>1.506E-2</v>
      </c>
      <c r="AA368" s="383"/>
      <c r="AB368" s="383"/>
      <c r="AC368" s="383"/>
    </row>
    <row r="369" spans="1:68" x14ac:dyDescent="0.2">
      <c r="A369" s="401"/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2"/>
      <c r="P369" s="384" t="s">
        <v>70</v>
      </c>
      <c r="Q369" s="385"/>
      <c r="R369" s="385"/>
      <c r="S369" s="385"/>
      <c r="T369" s="385"/>
      <c r="U369" s="385"/>
      <c r="V369" s="386"/>
      <c r="W369" s="37" t="s">
        <v>69</v>
      </c>
      <c r="X369" s="382">
        <f>IFERROR(SUM(X365:X367),"0")</f>
        <v>1.9599999999999997</v>
      </c>
      <c r="Y369" s="382">
        <f>IFERROR(SUM(Y365:Y367),"0")</f>
        <v>4.2</v>
      </c>
      <c r="Z369" s="37"/>
      <c r="AA369" s="383"/>
      <c r="AB369" s="383"/>
      <c r="AC369" s="383"/>
    </row>
    <row r="370" spans="1:68" ht="27.75" hidden="1" customHeight="1" x14ac:dyDescent="0.2">
      <c r="A370" s="389" t="s">
        <v>476</v>
      </c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0"/>
      <c r="N370" s="390"/>
      <c r="O370" s="390"/>
      <c r="P370" s="390"/>
      <c r="Q370" s="390"/>
      <c r="R370" s="390"/>
      <c r="S370" s="390"/>
      <c r="T370" s="390"/>
      <c r="U370" s="390"/>
      <c r="V370" s="390"/>
      <c r="W370" s="390"/>
      <c r="X370" s="390"/>
      <c r="Y370" s="390"/>
      <c r="Z370" s="390"/>
      <c r="AA370" s="48"/>
      <c r="AB370" s="48"/>
      <c r="AC370" s="48"/>
    </row>
    <row r="371" spans="1:68" ht="16.5" hidden="1" customHeight="1" x14ac:dyDescent="0.25">
      <c r="A371" s="420" t="s">
        <v>477</v>
      </c>
      <c r="B371" s="401"/>
      <c r="C371" s="401"/>
      <c r="D371" s="401"/>
      <c r="E371" s="401"/>
      <c r="F371" s="401"/>
      <c r="G371" s="401"/>
      <c r="H371" s="401"/>
      <c r="I371" s="401"/>
      <c r="J371" s="401"/>
      <c r="K371" s="401"/>
      <c r="L371" s="401"/>
      <c r="M371" s="401"/>
      <c r="N371" s="401"/>
      <c r="O371" s="401"/>
      <c r="P371" s="401"/>
      <c r="Q371" s="401"/>
      <c r="R371" s="401"/>
      <c r="S371" s="401"/>
      <c r="T371" s="401"/>
      <c r="U371" s="401"/>
      <c r="V371" s="401"/>
      <c r="W371" s="401"/>
      <c r="X371" s="401"/>
      <c r="Y371" s="401"/>
      <c r="Z371" s="401"/>
      <c r="AA371" s="375"/>
      <c r="AB371" s="375"/>
      <c r="AC371" s="375"/>
    </row>
    <row r="372" spans="1:68" ht="14.25" hidden="1" customHeight="1" x14ac:dyDescent="0.25">
      <c r="A372" s="423" t="s">
        <v>110</v>
      </c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01"/>
      <c r="O372" s="401"/>
      <c r="P372" s="401"/>
      <c r="Q372" s="401"/>
      <c r="R372" s="401"/>
      <c r="S372" s="401"/>
      <c r="T372" s="401"/>
      <c r="U372" s="401"/>
      <c r="V372" s="401"/>
      <c r="W372" s="401"/>
      <c r="X372" s="401"/>
      <c r="Y372" s="401"/>
      <c r="Z372" s="401"/>
      <c r="AA372" s="376"/>
      <c r="AB372" s="376"/>
      <c r="AC372" s="376"/>
    </row>
    <row r="373" spans="1:68" ht="27" customHeight="1" x14ac:dyDescent="0.25">
      <c r="A373" s="54" t="s">
        <v>478</v>
      </c>
      <c r="B373" s="54" t="s">
        <v>479</v>
      </c>
      <c r="C373" s="31">
        <v>4301011869</v>
      </c>
      <c r="D373" s="387">
        <v>4680115884847</v>
      </c>
      <c r="E373" s="388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113</v>
      </c>
      <c r="L373" s="32"/>
      <c r="M373" s="33" t="s">
        <v>68</v>
      </c>
      <c r="N373" s="33"/>
      <c r="O373" s="32">
        <v>60</v>
      </c>
      <c r="P373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2"/>
      <c r="R373" s="392"/>
      <c r="S373" s="392"/>
      <c r="T373" s="393"/>
      <c r="U373" s="34"/>
      <c r="V373" s="34"/>
      <c r="W373" s="35" t="s">
        <v>69</v>
      </c>
      <c r="X373" s="380">
        <v>225</v>
      </c>
      <c r="Y373" s="381">
        <f t="shared" ref="Y373:Y381" si="67">IFERROR(IF(X373="",0,CEILING((X373/$H373),1)*$H373),"")</f>
        <v>225</v>
      </c>
      <c r="Z373" s="36">
        <f>IFERROR(IF(Y373=0,"",ROUNDUP(Y373/H373,0)*0.02175),"")</f>
        <v>0.32624999999999998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232.2</v>
      </c>
      <c r="BN373" s="64">
        <f t="shared" ref="BN373:BN381" si="69">IFERROR(Y373*I373/H373,"0")</f>
        <v>232.2</v>
      </c>
      <c r="BO373" s="64">
        <f t="shared" ref="BO373:BO381" si="70">IFERROR(1/J373*(X373/H373),"0")</f>
        <v>0.3125</v>
      </c>
      <c r="BP373" s="64">
        <f t="shared" ref="BP373:BP381" si="71">IFERROR(1/J373*(Y373/H373),"0")</f>
        <v>0.3125</v>
      </c>
    </row>
    <row r="374" spans="1:68" ht="27" hidden="1" customHeight="1" x14ac:dyDescent="0.25">
      <c r="A374" s="54" t="s">
        <v>478</v>
      </c>
      <c r="B374" s="54" t="s">
        <v>480</v>
      </c>
      <c r="C374" s="31">
        <v>4301011946</v>
      </c>
      <c r="D374" s="387">
        <v>4680115884847</v>
      </c>
      <c r="E374" s="388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113</v>
      </c>
      <c r="L374" s="32"/>
      <c r="M374" s="33" t="s">
        <v>133</v>
      </c>
      <c r="N374" s="33"/>
      <c r="O374" s="32">
        <v>60</v>
      </c>
      <c r="P374" s="56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2"/>
      <c r="R374" s="392"/>
      <c r="S374" s="392"/>
      <c r="T374" s="393"/>
      <c r="U374" s="34"/>
      <c r="V374" s="34"/>
      <c r="W374" s="35" t="s">
        <v>69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481</v>
      </c>
      <c r="B375" s="54" t="s">
        <v>482</v>
      </c>
      <c r="C375" s="31">
        <v>4301011870</v>
      </c>
      <c r="D375" s="387">
        <v>4680115884854</v>
      </c>
      <c r="E375" s="388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113</v>
      </c>
      <c r="L375" s="32"/>
      <c r="M375" s="33" t="s">
        <v>68</v>
      </c>
      <c r="N375" s="33"/>
      <c r="O375" s="32">
        <v>60</v>
      </c>
      <c r="P375" s="61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2"/>
      <c r="R375" s="392"/>
      <c r="S375" s="392"/>
      <c r="T375" s="393"/>
      <c r="U375" s="34"/>
      <c r="V375" s="34"/>
      <c r="W375" s="35" t="s">
        <v>69</v>
      </c>
      <c r="X375" s="380">
        <v>400</v>
      </c>
      <c r="Y375" s="381">
        <f t="shared" si="67"/>
        <v>405</v>
      </c>
      <c r="Z375" s="36">
        <f>IFERROR(IF(Y375=0,"",ROUNDUP(Y375/H375,0)*0.02175),"")</f>
        <v>0.58724999999999994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412.8</v>
      </c>
      <c r="BN375" s="64">
        <f t="shared" si="69"/>
        <v>417.96000000000004</v>
      </c>
      <c r="BO375" s="64">
        <f t="shared" si="70"/>
        <v>0.55555555555555558</v>
      </c>
      <c r="BP375" s="64">
        <f t="shared" si="71"/>
        <v>0.5625</v>
      </c>
    </row>
    <row r="376" spans="1:68" ht="27" hidden="1" customHeight="1" x14ac:dyDescent="0.25">
      <c r="A376" s="54" t="s">
        <v>481</v>
      </c>
      <c r="B376" s="54" t="s">
        <v>483</v>
      </c>
      <c r="C376" s="31">
        <v>4301011947</v>
      </c>
      <c r="D376" s="387">
        <v>4680115884854</v>
      </c>
      <c r="E376" s="388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113</v>
      </c>
      <c r="L376" s="32"/>
      <c r="M376" s="33" t="s">
        <v>133</v>
      </c>
      <c r="N376" s="33"/>
      <c r="O376" s="32">
        <v>60</v>
      </c>
      <c r="P376" s="5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2"/>
      <c r="R376" s="392"/>
      <c r="S376" s="392"/>
      <c r="T376" s="393"/>
      <c r="U376" s="34"/>
      <c r="V376" s="34"/>
      <c r="W376" s="35" t="s">
        <v>69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4301011943</v>
      </c>
      <c r="D377" s="387">
        <v>4680115884830</v>
      </c>
      <c r="E377" s="388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113</v>
      </c>
      <c r="L377" s="32"/>
      <c r="M377" s="33" t="s">
        <v>133</v>
      </c>
      <c r="N377" s="33"/>
      <c r="O377" s="32">
        <v>60</v>
      </c>
      <c r="P377" s="6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2"/>
      <c r="R377" s="392"/>
      <c r="S377" s="392"/>
      <c r="T377" s="393"/>
      <c r="U377" s="34"/>
      <c r="V377" s="34"/>
      <c r="W377" s="35" t="s">
        <v>69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484</v>
      </c>
      <c r="B378" s="54" t="s">
        <v>486</v>
      </c>
      <c r="C378" s="31">
        <v>4301011867</v>
      </c>
      <c r="D378" s="387">
        <v>4680115884830</v>
      </c>
      <c r="E378" s="388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113</v>
      </c>
      <c r="L378" s="32"/>
      <c r="M378" s="33" t="s">
        <v>68</v>
      </c>
      <c r="N378" s="33"/>
      <c r="O378" s="32">
        <v>60</v>
      </c>
      <c r="P378" s="55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2"/>
      <c r="R378" s="392"/>
      <c r="S378" s="392"/>
      <c r="T378" s="393"/>
      <c r="U378" s="34"/>
      <c r="V378" s="34"/>
      <c r="W378" s="35" t="s">
        <v>69</v>
      </c>
      <c r="X378" s="380">
        <v>375</v>
      </c>
      <c r="Y378" s="381">
        <f t="shared" si="67"/>
        <v>375</v>
      </c>
      <c r="Z378" s="36">
        <f>IFERROR(IF(Y378=0,"",ROUNDUP(Y378/H378,0)*0.02175),"")</f>
        <v>0.54374999999999996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387</v>
      </c>
      <c r="BN378" s="64">
        <f t="shared" si="69"/>
        <v>387</v>
      </c>
      <c r="BO378" s="64">
        <f t="shared" si="70"/>
        <v>0.52083333333333326</v>
      </c>
      <c r="BP378" s="64">
        <f t="shared" si="71"/>
        <v>0.52083333333333326</v>
      </c>
    </row>
    <row r="379" spans="1:68" ht="27" hidden="1" customHeight="1" x14ac:dyDescent="0.25">
      <c r="A379" s="54" t="s">
        <v>487</v>
      </c>
      <c r="B379" s="54" t="s">
        <v>488</v>
      </c>
      <c r="C379" s="31">
        <v>4301011433</v>
      </c>
      <c r="D379" s="387">
        <v>4680115882638</v>
      </c>
      <c r="E379" s="388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75</v>
      </c>
      <c r="L379" s="32"/>
      <c r="M379" s="33" t="s">
        <v>114</v>
      </c>
      <c r="N379" s="33"/>
      <c r="O379" s="32">
        <v>90</v>
      </c>
      <c r="P379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2"/>
      <c r="R379" s="392"/>
      <c r="S379" s="392"/>
      <c r="T379" s="393"/>
      <c r="U379" s="34"/>
      <c r="V379" s="34"/>
      <c r="W379" s="35" t="s">
        <v>69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489</v>
      </c>
      <c r="B380" s="54" t="s">
        <v>490</v>
      </c>
      <c r="C380" s="31">
        <v>4301011952</v>
      </c>
      <c r="D380" s="387">
        <v>4680115884922</v>
      </c>
      <c r="E380" s="388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75</v>
      </c>
      <c r="L380" s="32"/>
      <c r="M380" s="33" t="s">
        <v>68</v>
      </c>
      <c r="N380" s="33"/>
      <c r="O380" s="32">
        <v>60</v>
      </c>
      <c r="P380" s="5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2"/>
      <c r="R380" s="392"/>
      <c r="S380" s="392"/>
      <c r="T380" s="393"/>
      <c r="U380" s="34"/>
      <c r="V380" s="34"/>
      <c r="W380" s="35" t="s">
        <v>69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491</v>
      </c>
      <c r="B381" s="54" t="s">
        <v>492</v>
      </c>
      <c r="C381" s="31">
        <v>4301011868</v>
      </c>
      <c r="D381" s="387">
        <v>4680115884861</v>
      </c>
      <c r="E381" s="388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75</v>
      </c>
      <c r="L381" s="32"/>
      <c r="M381" s="33" t="s">
        <v>68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2"/>
      <c r="R381" s="392"/>
      <c r="S381" s="392"/>
      <c r="T381" s="393"/>
      <c r="U381" s="34"/>
      <c r="V381" s="34"/>
      <c r="W381" s="35" t="s">
        <v>69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00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2"/>
      <c r="P382" s="384" t="s">
        <v>70</v>
      </c>
      <c r="Q382" s="385"/>
      <c r="R382" s="385"/>
      <c r="S382" s="385"/>
      <c r="T382" s="385"/>
      <c r="U382" s="385"/>
      <c r="V382" s="386"/>
      <c r="W382" s="37" t="s">
        <v>71</v>
      </c>
      <c r="X382" s="382">
        <f>IFERROR(X373/H373,"0")+IFERROR(X374/H374,"0")+IFERROR(X375/H375,"0")+IFERROR(X376/H376,"0")+IFERROR(X377/H377,"0")+IFERROR(X378/H378,"0")+IFERROR(X379/H379,"0")+IFERROR(X380/H380,"0")+IFERROR(X381/H381,"0")</f>
        <v>66.666666666666671</v>
      </c>
      <c r="Y382" s="382">
        <f>IFERROR(Y373/H373,"0")+IFERROR(Y374/H374,"0")+IFERROR(Y375/H375,"0")+IFERROR(Y376/H376,"0")+IFERROR(Y377/H377,"0")+IFERROR(Y378/H378,"0")+IFERROR(Y379/H379,"0")+IFERROR(Y380/H380,"0")+IFERROR(Y381/H381,"0")</f>
        <v>67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1.4572499999999999</v>
      </c>
      <c r="AA382" s="383"/>
      <c r="AB382" s="383"/>
      <c r="AC382" s="383"/>
    </row>
    <row r="383" spans="1:68" x14ac:dyDescent="0.2">
      <c r="A383" s="401"/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2"/>
      <c r="P383" s="384" t="s">
        <v>70</v>
      </c>
      <c r="Q383" s="385"/>
      <c r="R383" s="385"/>
      <c r="S383" s="385"/>
      <c r="T383" s="385"/>
      <c r="U383" s="385"/>
      <c r="V383" s="386"/>
      <c r="W383" s="37" t="s">
        <v>69</v>
      </c>
      <c r="X383" s="382">
        <f>IFERROR(SUM(X373:X381),"0")</f>
        <v>1000</v>
      </c>
      <c r="Y383" s="382">
        <f>IFERROR(SUM(Y373:Y381),"0")</f>
        <v>1005</v>
      </c>
      <c r="Z383" s="37"/>
      <c r="AA383" s="383"/>
      <c r="AB383" s="383"/>
      <c r="AC383" s="383"/>
    </row>
    <row r="384" spans="1:68" ht="14.25" hidden="1" customHeight="1" x14ac:dyDescent="0.25">
      <c r="A384" s="423" t="s">
        <v>146</v>
      </c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1"/>
      <c r="O384" s="401"/>
      <c r="P384" s="401"/>
      <c r="Q384" s="401"/>
      <c r="R384" s="401"/>
      <c r="S384" s="401"/>
      <c r="T384" s="401"/>
      <c r="U384" s="401"/>
      <c r="V384" s="401"/>
      <c r="W384" s="401"/>
      <c r="X384" s="401"/>
      <c r="Y384" s="401"/>
      <c r="Z384" s="401"/>
      <c r="AA384" s="376"/>
      <c r="AB384" s="376"/>
      <c r="AC384" s="376"/>
    </row>
    <row r="385" spans="1:68" ht="27" customHeight="1" x14ac:dyDescent="0.25">
      <c r="A385" s="54" t="s">
        <v>493</v>
      </c>
      <c r="B385" s="54" t="s">
        <v>494</v>
      </c>
      <c r="C385" s="31">
        <v>4301020178</v>
      </c>
      <c r="D385" s="387">
        <v>4607091383980</v>
      </c>
      <c r="E385" s="388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113</v>
      </c>
      <c r="L385" s="32"/>
      <c r="M385" s="33" t="s">
        <v>114</v>
      </c>
      <c r="N385" s="33"/>
      <c r="O385" s="32">
        <v>50</v>
      </c>
      <c r="P385" s="7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2"/>
      <c r="R385" s="392"/>
      <c r="S385" s="392"/>
      <c r="T385" s="393"/>
      <c r="U385" s="34"/>
      <c r="V385" s="34"/>
      <c r="W385" s="35" t="s">
        <v>69</v>
      </c>
      <c r="X385" s="380">
        <v>2150</v>
      </c>
      <c r="Y385" s="381">
        <f>IFERROR(IF(X385="",0,CEILING((X385/$H385),1)*$H385),"")</f>
        <v>2160</v>
      </c>
      <c r="Z385" s="36">
        <f>IFERROR(IF(Y385=0,"",ROUNDUP(Y385/H385,0)*0.02175),"")</f>
        <v>3.1319999999999997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2218.8000000000002</v>
      </c>
      <c r="BN385" s="64">
        <f>IFERROR(Y385*I385/H385,"0")</f>
        <v>2229.1200000000003</v>
      </c>
      <c r="BO385" s="64">
        <f>IFERROR(1/J385*(X385/H385),"0")</f>
        <v>2.9861111111111112</v>
      </c>
      <c r="BP385" s="64">
        <f>IFERROR(1/J385*(Y385/H385),"0")</f>
        <v>3</v>
      </c>
    </row>
    <row r="386" spans="1:68" ht="27" hidden="1" customHeight="1" x14ac:dyDescent="0.25">
      <c r="A386" s="54" t="s">
        <v>495</v>
      </c>
      <c r="B386" s="54" t="s">
        <v>496</v>
      </c>
      <c r="C386" s="31">
        <v>4301020179</v>
      </c>
      <c r="D386" s="387">
        <v>4607091384178</v>
      </c>
      <c r="E386" s="388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75</v>
      </c>
      <c r="L386" s="32"/>
      <c r="M386" s="33" t="s">
        <v>114</v>
      </c>
      <c r="N386" s="33"/>
      <c r="O386" s="32">
        <v>50</v>
      </c>
      <c r="P386" s="4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2"/>
      <c r="R386" s="392"/>
      <c r="S386" s="392"/>
      <c r="T386" s="393"/>
      <c r="U386" s="34"/>
      <c r="V386" s="34"/>
      <c r="W386" s="35" t="s">
        <v>69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00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02"/>
      <c r="P387" s="384" t="s">
        <v>70</v>
      </c>
      <c r="Q387" s="385"/>
      <c r="R387" s="385"/>
      <c r="S387" s="385"/>
      <c r="T387" s="385"/>
      <c r="U387" s="385"/>
      <c r="V387" s="386"/>
      <c r="W387" s="37" t="s">
        <v>71</v>
      </c>
      <c r="X387" s="382">
        <f>IFERROR(X385/H385,"0")+IFERROR(X386/H386,"0")</f>
        <v>143.33333333333334</v>
      </c>
      <c r="Y387" s="382">
        <f>IFERROR(Y385/H385,"0")+IFERROR(Y386/H386,"0")</f>
        <v>144</v>
      </c>
      <c r="Z387" s="382">
        <f>IFERROR(IF(Z385="",0,Z385),"0")+IFERROR(IF(Z386="",0,Z386),"0")</f>
        <v>3.1319999999999997</v>
      </c>
      <c r="AA387" s="383"/>
      <c r="AB387" s="383"/>
      <c r="AC387" s="383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84" t="s">
        <v>70</v>
      </c>
      <c r="Q388" s="385"/>
      <c r="R388" s="385"/>
      <c r="S388" s="385"/>
      <c r="T388" s="385"/>
      <c r="U388" s="385"/>
      <c r="V388" s="386"/>
      <c r="W388" s="37" t="s">
        <v>69</v>
      </c>
      <c r="X388" s="382">
        <f>IFERROR(SUM(X385:X386),"0")</f>
        <v>2150</v>
      </c>
      <c r="Y388" s="382">
        <f>IFERROR(SUM(Y385:Y386),"0")</f>
        <v>2160</v>
      </c>
      <c r="Z388" s="37"/>
      <c r="AA388" s="383"/>
      <c r="AB388" s="383"/>
      <c r="AC388" s="383"/>
    </row>
    <row r="389" spans="1:68" ht="14.25" hidden="1" customHeight="1" x14ac:dyDescent="0.25">
      <c r="A389" s="423" t="s">
        <v>72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76"/>
      <c r="AB389" s="376"/>
      <c r="AC389" s="376"/>
    </row>
    <row r="390" spans="1:68" ht="27" hidden="1" customHeight="1" x14ac:dyDescent="0.25">
      <c r="A390" s="54" t="s">
        <v>497</v>
      </c>
      <c r="B390" s="54" t="s">
        <v>498</v>
      </c>
      <c r="C390" s="31">
        <v>4301051560</v>
      </c>
      <c r="D390" s="387">
        <v>4607091383928</v>
      </c>
      <c r="E390" s="388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113</v>
      </c>
      <c r="L390" s="32"/>
      <c r="M390" s="33" t="s">
        <v>116</v>
      </c>
      <c r="N390" s="33"/>
      <c r="O390" s="32">
        <v>40</v>
      </c>
      <c r="P390" s="62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2"/>
      <c r="R390" s="392"/>
      <c r="S390" s="392"/>
      <c r="T390" s="393"/>
      <c r="U390" s="34"/>
      <c r="V390" s="34"/>
      <c r="W390" s="35" t="s">
        <v>69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497</v>
      </c>
      <c r="B391" s="54" t="s">
        <v>499</v>
      </c>
      <c r="C391" s="31">
        <v>4301051639</v>
      </c>
      <c r="D391" s="387">
        <v>4607091383928</v>
      </c>
      <c r="E391" s="388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113</v>
      </c>
      <c r="L391" s="32"/>
      <c r="M391" s="33" t="s">
        <v>68</v>
      </c>
      <c r="N391" s="33"/>
      <c r="O391" s="32">
        <v>40</v>
      </c>
      <c r="P391" s="3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2"/>
      <c r="R391" s="392"/>
      <c r="S391" s="392"/>
      <c r="T391" s="393"/>
      <c r="U391" s="34"/>
      <c r="V391" s="34"/>
      <c r="W391" s="35" t="s">
        <v>69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500</v>
      </c>
      <c r="B392" s="54" t="s">
        <v>501</v>
      </c>
      <c r="C392" s="31">
        <v>4301051636</v>
      </c>
      <c r="D392" s="387">
        <v>4607091384260</v>
      </c>
      <c r="E392" s="388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113</v>
      </c>
      <c r="L392" s="32"/>
      <c r="M392" s="33" t="s">
        <v>68</v>
      </c>
      <c r="N392" s="33"/>
      <c r="O392" s="32">
        <v>40</v>
      </c>
      <c r="P392" s="4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2"/>
      <c r="R392" s="392"/>
      <c r="S392" s="392"/>
      <c r="T392" s="393"/>
      <c r="U392" s="34"/>
      <c r="V392" s="34"/>
      <c r="W392" s="35" t="s">
        <v>69</v>
      </c>
      <c r="X392" s="380">
        <v>16</v>
      </c>
      <c r="Y392" s="381">
        <f>IFERROR(IF(X392="",0,CEILING((X392/$H392),1)*$H392),"")</f>
        <v>23.4</v>
      </c>
      <c r="Z392" s="36">
        <f>IFERROR(IF(Y392=0,"",ROUNDUP(Y392/H392,0)*0.02175),"")</f>
        <v>6.5250000000000002E-2</v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17.156923076923078</v>
      </c>
      <c r="BN392" s="64">
        <f>IFERROR(Y392*I392/H392,"0")</f>
        <v>25.092000000000002</v>
      </c>
      <c r="BO392" s="64">
        <f>IFERROR(1/J392*(X392/H392),"0")</f>
        <v>3.6630036630036632E-2</v>
      </c>
      <c r="BP392" s="64">
        <f>IFERROR(1/J392*(Y392/H392),"0")</f>
        <v>5.3571428571428568E-2</v>
      </c>
    </row>
    <row r="393" spans="1:68" x14ac:dyDescent="0.2">
      <c r="A393" s="400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84" t="s">
        <v>70</v>
      </c>
      <c r="Q393" s="385"/>
      <c r="R393" s="385"/>
      <c r="S393" s="385"/>
      <c r="T393" s="385"/>
      <c r="U393" s="385"/>
      <c r="V393" s="386"/>
      <c r="W393" s="37" t="s">
        <v>71</v>
      </c>
      <c r="X393" s="382">
        <f>IFERROR(X390/H390,"0")+IFERROR(X391/H391,"0")+IFERROR(X392/H392,"0")</f>
        <v>2.0512820512820515</v>
      </c>
      <c r="Y393" s="382">
        <f>IFERROR(Y390/H390,"0")+IFERROR(Y391/H391,"0")+IFERROR(Y392/H392,"0")</f>
        <v>3</v>
      </c>
      <c r="Z393" s="382">
        <f>IFERROR(IF(Z390="",0,Z390),"0")+IFERROR(IF(Z391="",0,Z391),"0")+IFERROR(IF(Z392="",0,Z392),"0")</f>
        <v>6.5250000000000002E-2</v>
      </c>
      <c r="AA393" s="383"/>
      <c r="AB393" s="383"/>
      <c r="AC393" s="383"/>
    </row>
    <row r="394" spans="1:68" x14ac:dyDescent="0.2">
      <c r="A394" s="401"/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2"/>
      <c r="P394" s="384" t="s">
        <v>70</v>
      </c>
      <c r="Q394" s="385"/>
      <c r="R394" s="385"/>
      <c r="S394" s="385"/>
      <c r="T394" s="385"/>
      <c r="U394" s="385"/>
      <c r="V394" s="386"/>
      <c r="W394" s="37" t="s">
        <v>69</v>
      </c>
      <c r="X394" s="382">
        <f>IFERROR(SUM(X390:X392),"0")</f>
        <v>16</v>
      </c>
      <c r="Y394" s="382">
        <f>IFERROR(SUM(Y390:Y392),"0")</f>
        <v>23.4</v>
      </c>
      <c r="Z394" s="37"/>
      <c r="AA394" s="383"/>
      <c r="AB394" s="383"/>
      <c r="AC394" s="383"/>
    </row>
    <row r="395" spans="1:68" ht="14.25" hidden="1" customHeight="1" x14ac:dyDescent="0.25">
      <c r="A395" s="423" t="s">
        <v>167</v>
      </c>
      <c r="B395" s="401"/>
      <c r="C395" s="401"/>
      <c r="D395" s="401"/>
      <c r="E395" s="401"/>
      <c r="F395" s="401"/>
      <c r="G395" s="401"/>
      <c r="H395" s="401"/>
      <c r="I395" s="401"/>
      <c r="J395" s="401"/>
      <c r="K395" s="401"/>
      <c r="L395" s="401"/>
      <c r="M395" s="401"/>
      <c r="N395" s="401"/>
      <c r="O395" s="401"/>
      <c r="P395" s="401"/>
      <c r="Q395" s="401"/>
      <c r="R395" s="401"/>
      <c r="S395" s="401"/>
      <c r="T395" s="401"/>
      <c r="U395" s="401"/>
      <c r="V395" s="401"/>
      <c r="W395" s="401"/>
      <c r="X395" s="401"/>
      <c r="Y395" s="401"/>
      <c r="Z395" s="401"/>
      <c r="AA395" s="376"/>
      <c r="AB395" s="376"/>
      <c r="AC395" s="376"/>
    </row>
    <row r="396" spans="1:68" ht="16.5" hidden="1" customHeight="1" x14ac:dyDescent="0.25">
      <c r="A396" s="54" t="s">
        <v>502</v>
      </c>
      <c r="B396" s="54" t="s">
        <v>503</v>
      </c>
      <c r="C396" s="31">
        <v>4301060314</v>
      </c>
      <c r="D396" s="387">
        <v>4607091384673</v>
      </c>
      <c r="E396" s="388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30</v>
      </c>
      <c r="P396" s="67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2"/>
      <c r="R396" s="392"/>
      <c r="S396" s="392"/>
      <c r="T396" s="393"/>
      <c r="U396" s="34"/>
      <c r="V396" s="34"/>
      <c r="W396" s="35" t="s">
        <v>69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502</v>
      </c>
      <c r="B397" s="54" t="s">
        <v>504</v>
      </c>
      <c r="C397" s="31">
        <v>4301060345</v>
      </c>
      <c r="D397" s="387">
        <v>4607091384673</v>
      </c>
      <c r="E397" s="388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30</v>
      </c>
      <c r="P397" s="58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2"/>
      <c r="R397" s="392"/>
      <c r="S397" s="392"/>
      <c r="T397" s="393"/>
      <c r="U397" s="34"/>
      <c r="V397" s="34"/>
      <c r="W397" s="35" t="s">
        <v>69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0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02"/>
      <c r="P398" s="384" t="s">
        <v>70</v>
      </c>
      <c r="Q398" s="385"/>
      <c r="R398" s="385"/>
      <c r="S398" s="385"/>
      <c r="T398" s="385"/>
      <c r="U398" s="385"/>
      <c r="V398" s="386"/>
      <c r="W398" s="37" t="s">
        <v>71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hidden="1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02"/>
      <c r="P399" s="384" t="s">
        <v>70</v>
      </c>
      <c r="Q399" s="385"/>
      <c r="R399" s="385"/>
      <c r="S399" s="385"/>
      <c r="T399" s="385"/>
      <c r="U399" s="385"/>
      <c r="V399" s="386"/>
      <c r="W399" s="37" t="s">
        <v>69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hidden="1" customHeight="1" x14ac:dyDescent="0.25">
      <c r="A400" s="420" t="s">
        <v>505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75"/>
      <c r="AB400" s="375"/>
      <c r="AC400" s="375"/>
    </row>
    <row r="401" spans="1:68" ht="14.25" hidden="1" customHeight="1" x14ac:dyDescent="0.25">
      <c r="A401" s="423" t="s">
        <v>110</v>
      </c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1"/>
      <c r="P401" s="401"/>
      <c r="Q401" s="401"/>
      <c r="R401" s="401"/>
      <c r="S401" s="401"/>
      <c r="T401" s="401"/>
      <c r="U401" s="401"/>
      <c r="V401" s="401"/>
      <c r="W401" s="401"/>
      <c r="X401" s="401"/>
      <c r="Y401" s="401"/>
      <c r="Z401" s="401"/>
      <c r="AA401" s="376"/>
      <c r="AB401" s="376"/>
      <c r="AC401" s="376"/>
    </row>
    <row r="402" spans="1:68" ht="27" hidden="1" customHeight="1" x14ac:dyDescent="0.25">
      <c r="A402" s="54" t="s">
        <v>506</v>
      </c>
      <c r="B402" s="54" t="s">
        <v>507</v>
      </c>
      <c r="C402" s="31">
        <v>4301011873</v>
      </c>
      <c r="D402" s="387">
        <v>4680115881907</v>
      </c>
      <c r="E402" s="388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60</v>
      </c>
      <c r="P402" s="492" t="s">
        <v>508</v>
      </c>
      <c r="Q402" s="392"/>
      <c r="R402" s="392"/>
      <c r="S402" s="392"/>
      <c r="T402" s="393"/>
      <c r="U402" s="34"/>
      <c r="V402" s="34"/>
      <c r="W402" s="35" t="s">
        <v>69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509</v>
      </c>
      <c r="B403" s="54" t="s">
        <v>510</v>
      </c>
      <c r="C403" s="31">
        <v>4301011874</v>
      </c>
      <c r="D403" s="387">
        <v>4680115884892</v>
      </c>
      <c r="E403" s="388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113</v>
      </c>
      <c r="L403" s="32"/>
      <c r="M403" s="33" t="s">
        <v>68</v>
      </c>
      <c r="N403" s="33"/>
      <c r="O403" s="32">
        <v>60</v>
      </c>
      <c r="P403" s="54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2"/>
      <c r="R403" s="392"/>
      <c r="S403" s="392"/>
      <c r="T403" s="393"/>
      <c r="U403" s="34"/>
      <c r="V403" s="34"/>
      <c r="W403" s="35" t="s">
        <v>69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511</v>
      </c>
      <c r="B404" s="54" t="s">
        <v>512</v>
      </c>
      <c r="C404" s="31">
        <v>4301011875</v>
      </c>
      <c r="D404" s="387">
        <v>4680115884885</v>
      </c>
      <c r="E404" s="388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113</v>
      </c>
      <c r="L404" s="32"/>
      <c r="M404" s="33" t="s">
        <v>68</v>
      </c>
      <c r="N404" s="33"/>
      <c r="O404" s="32">
        <v>60</v>
      </c>
      <c r="P404" s="5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2"/>
      <c r="R404" s="392"/>
      <c r="S404" s="392"/>
      <c r="T404" s="393"/>
      <c r="U404" s="34"/>
      <c r="V404" s="34"/>
      <c r="W404" s="35" t="s">
        <v>69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513</v>
      </c>
      <c r="B405" s="54" t="s">
        <v>514</v>
      </c>
      <c r="C405" s="31">
        <v>4301011871</v>
      </c>
      <c r="D405" s="387">
        <v>4680115884908</v>
      </c>
      <c r="E405" s="388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75</v>
      </c>
      <c r="L405" s="32"/>
      <c r="M405" s="33" t="s">
        <v>68</v>
      </c>
      <c r="N405" s="33"/>
      <c r="O405" s="32">
        <v>60</v>
      </c>
      <c r="P405" s="4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2"/>
      <c r="R405" s="392"/>
      <c r="S405" s="392"/>
      <c r="T405" s="393"/>
      <c r="U405" s="34"/>
      <c r="V405" s="34"/>
      <c r="W405" s="35" t="s">
        <v>69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0"/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2"/>
      <c r="P406" s="384" t="s">
        <v>70</v>
      </c>
      <c r="Q406" s="385"/>
      <c r="R406" s="385"/>
      <c r="S406" s="385"/>
      <c r="T406" s="385"/>
      <c r="U406" s="385"/>
      <c r="V406" s="386"/>
      <c r="W406" s="37" t="s">
        <v>71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hidden="1" x14ac:dyDescent="0.2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2"/>
      <c r="P407" s="384" t="s">
        <v>70</v>
      </c>
      <c r="Q407" s="385"/>
      <c r="R407" s="385"/>
      <c r="S407" s="385"/>
      <c r="T407" s="385"/>
      <c r="U407" s="385"/>
      <c r="V407" s="386"/>
      <c r="W407" s="37" t="s">
        <v>69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hidden="1" customHeight="1" x14ac:dyDescent="0.25">
      <c r="A408" s="423" t="s">
        <v>64</v>
      </c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1"/>
      <c r="O408" s="401"/>
      <c r="P408" s="401"/>
      <c r="Q408" s="401"/>
      <c r="R408" s="401"/>
      <c r="S408" s="401"/>
      <c r="T408" s="401"/>
      <c r="U408" s="401"/>
      <c r="V408" s="401"/>
      <c r="W408" s="401"/>
      <c r="X408" s="401"/>
      <c r="Y408" s="401"/>
      <c r="Z408" s="401"/>
      <c r="AA408" s="376"/>
      <c r="AB408" s="376"/>
      <c r="AC408" s="376"/>
    </row>
    <row r="409" spans="1:68" ht="27" hidden="1" customHeight="1" x14ac:dyDescent="0.25">
      <c r="A409" s="54" t="s">
        <v>515</v>
      </c>
      <c r="B409" s="54" t="s">
        <v>516</v>
      </c>
      <c r="C409" s="31">
        <v>4301031303</v>
      </c>
      <c r="D409" s="387">
        <v>4607091384802</v>
      </c>
      <c r="E409" s="388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75</v>
      </c>
      <c r="L409" s="32"/>
      <c r="M409" s="33" t="s">
        <v>68</v>
      </c>
      <c r="N409" s="33"/>
      <c r="O409" s="32">
        <v>35</v>
      </c>
      <c r="P409" s="7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2"/>
      <c r="R409" s="392"/>
      <c r="S409" s="392"/>
      <c r="T409" s="393"/>
      <c r="U409" s="34"/>
      <c r="V409" s="34"/>
      <c r="W409" s="35" t="s">
        <v>69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517</v>
      </c>
      <c r="B410" s="54" t="s">
        <v>518</v>
      </c>
      <c r="C410" s="31">
        <v>4301031304</v>
      </c>
      <c r="D410" s="387">
        <v>4607091384826</v>
      </c>
      <c r="E410" s="388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35</v>
      </c>
      <c r="P410" s="75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2"/>
      <c r="R410" s="392"/>
      <c r="S410" s="392"/>
      <c r="T410" s="393"/>
      <c r="U410" s="34"/>
      <c r="V410" s="34"/>
      <c r="W410" s="35" t="s">
        <v>69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0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2"/>
      <c r="P411" s="384" t="s">
        <v>70</v>
      </c>
      <c r="Q411" s="385"/>
      <c r="R411" s="385"/>
      <c r="S411" s="385"/>
      <c r="T411" s="385"/>
      <c r="U411" s="385"/>
      <c r="V411" s="386"/>
      <c r="W411" s="37" t="s">
        <v>71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hidden="1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2"/>
      <c r="P412" s="384" t="s">
        <v>70</v>
      </c>
      <c r="Q412" s="385"/>
      <c r="R412" s="385"/>
      <c r="S412" s="385"/>
      <c r="T412" s="385"/>
      <c r="U412" s="385"/>
      <c r="V412" s="386"/>
      <c r="W412" s="37" t="s">
        <v>69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hidden="1" customHeight="1" x14ac:dyDescent="0.25">
      <c r="A413" s="423" t="s">
        <v>72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76"/>
      <c r="AB413" s="376"/>
      <c r="AC413" s="376"/>
    </row>
    <row r="414" spans="1:68" ht="27" customHeight="1" x14ac:dyDescent="0.25">
      <c r="A414" s="54" t="s">
        <v>519</v>
      </c>
      <c r="B414" s="54" t="s">
        <v>520</v>
      </c>
      <c r="C414" s="31">
        <v>4301051635</v>
      </c>
      <c r="D414" s="387">
        <v>4607091384246</v>
      </c>
      <c r="E414" s="388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113</v>
      </c>
      <c r="L414" s="32"/>
      <c r="M414" s="33" t="s">
        <v>68</v>
      </c>
      <c r="N414" s="33"/>
      <c r="O414" s="32">
        <v>40</v>
      </c>
      <c r="P414" s="51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2"/>
      <c r="R414" s="392"/>
      <c r="S414" s="392"/>
      <c r="T414" s="393"/>
      <c r="U414" s="34"/>
      <c r="V414" s="34"/>
      <c r="W414" s="35" t="s">
        <v>69</v>
      </c>
      <c r="X414" s="380">
        <v>8</v>
      </c>
      <c r="Y414" s="381">
        <f>IFERROR(IF(X414="",0,CEILING((X414/$H414),1)*$H414),"")</f>
        <v>15.6</v>
      </c>
      <c r="Z414" s="36">
        <f>IFERROR(IF(Y414=0,"",ROUNDUP(Y414/H414,0)*0.02175),"")</f>
        <v>4.3499999999999997E-2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8.5784615384615392</v>
      </c>
      <c r="BN414" s="64">
        <f>IFERROR(Y414*I414/H414,"0")</f>
        <v>16.728000000000002</v>
      </c>
      <c r="BO414" s="64">
        <f>IFERROR(1/J414*(X414/H414),"0")</f>
        <v>1.8315018315018316E-2</v>
      </c>
      <c r="BP414" s="64">
        <f>IFERROR(1/J414*(Y414/H414),"0")</f>
        <v>3.5714285714285712E-2</v>
      </c>
    </row>
    <row r="415" spans="1:68" ht="27" hidden="1" customHeight="1" x14ac:dyDescent="0.25">
      <c r="A415" s="54" t="s">
        <v>521</v>
      </c>
      <c r="B415" s="54" t="s">
        <v>522</v>
      </c>
      <c r="C415" s="31">
        <v>4301051445</v>
      </c>
      <c r="D415" s="387">
        <v>4680115881976</v>
      </c>
      <c r="E415" s="388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113</v>
      </c>
      <c r="L415" s="32"/>
      <c r="M415" s="33" t="s">
        <v>68</v>
      </c>
      <c r="N415" s="33"/>
      <c r="O415" s="32">
        <v>40</v>
      </c>
      <c r="P415" s="68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2"/>
      <c r="R415" s="392"/>
      <c r="S415" s="392"/>
      <c r="T415" s="393"/>
      <c r="U415" s="34"/>
      <c r="V415" s="34"/>
      <c r="W415" s="35" t="s">
        <v>69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523</v>
      </c>
      <c r="B416" s="54" t="s">
        <v>524</v>
      </c>
      <c r="C416" s="31">
        <v>4301051297</v>
      </c>
      <c r="D416" s="387">
        <v>4607091384253</v>
      </c>
      <c r="E416" s="388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75</v>
      </c>
      <c r="L416" s="32"/>
      <c r="M416" s="33" t="s">
        <v>68</v>
      </c>
      <c r="N416" s="33"/>
      <c r="O416" s="32">
        <v>40</v>
      </c>
      <c r="P416" s="5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2"/>
      <c r="R416" s="392"/>
      <c r="S416" s="392"/>
      <c r="T416" s="393"/>
      <c r="U416" s="34"/>
      <c r="V416" s="34"/>
      <c r="W416" s="35" t="s">
        <v>69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523</v>
      </c>
      <c r="B417" s="54" t="s">
        <v>525</v>
      </c>
      <c r="C417" s="31">
        <v>4301051634</v>
      </c>
      <c r="D417" s="387">
        <v>4607091384253</v>
      </c>
      <c r="E417" s="388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75</v>
      </c>
      <c r="L417" s="32"/>
      <c r="M417" s="33" t="s">
        <v>68</v>
      </c>
      <c r="N417" s="33"/>
      <c r="O417" s="32">
        <v>40</v>
      </c>
      <c r="P417" s="7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2"/>
      <c r="R417" s="392"/>
      <c r="S417" s="392"/>
      <c r="T417" s="393"/>
      <c r="U417" s="34"/>
      <c r="V417" s="34"/>
      <c r="W417" s="35" t="s">
        <v>69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526</v>
      </c>
      <c r="B418" s="54" t="s">
        <v>527</v>
      </c>
      <c r="C418" s="31">
        <v>4301051444</v>
      </c>
      <c r="D418" s="387">
        <v>4680115881969</v>
      </c>
      <c r="E418" s="388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75</v>
      </c>
      <c r="L418" s="32"/>
      <c r="M418" s="33" t="s">
        <v>68</v>
      </c>
      <c r="N418" s="33"/>
      <c r="O418" s="32">
        <v>40</v>
      </c>
      <c r="P418" s="7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2"/>
      <c r="R418" s="392"/>
      <c r="S418" s="392"/>
      <c r="T418" s="393"/>
      <c r="U418" s="34"/>
      <c r="V418" s="34"/>
      <c r="W418" s="35" t="s">
        <v>69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00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1"/>
      <c r="O419" s="402"/>
      <c r="P419" s="384" t="s">
        <v>70</v>
      </c>
      <c r="Q419" s="385"/>
      <c r="R419" s="385"/>
      <c r="S419" s="385"/>
      <c r="T419" s="385"/>
      <c r="U419" s="385"/>
      <c r="V419" s="386"/>
      <c r="W419" s="37" t="s">
        <v>71</v>
      </c>
      <c r="X419" s="382">
        <f>IFERROR(X414/H414,"0")+IFERROR(X415/H415,"0")+IFERROR(X416/H416,"0")+IFERROR(X417/H417,"0")+IFERROR(X418/H418,"0")</f>
        <v>1.0256410256410258</v>
      </c>
      <c r="Y419" s="382">
        <f>IFERROR(Y414/H414,"0")+IFERROR(Y415/H415,"0")+IFERROR(Y416/H416,"0")+IFERROR(Y417/H417,"0")+IFERROR(Y418/H418,"0")</f>
        <v>2</v>
      </c>
      <c r="Z419" s="382">
        <f>IFERROR(IF(Z414="",0,Z414),"0")+IFERROR(IF(Z415="",0,Z415),"0")+IFERROR(IF(Z416="",0,Z416),"0")+IFERROR(IF(Z417="",0,Z417),"0")+IFERROR(IF(Z418="",0,Z418),"0")</f>
        <v>4.3499999999999997E-2</v>
      </c>
      <c r="AA419" s="383"/>
      <c r="AB419" s="383"/>
      <c r="AC419" s="383"/>
    </row>
    <row r="420" spans="1:68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2"/>
      <c r="P420" s="384" t="s">
        <v>70</v>
      </c>
      <c r="Q420" s="385"/>
      <c r="R420" s="385"/>
      <c r="S420" s="385"/>
      <c r="T420" s="385"/>
      <c r="U420" s="385"/>
      <c r="V420" s="386"/>
      <c r="W420" s="37" t="s">
        <v>69</v>
      </c>
      <c r="X420" s="382">
        <f>IFERROR(SUM(X414:X418),"0")</f>
        <v>8</v>
      </c>
      <c r="Y420" s="382">
        <f>IFERROR(SUM(Y414:Y418),"0")</f>
        <v>15.6</v>
      </c>
      <c r="Z420" s="37"/>
      <c r="AA420" s="383"/>
      <c r="AB420" s="383"/>
      <c r="AC420" s="383"/>
    </row>
    <row r="421" spans="1:68" ht="14.25" hidden="1" customHeight="1" x14ac:dyDescent="0.25">
      <c r="A421" s="423" t="s">
        <v>167</v>
      </c>
      <c r="B421" s="401"/>
      <c r="C421" s="401"/>
      <c r="D421" s="401"/>
      <c r="E421" s="401"/>
      <c r="F421" s="401"/>
      <c r="G421" s="401"/>
      <c r="H421" s="401"/>
      <c r="I421" s="401"/>
      <c r="J421" s="401"/>
      <c r="K421" s="401"/>
      <c r="L421" s="401"/>
      <c r="M421" s="401"/>
      <c r="N421" s="401"/>
      <c r="O421" s="401"/>
      <c r="P421" s="401"/>
      <c r="Q421" s="401"/>
      <c r="R421" s="401"/>
      <c r="S421" s="401"/>
      <c r="T421" s="401"/>
      <c r="U421" s="401"/>
      <c r="V421" s="401"/>
      <c r="W421" s="401"/>
      <c r="X421" s="401"/>
      <c r="Y421" s="401"/>
      <c r="Z421" s="401"/>
      <c r="AA421" s="376"/>
      <c r="AB421" s="376"/>
      <c r="AC421" s="376"/>
    </row>
    <row r="422" spans="1:68" ht="27" hidden="1" customHeight="1" x14ac:dyDescent="0.25">
      <c r="A422" s="54" t="s">
        <v>528</v>
      </c>
      <c r="B422" s="54" t="s">
        <v>529</v>
      </c>
      <c r="C422" s="31">
        <v>4301060377</v>
      </c>
      <c r="D422" s="387">
        <v>4607091389357</v>
      </c>
      <c r="E422" s="388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113</v>
      </c>
      <c r="L422" s="32"/>
      <c r="M422" s="33" t="s">
        <v>68</v>
      </c>
      <c r="N422" s="33"/>
      <c r="O422" s="32">
        <v>40</v>
      </c>
      <c r="P422" s="54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2"/>
      <c r="R422" s="392"/>
      <c r="S422" s="392"/>
      <c r="T422" s="393"/>
      <c r="U422" s="34"/>
      <c r="V422" s="34"/>
      <c r="W422" s="35" t="s">
        <v>69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0"/>
      <c r="B423" s="401"/>
      <c r="C423" s="401"/>
      <c r="D423" s="401"/>
      <c r="E423" s="401"/>
      <c r="F423" s="401"/>
      <c r="G423" s="401"/>
      <c r="H423" s="401"/>
      <c r="I423" s="401"/>
      <c r="J423" s="401"/>
      <c r="K423" s="401"/>
      <c r="L423" s="401"/>
      <c r="M423" s="401"/>
      <c r="N423" s="401"/>
      <c r="O423" s="402"/>
      <c r="P423" s="384" t="s">
        <v>70</v>
      </c>
      <c r="Q423" s="385"/>
      <c r="R423" s="385"/>
      <c r="S423" s="385"/>
      <c r="T423" s="385"/>
      <c r="U423" s="385"/>
      <c r="V423" s="386"/>
      <c r="W423" s="37" t="s">
        <v>71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hidden="1" x14ac:dyDescent="0.2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02"/>
      <c r="P424" s="384" t="s">
        <v>70</v>
      </c>
      <c r="Q424" s="385"/>
      <c r="R424" s="385"/>
      <c r="S424" s="385"/>
      <c r="T424" s="385"/>
      <c r="U424" s="385"/>
      <c r="V424" s="386"/>
      <c r="W424" s="37" t="s">
        <v>69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hidden="1" customHeight="1" x14ac:dyDescent="0.2">
      <c r="A425" s="389" t="s">
        <v>530</v>
      </c>
      <c r="B425" s="390"/>
      <c r="C425" s="390"/>
      <c r="D425" s="390"/>
      <c r="E425" s="390"/>
      <c r="F425" s="390"/>
      <c r="G425" s="390"/>
      <c r="H425" s="390"/>
      <c r="I425" s="390"/>
      <c r="J425" s="390"/>
      <c r="K425" s="390"/>
      <c r="L425" s="390"/>
      <c r="M425" s="390"/>
      <c r="N425" s="390"/>
      <c r="O425" s="390"/>
      <c r="P425" s="390"/>
      <c r="Q425" s="390"/>
      <c r="R425" s="390"/>
      <c r="S425" s="390"/>
      <c r="T425" s="390"/>
      <c r="U425" s="390"/>
      <c r="V425" s="390"/>
      <c r="W425" s="390"/>
      <c r="X425" s="390"/>
      <c r="Y425" s="390"/>
      <c r="Z425" s="390"/>
      <c r="AA425" s="48"/>
      <c r="AB425" s="48"/>
      <c r="AC425" s="48"/>
    </row>
    <row r="426" spans="1:68" ht="16.5" hidden="1" customHeight="1" x14ac:dyDescent="0.25">
      <c r="A426" s="420" t="s">
        <v>531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75"/>
      <c r="AB426" s="375"/>
      <c r="AC426" s="375"/>
    </row>
    <row r="427" spans="1:68" ht="14.25" hidden="1" customHeight="1" x14ac:dyDescent="0.25">
      <c r="A427" s="423" t="s">
        <v>110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401"/>
      <c r="AA427" s="376"/>
      <c r="AB427" s="376"/>
      <c r="AC427" s="376"/>
    </row>
    <row r="428" spans="1:68" ht="27" hidden="1" customHeight="1" x14ac:dyDescent="0.25">
      <c r="A428" s="54" t="s">
        <v>532</v>
      </c>
      <c r="B428" s="54" t="s">
        <v>533</v>
      </c>
      <c r="C428" s="31">
        <v>4301011428</v>
      </c>
      <c r="D428" s="387">
        <v>4607091389708</v>
      </c>
      <c r="E428" s="388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75</v>
      </c>
      <c r="L428" s="32"/>
      <c r="M428" s="33" t="s">
        <v>114</v>
      </c>
      <c r="N428" s="33"/>
      <c r="O428" s="32">
        <v>50</v>
      </c>
      <c r="P428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2"/>
      <c r="R428" s="392"/>
      <c r="S428" s="392"/>
      <c r="T428" s="393"/>
      <c r="U428" s="34"/>
      <c r="V428" s="34"/>
      <c r="W428" s="35" t="s">
        <v>69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0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02"/>
      <c r="P429" s="384" t="s">
        <v>70</v>
      </c>
      <c r="Q429" s="385"/>
      <c r="R429" s="385"/>
      <c r="S429" s="385"/>
      <c r="T429" s="385"/>
      <c r="U429" s="385"/>
      <c r="V429" s="386"/>
      <c r="W429" s="37" t="s">
        <v>71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hidden="1" x14ac:dyDescent="0.2">
      <c r="A430" s="401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01"/>
      <c r="O430" s="402"/>
      <c r="P430" s="384" t="s">
        <v>70</v>
      </c>
      <c r="Q430" s="385"/>
      <c r="R430" s="385"/>
      <c r="S430" s="385"/>
      <c r="T430" s="385"/>
      <c r="U430" s="385"/>
      <c r="V430" s="386"/>
      <c r="W430" s="37" t="s">
        <v>69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hidden="1" customHeight="1" x14ac:dyDescent="0.25">
      <c r="A431" s="423" t="s">
        <v>64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76"/>
      <c r="AB431" s="376"/>
      <c r="AC431" s="376"/>
    </row>
    <row r="432" spans="1:68" ht="27" hidden="1" customHeight="1" x14ac:dyDescent="0.25">
      <c r="A432" s="54" t="s">
        <v>534</v>
      </c>
      <c r="B432" s="54" t="s">
        <v>535</v>
      </c>
      <c r="C432" s="31">
        <v>4301031322</v>
      </c>
      <c r="D432" s="387">
        <v>4607091389753</v>
      </c>
      <c r="E432" s="388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2"/>
      <c r="R432" s="392"/>
      <c r="S432" s="392"/>
      <c r="T432" s="393"/>
      <c r="U432" s="34"/>
      <c r="V432" s="34"/>
      <c r="W432" s="35" t="s">
        <v>69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534</v>
      </c>
      <c r="B433" s="54" t="s">
        <v>536</v>
      </c>
      <c r="C433" s="31">
        <v>4301031355</v>
      </c>
      <c r="D433" s="387">
        <v>4607091389753</v>
      </c>
      <c r="E433" s="388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3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2"/>
      <c r="R433" s="392"/>
      <c r="S433" s="392"/>
      <c r="T433" s="393"/>
      <c r="U433" s="34"/>
      <c r="V433" s="34"/>
      <c r="W433" s="35" t="s">
        <v>69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537</v>
      </c>
      <c r="B434" s="54" t="s">
        <v>538</v>
      </c>
      <c r="C434" s="31">
        <v>4301031323</v>
      </c>
      <c r="D434" s="387">
        <v>4607091389760</v>
      </c>
      <c r="E434" s="388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50</v>
      </c>
      <c r="P434" s="74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2"/>
      <c r="R434" s="392"/>
      <c r="S434" s="392"/>
      <c r="T434" s="393"/>
      <c r="U434" s="34"/>
      <c r="V434" s="34"/>
      <c r="W434" s="35" t="s">
        <v>69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539</v>
      </c>
      <c r="B435" s="54" t="s">
        <v>540</v>
      </c>
      <c r="C435" s="31">
        <v>4301031325</v>
      </c>
      <c r="D435" s="387">
        <v>4607091389746</v>
      </c>
      <c r="E435" s="388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75</v>
      </c>
      <c r="L435" s="32"/>
      <c r="M435" s="33" t="s">
        <v>68</v>
      </c>
      <c r="N435" s="33"/>
      <c r="O435" s="32">
        <v>50</v>
      </c>
      <c r="P435" s="74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2"/>
      <c r="R435" s="392"/>
      <c r="S435" s="392"/>
      <c r="T435" s="393"/>
      <c r="U435" s="34"/>
      <c r="V435" s="34"/>
      <c r="W435" s="35" t="s">
        <v>69</v>
      </c>
      <c r="X435" s="380">
        <v>0</v>
      </c>
      <c r="Y435" s="381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hidden="1" customHeight="1" x14ac:dyDescent="0.25">
      <c r="A436" s="54" t="s">
        <v>539</v>
      </c>
      <c r="B436" s="54" t="s">
        <v>541</v>
      </c>
      <c r="C436" s="31">
        <v>4301031356</v>
      </c>
      <c r="D436" s="387">
        <v>4607091389746</v>
      </c>
      <c r="E436" s="388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2"/>
      <c r="R436" s="392"/>
      <c r="S436" s="392"/>
      <c r="T436" s="393"/>
      <c r="U436" s="34"/>
      <c r="V436" s="34"/>
      <c r="W436" s="35" t="s">
        <v>69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542</v>
      </c>
      <c r="B437" s="54" t="s">
        <v>543</v>
      </c>
      <c r="C437" s="31">
        <v>4301031335</v>
      </c>
      <c r="D437" s="387">
        <v>4680115883147</v>
      </c>
      <c r="E437" s="388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41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2"/>
      <c r="R437" s="392"/>
      <c r="S437" s="392"/>
      <c r="T437" s="393"/>
      <c r="U437" s="34"/>
      <c r="V437" s="34"/>
      <c r="W437" s="35" t="s">
        <v>69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542</v>
      </c>
      <c r="B438" s="54" t="s">
        <v>544</v>
      </c>
      <c r="C438" s="31">
        <v>4301031257</v>
      </c>
      <c r="D438" s="387">
        <v>4680115883147</v>
      </c>
      <c r="E438" s="388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2"/>
      <c r="R438" s="392"/>
      <c r="S438" s="392"/>
      <c r="T438" s="393"/>
      <c r="U438" s="34"/>
      <c r="V438" s="34"/>
      <c r="W438" s="35" t="s">
        <v>69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545</v>
      </c>
      <c r="B439" s="54" t="s">
        <v>546</v>
      </c>
      <c r="C439" s="31">
        <v>4301031330</v>
      </c>
      <c r="D439" s="387">
        <v>4607091384338</v>
      </c>
      <c r="E439" s="388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2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92"/>
      <c r="R439" s="392"/>
      <c r="S439" s="392"/>
      <c r="T439" s="393"/>
      <c r="U439" s="34"/>
      <c r="V439" s="34"/>
      <c r="W439" s="35" t="s">
        <v>69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545</v>
      </c>
      <c r="B440" s="54" t="s">
        <v>547</v>
      </c>
      <c r="C440" s="31">
        <v>4301031178</v>
      </c>
      <c r="D440" s="387">
        <v>4607091384338</v>
      </c>
      <c r="E440" s="388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92"/>
      <c r="R440" s="392"/>
      <c r="S440" s="392"/>
      <c r="T440" s="393"/>
      <c r="U440" s="34"/>
      <c r="V440" s="34"/>
      <c r="W440" s="35" t="s">
        <v>69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548</v>
      </c>
      <c r="B441" s="54" t="s">
        <v>549</v>
      </c>
      <c r="C441" s="31">
        <v>4301031336</v>
      </c>
      <c r="D441" s="387">
        <v>4680115883154</v>
      </c>
      <c r="E441" s="388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5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2"/>
      <c r="R441" s="392"/>
      <c r="S441" s="392"/>
      <c r="T441" s="393"/>
      <c r="U441" s="34"/>
      <c r="V441" s="34"/>
      <c r="W441" s="35" t="s">
        <v>69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548</v>
      </c>
      <c r="B442" s="54" t="s">
        <v>550</v>
      </c>
      <c r="C442" s="31">
        <v>4301031254</v>
      </c>
      <c r="D442" s="387">
        <v>4680115883154</v>
      </c>
      <c r="E442" s="388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2"/>
      <c r="R442" s="392"/>
      <c r="S442" s="392"/>
      <c r="T442" s="393"/>
      <c r="U442" s="34"/>
      <c r="V442" s="34"/>
      <c r="W442" s="35" t="s">
        <v>69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551</v>
      </c>
      <c r="B443" s="54" t="s">
        <v>552</v>
      </c>
      <c r="C443" s="31">
        <v>4301031331</v>
      </c>
      <c r="D443" s="387">
        <v>4607091389524</v>
      </c>
      <c r="E443" s="388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2"/>
      <c r="R443" s="392"/>
      <c r="S443" s="392"/>
      <c r="T443" s="393"/>
      <c r="U443" s="34"/>
      <c r="V443" s="34"/>
      <c r="W443" s="35" t="s">
        <v>69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551</v>
      </c>
      <c r="B444" s="54" t="s">
        <v>553</v>
      </c>
      <c r="C444" s="31">
        <v>4301031361</v>
      </c>
      <c r="D444" s="387">
        <v>4607091389524</v>
      </c>
      <c r="E444" s="388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74" t="s">
        <v>554</v>
      </c>
      <c r="Q444" s="392"/>
      <c r="R444" s="392"/>
      <c r="S444" s="392"/>
      <c r="T444" s="393"/>
      <c r="U444" s="34"/>
      <c r="V444" s="34"/>
      <c r="W444" s="35" t="s">
        <v>69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555</v>
      </c>
      <c r="B445" s="54" t="s">
        <v>556</v>
      </c>
      <c r="C445" s="31">
        <v>4301031337</v>
      </c>
      <c r="D445" s="387">
        <v>4680115883161</v>
      </c>
      <c r="E445" s="388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2"/>
      <c r="R445" s="392"/>
      <c r="S445" s="392"/>
      <c r="T445" s="393"/>
      <c r="U445" s="34"/>
      <c r="V445" s="34"/>
      <c r="W445" s="35" t="s">
        <v>69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555</v>
      </c>
      <c r="B446" s="54" t="s">
        <v>557</v>
      </c>
      <c r="C446" s="31">
        <v>4301031258</v>
      </c>
      <c r="D446" s="387">
        <v>4680115883161</v>
      </c>
      <c r="E446" s="388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2"/>
      <c r="R446" s="392"/>
      <c r="S446" s="392"/>
      <c r="T446" s="393"/>
      <c r="U446" s="34"/>
      <c r="V446" s="34"/>
      <c r="W446" s="35" t="s">
        <v>69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558</v>
      </c>
      <c r="B447" s="54" t="s">
        <v>559</v>
      </c>
      <c r="C447" s="31">
        <v>4301031333</v>
      </c>
      <c r="D447" s="387">
        <v>4607091389531</v>
      </c>
      <c r="E447" s="388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5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2"/>
      <c r="R447" s="392"/>
      <c r="S447" s="392"/>
      <c r="T447" s="393"/>
      <c r="U447" s="34"/>
      <c r="V447" s="34"/>
      <c r="W447" s="35" t="s">
        <v>69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558</v>
      </c>
      <c r="B448" s="54" t="s">
        <v>560</v>
      </c>
      <c r="C448" s="31">
        <v>4301031358</v>
      </c>
      <c r="D448" s="387">
        <v>4607091389531</v>
      </c>
      <c r="E448" s="388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7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2"/>
      <c r="R448" s="392"/>
      <c r="S448" s="392"/>
      <c r="T448" s="393"/>
      <c r="U448" s="34"/>
      <c r="V448" s="34"/>
      <c r="W448" s="35" t="s">
        <v>69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561</v>
      </c>
      <c r="B449" s="54" t="s">
        <v>562</v>
      </c>
      <c r="C449" s="31">
        <v>4301031360</v>
      </c>
      <c r="D449" s="387">
        <v>4607091384345</v>
      </c>
      <c r="E449" s="388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2"/>
      <c r="R449" s="392"/>
      <c r="S449" s="392"/>
      <c r="T449" s="393"/>
      <c r="U449" s="34"/>
      <c r="V449" s="34"/>
      <c r="W449" s="35" t="s">
        <v>69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563</v>
      </c>
      <c r="B450" s="54" t="s">
        <v>564</v>
      </c>
      <c r="C450" s="31">
        <v>4301031338</v>
      </c>
      <c r="D450" s="387">
        <v>4680115883185</v>
      </c>
      <c r="E450" s="388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2"/>
      <c r="R450" s="392"/>
      <c r="S450" s="392"/>
      <c r="T450" s="393"/>
      <c r="U450" s="34"/>
      <c r="V450" s="34"/>
      <c r="W450" s="35" t="s">
        <v>69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563</v>
      </c>
      <c r="B451" s="54" t="s">
        <v>565</v>
      </c>
      <c r="C451" s="31">
        <v>4301031255</v>
      </c>
      <c r="D451" s="387">
        <v>4680115883185</v>
      </c>
      <c r="E451" s="388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2"/>
      <c r="R451" s="392"/>
      <c r="S451" s="392"/>
      <c r="T451" s="393"/>
      <c r="U451" s="34"/>
      <c r="V451" s="34"/>
      <c r="W451" s="35" t="s">
        <v>69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566</v>
      </c>
      <c r="B452" s="54" t="s">
        <v>567</v>
      </c>
      <c r="C452" s="31">
        <v>4301031236</v>
      </c>
      <c r="D452" s="387">
        <v>4680115882928</v>
      </c>
      <c r="E452" s="388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75</v>
      </c>
      <c r="L452" s="32"/>
      <c r="M452" s="33" t="s">
        <v>68</v>
      </c>
      <c r="N452" s="33"/>
      <c r="O452" s="32">
        <v>35</v>
      </c>
      <c r="P452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2"/>
      <c r="R452" s="392"/>
      <c r="S452" s="392"/>
      <c r="T452" s="393"/>
      <c r="U452" s="34"/>
      <c r="V452" s="34"/>
      <c r="W452" s="35" t="s">
        <v>69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idden="1" x14ac:dyDescent="0.2">
      <c r="A453" s="400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01"/>
      <c r="O453" s="402"/>
      <c r="P453" s="384" t="s">
        <v>70</v>
      </c>
      <c r="Q453" s="385"/>
      <c r="R453" s="385"/>
      <c r="S453" s="385"/>
      <c r="T453" s="385"/>
      <c r="U453" s="385"/>
      <c r="V453" s="386"/>
      <c r="W453" s="37" t="s">
        <v>71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3"/>
      <c r="AB453" s="383"/>
      <c r="AC453" s="383"/>
    </row>
    <row r="454" spans="1:68" hidden="1" x14ac:dyDescent="0.2">
      <c r="A454" s="401"/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2"/>
      <c r="P454" s="384" t="s">
        <v>70</v>
      </c>
      <c r="Q454" s="385"/>
      <c r="R454" s="385"/>
      <c r="S454" s="385"/>
      <c r="T454" s="385"/>
      <c r="U454" s="385"/>
      <c r="V454" s="386"/>
      <c r="W454" s="37" t="s">
        <v>69</v>
      </c>
      <c r="X454" s="382">
        <f>IFERROR(SUM(X432:X452),"0")</f>
        <v>0</v>
      </c>
      <c r="Y454" s="382">
        <f>IFERROR(SUM(Y432:Y452),"0")</f>
        <v>0</v>
      </c>
      <c r="Z454" s="37"/>
      <c r="AA454" s="383"/>
      <c r="AB454" s="383"/>
      <c r="AC454" s="383"/>
    </row>
    <row r="455" spans="1:68" ht="14.25" hidden="1" customHeight="1" x14ac:dyDescent="0.25">
      <c r="A455" s="423" t="s">
        <v>72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401"/>
      <c r="AA455" s="376"/>
      <c r="AB455" s="376"/>
      <c r="AC455" s="376"/>
    </row>
    <row r="456" spans="1:68" ht="27" hidden="1" customHeight="1" x14ac:dyDescent="0.25">
      <c r="A456" s="54" t="s">
        <v>568</v>
      </c>
      <c r="B456" s="54" t="s">
        <v>569</v>
      </c>
      <c r="C456" s="31">
        <v>4301051284</v>
      </c>
      <c r="D456" s="387">
        <v>4607091384352</v>
      </c>
      <c r="E456" s="388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75</v>
      </c>
      <c r="L456" s="32"/>
      <c r="M456" s="33" t="s">
        <v>116</v>
      </c>
      <c r="N456" s="33"/>
      <c r="O456" s="32">
        <v>45</v>
      </c>
      <c r="P456" s="5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2"/>
      <c r="R456" s="392"/>
      <c r="S456" s="392"/>
      <c r="T456" s="393"/>
      <c r="U456" s="34"/>
      <c r="V456" s="34"/>
      <c r="W456" s="35" t="s">
        <v>69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570</v>
      </c>
      <c r="B457" s="54" t="s">
        <v>571</v>
      </c>
      <c r="C457" s="31">
        <v>4301051431</v>
      </c>
      <c r="D457" s="387">
        <v>4607091389654</v>
      </c>
      <c r="E457" s="388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75</v>
      </c>
      <c r="L457" s="32"/>
      <c r="M457" s="33" t="s">
        <v>116</v>
      </c>
      <c r="N457" s="33"/>
      <c r="O457" s="32">
        <v>45</v>
      </c>
      <c r="P457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2"/>
      <c r="R457" s="392"/>
      <c r="S457" s="392"/>
      <c r="T457" s="393"/>
      <c r="U457" s="34"/>
      <c r="V457" s="34"/>
      <c r="W457" s="35" t="s">
        <v>69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0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2"/>
      <c r="P458" s="384" t="s">
        <v>70</v>
      </c>
      <c r="Q458" s="385"/>
      <c r="R458" s="385"/>
      <c r="S458" s="385"/>
      <c r="T458" s="385"/>
      <c r="U458" s="385"/>
      <c r="V458" s="386"/>
      <c r="W458" s="37" t="s">
        <v>71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hidden="1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2"/>
      <c r="P459" s="384" t="s">
        <v>70</v>
      </c>
      <c r="Q459" s="385"/>
      <c r="R459" s="385"/>
      <c r="S459" s="385"/>
      <c r="T459" s="385"/>
      <c r="U459" s="385"/>
      <c r="V459" s="386"/>
      <c r="W459" s="37" t="s">
        <v>69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hidden="1" customHeight="1" x14ac:dyDescent="0.25">
      <c r="A460" s="423" t="s">
        <v>96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76"/>
      <c r="AB460" s="376"/>
      <c r="AC460" s="376"/>
    </row>
    <row r="461" spans="1:68" ht="27" hidden="1" customHeight="1" x14ac:dyDescent="0.25">
      <c r="A461" s="54" t="s">
        <v>572</v>
      </c>
      <c r="B461" s="54" t="s">
        <v>573</v>
      </c>
      <c r="C461" s="31">
        <v>4301032047</v>
      </c>
      <c r="D461" s="387">
        <v>4680115884342</v>
      </c>
      <c r="E461" s="388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574</v>
      </c>
      <c r="L461" s="32"/>
      <c r="M461" s="33" t="s">
        <v>575</v>
      </c>
      <c r="N461" s="33"/>
      <c r="O461" s="32">
        <v>60</v>
      </c>
      <c r="P461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2"/>
      <c r="R461" s="392"/>
      <c r="S461" s="392"/>
      <c r="T461" s="393"/>
      <c r="U461" s="34"/>
      <c r="V461" s="34"/>
      <c r="W461" s="35" t="s">
        <v>69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0"/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2"/>
      <c r="P462" s="384" t="s">
        <v>70</v>
      </c>
      <c r="Q462" s="385"/>
      <c r="R462" s="385"/>
      <c r="S462" s="385"/>
      <c r="T462" s="385"/>
      <c r="U462" s="385"/>
      <c r="V462" s="386"/>
      <c r="W462" s="37" t="s">
        <v>71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hidden="1" x14ac:dyDescent="0.2">
      <c r="A463" s="401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2"/>
      <c r="P463" s="384" t="s">
        <v>70</v>
      </c>
      <c r="Q463" s="385"/>
      <c r="R463" s="385"/>
      <c r="S463" s="385"/>
      <c r="T463" s="385"/>
      <c r="U463" s="385"/>
      <c r="V463" s="386"/>
      <c r="W463" s="37" t="s">
        <v>69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hidden="1" customHeight="1" x14ac:dyDescent="0.25">
      <c r="A464" s="420" t="s">
        <v>576</v>
      </c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1"/>
      <c r="P464" s="401"/>
      <c r="Q464" s="401"/>
      <c r="R464" s="401"/>
      <c r="S464" s="401"/>
      <c r="T464" s="401"/>
      <c r="U464" s="401"/>
      <c r="V464" s="401"/>
      <c r="W464" s="401"/>
      <c r="X464" s="401"/>
      <c r="Y464" s="401"/>
      <c r="Z464" s="401"/>
      <c r="AA464" s="375"/>
      <c r="AB464" s="375"/>
      <c r="AC464" s="375"/>
    </row>
    <row r="465" spans="1:68" ht="14.25" hidden="1" customHeight="1" x14ac:dyDescent="0.25">
      <c r="A465" s="423" t="s">
        <v>146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76"/>
      <c r="AB465" s="376"/>
      <c r="AC465" s="376"/>
    </row>
    <row r="466" spans="1:68" ht="27" hidden="1" customHeight="1" x14ac:dyDescent="0.25">
      <c r="A466" s="54" t="s">
        <v>577</v>
      </c>
      <c r="B466" s="54" t="s">
        <v>578</v>
      </c>
      <c r="C466" s="31">
        <v>4301020315</v>
      </c>
      <c r="D466" s="387">
        <v>4607091389364</v>
      </c>
      <c r="E466" s="388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8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2"/>
      <c r="R466" s="392"/>
      <c r="S466" s="392"/>
      <c r="T466" s="393"/>
      <c r="U466" s="34"/>
      <c r="V466" s="34"/>
      <c r="W466" s="35" t="s">
        <v>69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0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02"/>
      <c r="P467" s="384" t="s">
        <v>70</v>
      </c>
      <c r="Q467" s="385"/>
      <c r="R467" s="385"/>
      <c r="S467" s="385"/>
      <c r="T467" s="385"/>
      <c r="U467" s="385"/>
      <c r="V467" s="386"/>
      <c r="W467" s="37" t="s">
        <v>71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hidden="1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2"/>
      <c r="P468" s="384" t="s">
        <v>70</v>
      </c>
      <c r="Q468" s="385"/>
      <c r="R468" s="385"/>
      <c r="S468" s="385"/>
      <c r="T468" s="385"/>
      <c r="U468" s="385"/>
      <c r="V468" s="386"/>
      <c r="W468" s="37" t="s">
        <v>69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hidden="1" customHeight="1" x14ac:dyDescent="0.25">
      <c r="A469" s="423" t="s">
        <v>64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76"/>
      <c r="AB469" s="376"/>
      <c r="AC469" s="376"/>
    </row>
    <row r="470" spans="1:68" ht="27" hidden="1" customHeight="1" x14ac:dyDescent="0.25">
      <c r="A470" s="54" t="s">
        <v>579</v>
      </c>
      <c r="B470" s="54" t="s">
        <v>580</v>
      </c>
      <c r="C470" s="31">
        <v>4301031324</v>
      </c>
      <c r="D470" s="387">
        <v>4607091389739</v>
      </c>
      <c r="E470" s="388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7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92"/>
      <c r="R470" s="392"/>
      <c r="S470" s="392"/>
      <c r="T470" s="393"/>
      <c r="U470" s="34"/>
      <c r="V470" s="34"/>
      <c r="W470" s="35" t="s">
        <v>69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4301031212</v>
      </c>
      <c r="D471" s="387">
        <v>4607091389739</v>
      </c>
      <c r="E471" s="388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75</v>
      </c>
      <c r="L471" s="32"/>
      <c r="M471" s="33" t="s">
        <v>114</v>
      </c>
      <c r="N471" s="33"/>
      <c r="O471" s="32">
        <v>45</v>
      </c>
      <c r="P471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2"/>
      <c r="R471" s="392"/>
      <c r="S471" s="392"/>
      <c r="T471" s="393"/>
      <c r="U471" s="34"/>
      <c r="V471" s="34"/>
      <c r="W471" s="35" t="s">
        <v>69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582</v>
      </c>
      <c r="B472" s="54" t="s">
        <v>583</v>
      </c>
      <c r="C472" s="31">
        <v>4301031363</v>
      </c>
      <c r="D472" s="387">
        <v>4607091389425</v>
      </c>
      <c r="E472" s="388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2"/>
      <c r="R472" s="392"/>
      <c r="S472" s="392"/>
      <c r="T472" s="393"/>
      <c r="U472" s="34"/>
      <c r="V472" s="34"/>
      <c r="W472" s="35" t="s">
        <v>69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584</v>
      </c>
      <c r="B473" s="54" t="s">
        <v>585</v>
      </c>
      <c r="C473" s="31">
        <v>4301031334</v>
      </c>
      <c r="D473" s="387">
        <v>4680115880771</v>
      </c>
      <c r="E473" s="388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2"/>
      <c r="R473" s="392"/>
      <c r="S473" s="392"/>
      <c r="T473" s="393"/>
      <c r="U473" s="34"/>
      <c r="V473" s="34"/>
      <c r="W473" s="35" t="s">
        <v>69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586</v>
      </c>
      <c r="B474" s="54" t="s">
        <v>587</v>
      </c>
      <c r="C474" s="31">
        <v>4301031327</v>
      </c>
      <c r="D474" s="387">
        <v>4607091389500</v>
      </c>
      <c r="E474" s="388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9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2"/>
      <c r="R474" s="392"/>
      <c r="S474" s="392"/>
      <c r="T474" s="393"/>
      <c r="U474" s="34"/>
      <c r="V474" s="34"/>
      <c r="W474" s="35" t="s">
        <v>69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586</v>
      </c>
      <c r="B475" s="54" t="s">
        <v>588</v>
      </c>
      <c r="C475" s="31">
        <v>4301031173</v>
      </c>
      <c r="D475" s="387">
        <v>4607091389500</v>
      </c>
      <c r="E475" s="388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45</v>
      </c>
      <c r="P475" s="6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2"/>
      <c r="R475" s="392"/>
      <c r="S475" s="392"/>
      <c r="T475" s="393"/>
      <c r="U475" s="34"/>
      <c r="V475" s="34"/>
      <c r="W475" s="35" t="s">
        <v>69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idden="1" x14ac:dyDescent="0.2">
      <c r="A476" s="400"/>
      <c r="B476" s="401"/>
      <c r="C476" s="401"/>
      <c r="D476" s="401"/>
      <c r="E476" s="401"/>
      <c r="F476" s="401"/>
      <c r="G476" s="401"/>
      <c r="H476" s="401"/>
      <c r="I476" s="401"/>
      <c r="J476" s="401"/>
      <c r="K476" s="401"/>
      <c r="L476" s="401"/>
      <c r="M476" s="401"/>
      <c r="N476" s="401"/>
      <c r="O476" s="402"/>
      <c r="P476" s="384" t="s">
        <v>70</v>
      </c>
      <c r="Q476" s="385"/>
      <c r="R476" s="385"/>
      <c r="S476" s="385"/>
      <c r="T476" s="385"/>
      <c r="U476" s="385"/>
      <c r="V476" s="386"/>
      <c r="W476" s="37" t="s">
        <v>71</v>
      </c>
      <c r="X476" s="382">
        <f>IFERROR(X470/H470,"0")+IFERROR(X471/H471,"0")+IFERROR(X472/H472,"0")+IFERROR(X473/H473,"0")+IFERROR(X474/H474,"0")+IFERROR(X475/H475,"0")</f>
        <v>0</v>
      </c>
      <c r="Y476" s="382">
        <f>IFERROR(Y470/H470,"0")+IFERROR(Y471/H471,"0")+IFERROR(Y472/H472,"0")+IFERROR(Y473/H473,"0")+IFERROR(Y474/H474,"0")+IFERROR(Y475/H475,"0")</f>
        <v>0</v>
      </c>
      <c r="Z476" s="382">
        <f>IFERROR(IF(Z470="",0,Z470),"0")+IFERROR(IF(Z471="",0,Z471),"0")+IFERROR(IF(Z472="",0,Z472),"0")+IFERROR(IF(Z473="",0,Z473),"0")+IFERROR(IF(Z474="",0,Z474),"0")+IFERROR(IF(Z475="",0,Z475),"0")</f>
        <v>0</v>
      </c>
      <c r="AA476" s="383"/>
      <c r="AB476" s="383"/>
      <c r="AC476" s="383"/>
    </row>
    <row r="477" spans="1:68" hidden="1" x14ac:dyDescent="0.2">
      <c r="A477" s="401"/>
      <c r="B477" s="401"/>
      <c r="C477" s="401"/>
      <c r="D477" s="401"/>
      <c r="E477" s="401"/>
      <c r="F477" s="401"/>
      <c r="G477" s="401"/>
      <c r="H477" s="401"/>
      <c r="I477" s="401"/>
      <c r="J477" s="401"/>
      <c r="K477" s="401"/>
      <c r="L477" s="401"/>
      <c r="M477" s="401"/>
      <c r="N477" s="401"/>
      <c r="O477" s="402"/>
      <c r="P477" s="384" t="s">
        <v>70</v>
      </c>
      <c r="Q477" s="385"/>
      <c r="R477" s="385"/>
      <c r="S477" s="385"/>
      <c r="T477" s="385"/>
      <c r="U477" s="385"/>
      <c r="V477" s="386"/>
      <c r="W477" s="37" t="s">
        <v>69</v>
      </c>
      <c r="X477" s="382">
        <f>IFERROR(SUM(X470:X475),"0")</f>
        <v>0</v>
      </c>
      <c r="Y477" s="382">
        <f>IFERROR(SUM(Y470:Y475),"0")</f>
        <v>0</v>
      </c>
      <c r="Z477" s="37"/>
      <c r="AA477" s="383"/>
      <c r="AB477" s="383"/>
      <c r="AC477" s="383"/>
    </row>
    <row r="478" spans="1:68" ht="14.25" hidden="1" customHeight="1" x14ac:dyDescent="0.25">
      <c r="A478" s="423" t="s">
        <v>105</v>
      </c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01"/>
      <c r="O478" s="401"/>
      <c r="P478" s="401"/>
      <c r="Q478" s="401"/>
      <c r="R478" s="401"/>
      <c r="S478" s="401"/>
      <c r="T478" s="401"/>
      <c r="U478" s="401"/>
      <c r="V478" s="401"/>
      <c r="W478" s="401"/>
      <c r="X478" s="401"/>
      <c r="Y478" s="401"/>
      <c r="Z478" s="401"/>
      <c r="AA478" s="376"/>
      <c r="AB478" s="376"/>
      <c r="AC478" s="376"/>
    </row>
    <row r="479" spans="1:68" ht="27" hidden="1" customHeight="1" x14ac:dyDescent="0.25">
      <c r="A479" s="54" t="s">
        <v>589</v>
      </c>
      <c r="B479" s="54" t="s">
        <v>590</v>
      </c>
      <c r="C479" s="31">
        <v>4301170010</v>
      </c>
      <c r="D479" s="387">
        <v>4680115884090</v>
      </c>
      <c r="E479" s="388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574</v>
      </c>
      <c r="L479" s="32"/>
      <c r="M479" s="33" t="s">
        <v>575</v>
      </c>
      <c r="N479" s="33"/>
      <c r="O479" s="32">
        <v>150</v>
      </c>
      <c r="P479" s="50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2"/>
      <c r="R479" s="392"/>
      <c r="S479" s="392"/>
      <c r="T479" s="393"/>
      <c r="U479" s="34"/>
      <c r="V479" s="34"/>
      <c r="W479" s="35" t="s">
        <v>69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0"/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2"/>
      <c r="P480" s="384" t="s">
        <v>70</v>
      </c>
      <c r="Q480" s="385"/>
      <c r="R480" s="385"/>
      <c r="S480" s="385"/>
      <c r="T480" s="385"/>
      <c r="U480" s="385"/>
      <c r="V480" s="386"/>
      <c r="W480" s="37" t="s">
        <v>71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hidden="1" x14ac:dyDescent="0.2">
      <c r="A481" s="401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02"/>
      <c r="P481" s="384" t="s">
        <v>70</v>
      </c>
      <c r="Q481" s="385"/>
      <c r="R481" s="385"/>
      <c r="S481" s="385"/>
      <c r="T481" s="385"/>
      <c r="U481" s="385"/>
      <c r="V481" s="386"/>
      <c r="W481" s="37" t="s">
        <v>69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hidden="1" customHeight="1" x14ac:dyDescent="0.25">
      <c r="A482" s="420" t="s">
        <v>591</v>
      </c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01"/>
      <c r="P482" s="401"/>
      <c r="Q482" s="401"/>
      <c r="R482" s="401"/>
      <c r="S482" s="401"/>
      <c r="T482" s="401"/>
      <c r="U482" s="401"/>
      <c r="V482" s="401"/>
      <c r="W482" s="401"/>
      <c r="X482" s="401"/>
      <c r="Y482" s="401"/>
      <c r="Z482" s="401"/>
      <c r="AA482" s="375"/>
      <c r="AB482" s="375"/>
      <c r="AC482" s="375"/>
    </row>
    <row r="483" spans="1:68" ht="14.25" hidden="1" customHeight="1" x14ac:dyDescent="0.25">
      <c r="A483" s="423" t="s">
        <v>64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76"/>
      <c r="AB483" s="376"/>
      <c r="AC483" s="376"/>
    </row>
    <row r="484" spans="1:68" ht="27" hidden="1" customHeight="1" x14ac:dyDescent="0.25">
      <c r="A484" s="54" t="s">
        <v>592</v>
      </c>
      <c r="B484" s="54" t="s">
        <v>593</v>
      </c>
      <c r="C484" s="31">
        <v>4301031294</v>
      </c>
      <c r="D484" s="387">
        <v>4680115885189</v>
      </c>
      <c r="E484" s="388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40</v>
      </c>
      <c r="P484" s="7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2"/>
      <c r="R484" s="392"/>
      <c r="S484" s="392"/>
      <c r="T484" s="393"/>
      <c r="U484" s="34"/>
      <c r="V484" s="34"/>
      <c r="W484" s="35" t="s">
        <v>69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594</v>
      </c>
      <c r="B485" s="54" t="s">
        <v>595</v>
      </c>
      <c r="C485" s="31">
        <v>4301031293</v>
      </c>
      <c r="D485" s="387">
        <v>4680115885172</v>
      </c>
      <c r="E485" s="388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40</v>
      </c>
      <c r="P485" s="6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2"/>
      <c r="R485" s="392"/>
      <c r="S485" s="392"/>
      <c r="T485" s="393"/>
      <c r="U485" s="34"/>
      <c r="V485" s="34"/>
      <c r="W485" s="35" t="s">
        <v>69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596</v>
      </c>
      <c r="B486" s="54" t="s">
        <v>597</v>
      </c>
      <c r="C486" s="31">
        <v>4301031291</v>
      </c>
      <c r="D486" s="387">
        <v>4680115885110</v>
      </c>
      <c r="E486" s="388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35</v>
      </c>
      <c r="P486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2"/>
      <c r="R486" s="392"/>
      <c r="S486" s="392"/>
      <c r="T486" s="393"/>
      <c r="U486" s="34"/>
      <c r="V486" s="34"/>
      <c r="W486" s="35" t="s">
        <v>69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0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2"/>
      <c r="P487" s="384" t="s">
        <v>70</v>
      </c>
      <c r="Q487" s="385"/>
      <c r="R487" s="385"/>
      <c r="S487" s="385"/>
      <c r="T487" s="385"/>
      <c r="U487" s="385"/>
      <c r="V487" s="386"/>
      <c r="W487" s="37" t="s">
        <v>71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hidden="1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2"/>
      <c r="P488" s="384" t="s">
        <v>70</v>
      </c>
      <c r="Q488" s="385"/>
      <c r="R488" s="385"/>
      <c r="S488" s="385"/>
      <c r="T488" s="385"/>
      <c r="U488" s="385"/>
      <c r="V488" s="386"/>
      <c r="W488" s="37" t="s">
        <v>69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hidden="1" customHeight="1" x14ac:dyDescent="0.25">
      <c r="A489" s="420" t="s">
        <v>598</v>
      </c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1"/>
      <c r="O489" s="401"/>
      <c r="P489" s="401"/>
      <c r="Q489" s="401"/>
      <c r="R489" s="401"/>
      <c r="S489" s="401"/>
      <c r="T489" s="401"/>
      <c r="U489" s="401"/>
      <c r="V489" s="401"/>
      <c r="W489" s="401"/>
      <c r="X489" s="401"/>
      <c r="Y489" s="401"/>
      <c r="Z489" s="401"/>
      <c r="AA489" s="375"/>
      <c r="AB489" s="375"/>
      <c r="AC489" s="375"/>
    </row>
    <row r="490" spans="1:68" ht="14.25" hidden="1" customHeight="1" x14ac:dyDescent="0.25">
      <c r="A490" s="423" t="s">
        <v>64</v>
      </c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01"/>
      <c r="O490" s="401"/>
      <c r="P490" s="401"/>
      <c r="Q490" s="401"/>
      <c r="R490" s="401"/>
      <c r="S490" s="401"/>
      <c r="T490" s="401"/>
      <c r="U490" s="401"/>
      <c r="V490" s="401"/>
      <c r="W490" s="401"/>
      <c r="X490" s="401"/>
      <c r="Y490" s="401"/>
      <c r="Z490" s="401"/>
      <c r="AA490" s="376"/>
      <c r="AB490" s="376"/>
      <c r="AC490" s="376"/>
    </row>
    <row r="491" spans="1:68" ht="27" hidden="1" customHeight="1" x14ac:dyDescent="0.25">
      <c r="A491" s="54" t="s">
        <v>599</v>
      </c>
      <c r="B491" s="54" t="s">
        <v>600</v>
      </c>
      <c r="C491" s="31">
        <v>4301031261</v>
      </c>
      <c r="D491" s="387">
        <v>4680115885103</v>
      </c>
      <c r="E491" s="388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75</v>
      </c>
      <c r="L491" s="32"/>
      <c r="M491" s="33" t="s">
        <v>68</v>
      </c>
      <c r="N491" s="33"/>
      <c r="O491" s="32">
        <v>40</v>
      </c>
      <c r="P491" s="60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2"/>
      <c r="R491" s="392"/>
      <c r="S491" s="392"/>
      <c r="T491" s="393"/>
      <c r="U491" s="34"/>
      <c r="V491" s="34"/>
      <c r="W491" s="35" t="s">
        <v>69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0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2"/>
      <c r="P492" s="384" t="s">
        <v>70</v>
      </c>
      <c r="Q492" s="385"/>
      <c r="R492" s="385"/>
      <c r="S492" s="385"/>
      <c r="T492" s="385"/>
      <c r="U492" s="385"/>
      <c r="V492" s="386"/>
      <c r="W492" s="37" t="s">
        <v>71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hidden="1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02"/>
      <c r="P493" s="384" t="s">
        <v>70</v>
      </c>
      <c r="Q493" s="385"/>
      <c r="R493" s="385"/>
      <c r="S493" s="385"/>
      <c r="T493" s="385"/>
      <c r="U493" s="385"/>
      <c r="V493" s="386"/>
      <c r="W493" s="37" t="s">
        <v>69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hidden="1" customHeight="1" x14ac:dyDescent="0.2">
      <c r="A494" s="389" t="s">
        <v>601</v>
      </c>
      <c r="B494" s="390"/>
      <c r="C494" s="390"/>
      <c r="D494" s="390"/>
      <c r="E494" s="390"/>
      <c r="F494" s="390"/>
      <c r="G494" s="390"/>
      <c r="H494" s="390"/>
      <c r="I494" s="390"/>
      <c r="J494" s="390"/>
      <c r="K494" s="390"/>
      <c r="L494" s="390"/>
      <c r="M494" s="390"/>
      <c r="N494" s="390"/>
      <c r="O494" s="390"/>
      <c r="P494" s="390"/>
      <c r="Q494" s="390"/>
      <c r="R494" s="390"/>
      <c r="S494" s="390"/>
      <c r="T494" s="390"/>
      <c r="U494" s="390"/>
      <c r="V494" s="390"/>
      <c r="W494" s="390"/>
      <c r="X494" s="390"/>
      <c r="Y494" s="390"/>
      <c r="Z494" s="390"/>
      <c r="AA494" s="48"/>
      <c r="AB494" s="48"/>
      <c r="AC494" s="48"/>
    </row>
    <row r="495" spans="1:68" ht="16.5" hidden="1" customHeight="1" x14ac:dyDescent="0.25">
      <c r="A495" s="420" t="s">
        <v>601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75"/>
      <c r="AB495" s="375"/>
      <c r="AC495" s="375"/>
    </row>
    <row r="496" spans="1:68" ht="14.25" hidden="1" customHeight="1" x14ac:dyDescent="0.25">
      <c r="A496" s="423" t="s">
        <v>110</v>
      </c>
      <c r="B496" s="401"/>
      <c r="C496" s="401"/>
      <c r="D496" s="401"/>
      <c r="E496" s="401"/>
      <c r="F496" s="401"/>
      <c r="G496" s="401"/>
      <c r="H496" s="401"/>
      <c r="I496" s="401"/>
      <c r="J496" s="401"/>
      <c r="K496" s="401"/>
      <c r="L496" s="401"/>
      <c r="M496" s="401"/>
      <c r="N496" s="401"/>
      <c r="O496" s="401"/>
      <c r="P496" s="401"/>
      <c r="Q496" s="401"/>
      <c r="R496" s="401"/>
      <c r="S496" s="401"/>
      <c r="T496" s="401"/>
      <c r="U496" s="401"/>
      <c r="V496" s="401"/>
      <c r="W496" s="401"/>
      <c r="X496" s="401"/>
      <c r="Y496" s="401"/>
      <c r="Z496" s="401"/>
      <c r="AA496" s="376"/>
      <c r="AB496" s="376"/>
      <c r="AC496" s="376"/>
    </row>
    <row r="497" spans="1:68" ht="27" hidden="1" customHeight="1" x14ac:dyDescent="0.25">
      <c r="A497" s="54" t="s">
        <v>602</v>
      </c>
      <c r="B497" s="54" t="s">
        <v>603</v>
      </c>
      <c r="C497" s="31">
        <v>4301011795</v>
      </c>
      <c r="D497" s="387">
        <v>4607091389067</v>
      </c>
      <c r="E497" s="388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113</v>
      </c>
      <c r="L497" s="32"/>
      <c r="M497" s="33" t="s">
        <v>114</v>
      </c>
      <c r="N497" s="33"/>
      <c r="O497" s="32">
        <v>60</v>
      </c>
      <c r="P497" s="7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2"/>
      <c r="R497" s="392"/>
      <c r="S497" s="392"/>
      <c r="T497" s="393"/>
      <c r="U497" s="34"/>
      <c r="V497" s="34"/>
      <c r="W497" s="35" t="s">
        <v>69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604</v>
      </c>
      <c r="B498" s="54" t="s">
        <v>605</v>
      </c>
      <c r="C498" s="31">
        <v>4301011961</v>
      </c>
      <c r="D498" s="387">
        <v>4680115885271</v>
      </c>
      <c r="E498" s="388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113</v>
      </c>
      <c r="L498" s="32"/>
      <c r="M498" s="33" t="s">
        <v>114</v>
      </c>
      <c r="N498" s="33"/>
      <c r="O498" s="32">
        <v>60</v>
      </c>
      <c r="P498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2"/>
      <c r="R498" s="392"/>
      <c r="S498" s="392"/>
      <c r="T498" s="393"/>
      <c r="U498" s="34"/>
      <c r="V498" s="34"/>
      <c r="W498" s="35" t="s">
        <v>69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606</v>
      </c>
      <c r="B499" s="54" t="s">
        <v>607</v>
      </c>
      <c r="C499" s="31">
        <v>4301011774</v>
      </c>
      <c r="D499" s="387">
        <v>4680115884502</v>
      </c>
      <c r="E499" s="388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113</v>
      </c>
      <c r="L499" s="32"/>
      <c r="M499" s="33" t="s">
        <v>114</v>
      </c>
      <c r="N499" s="33"/>
      <c r="O499" s="32">
        <v>60</v>
      </c>
      <c r="P499" s="7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2"/>
      <c r="R499" s="392"/>
      <c r="S499" s="392"/>
      <c r="T499" s="393"/>
      <c r="U499" s="34"/>
      <c r="V499" s="34"/>
      <c r="W499" s="35" t="s">
        <v>69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hidden="1" customHeight="1" x14ac:dyDescent="0.25">
      <c r="A500" s="54" t="s">
        <v>608</v>
      </c>
      <c r="B500" s="54" t="s">
        <v>609</v>
      </c>
      <c r="C500" s="31">
        <v>4301011771</v>
      </c>
      <c r="D500" s="387">
        <v>4607091389104</v>
      </c>
      <c r="E500" s="388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113</v>
      </c>
      <c r="L500" s="32"/>
      <c r="M500" s="33" t="s">
        <v>114</v>
      </c>
      <c r="N500" s="33"/>
      <c r="O500" s="32">
        <v>60</v>
      </c>
      <c r="P500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2"/>
      <c r="R500" s="392"/>
      <c r="S500" s="392"/>
      <c r="T500" s="393"/>
      <c r="U500" s="34"/>
      <c r="V500" s="34"/>
      <c r="W500" s="35" t="s">
        <v>69</v>
      </c>
      <c r="X500" s="380">
        <v>0</v>
      </c>
      <c r="Y500" s="381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hidden="1" customHeight="1" x14ac:dyDescent="0.25">
      <c r="A501" s="54" t="s">
        <v>610</v>
      </c>
      <c r="B501" s="54" t="s">
        <v>611</v>
      </c>
      <c r="C501" s="31">
        <v>4301011799</v>
      </c>
      <c r="D501" s="387">
        <v>4680115884519</v>
      </c>
      <c r="E501" s="388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113</v>
      </c>
      <c r="L501" s="32"/>
      <c r="M501" s="33" t="s">
        <v>116</v>
      </c>
      <c r="N501" s="33"/>
      <c r="O501" s="32">
        <v>60</v>
      </c>
      <c r="P501" s="5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2"/>
      <c r="R501" s="392"/>
      <c r="S501" s="392"/>
      <c r="T501" s="393"/>
      <c r="U501" s="34"/>
      <c r="V501" s="34"/>
      <c r="W501" s="35" t="s">
        <v>69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612</v>
      </c>
      <c r="B502" s="54" t="s">
        <v>613</v>
      </c>
      <c r="C502" s="31">
        <v>4301011376</v>
      </c>
      <c r="D502" s="387">
        <v>4680115885226</v>
      </c>
      <c r="E502" s="388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113</v>
      </c>
      <c r="L502" s="32"/>
      <c r="M502" s="33" t="s">
        <v>116</v>
      </c>
      <c r="N502" s="33"/>
      <c r="O502" s="32">
        <v>60</v>
      </c>
      <c r="P502" s="4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2"/>
      <c r="R502" s="392"/>
      <c r="S502" s="392"/>
      <c r="T502" s="393"/>
      <c r="U502" s="34"/>
      <c r="V502" s="34"/>
      <c r="W502" s="35" t="s">
        <v>69</v>
      </c>
      <c r="X502" s="380">
        <v>650</v>
      </c>
      <c r="Y502" s="381">
        <f t="shared" si="83"/>
        <v>654.72</v>
      </c>
      <c r="Z502" s="36">
        <f t="shared" si="84"/>
        <v>1.4830399999999999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694.31818181818176</v>
      </c>
      <c r="BN502" s="64">
        <f t="shared" si="86"/>
        <v>699.36</v>
      </c>
      <c r="BO502" s="64">
        <f t="shared" si="87"/>
        <v>1.1837121212121211</v>
      </c>
      <c r="BP502" s="64">
        <f t="shared" si="88"/>
        <v>1.1923076923076923</v>
      </c>
    </row>
    <row r="503" spans="1:68" ht="27" hidden="1" customHeight="1" x14ac:dyDescent="0.25">
      <c r="A503" s="54" t="s">
        <v>614</v>
      </c>
      <c r="B503" s="54" t="s">
        <v>615</v>
      </c>
      <c r="C503" s="31">
        <v>4301011778</v>
      </c>
      <c r="D503" s="387">
        <v>4680115880603</v>
      </c>
      <c r="E503" s="388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75</v>
      </c>
      <c r="L503" s="32"/>
      <c r="M503" s="33" t="s">
        <v>114</v>
      </c>
      <c r="N503" s="33"/>
      <c r="O503" s="32">
        <v>60</v>
      </c>
      <c r="P503" s="61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2"/>
      <c r="R503" s="392"/>
      <c r="S503" s="392"/>
      <c r="T503" s="393"/>
      <c r="U503" s="34"/>
      <c r="V503" s="34"/>
      <c r="W503" s="35" t="s">
        <v>69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616</v>
      </c>
      <c r="B504" s="54" t="s">
        <v>617</v>
      </c>
      <c r="C504" s="31">
        <v>4301011784</v>
      </c>
      <c r="D504" s="387">
        <v>4607091389982</v>
      </c>
      <c r="E504" s="388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75</v>
      </c>
      <c r="L504" s="32"/>
      <c r="M504" s="33" t="s">
        <v>114</v>
      </c>
      <c r="N504" s="33"/>
      <c r="O504" s="32">
        <v>60</v>
      </c>
      <c r="P504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2"/>
      <c r="R504" s="392"/>
      <c r="S504" s="392"/>
      <c r="T504" s="393"/>
      <c r="U504" s="34"/>
      <c r="V504" s="34"/>
      <c r="W504" s="35" t="s">
        <v>69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00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1"/>
      <c r="O505" s="402"/>
      <c r="P505" s="384" t="s">
        <v>70</v>
      </c>
      <c r="Q505" s="385"/>
      <c r="R505" s="385"/>
      <c r="S505" s="385"/>
      <c r="T505" s="385"/>
      <c r="U505" s="385"/>
      <c r="V505" s="386"/>
      <c r="W505" s="37" t="s">
        <v>71</v>
      </c>
      <c r="X505" s="382">
        <f>IFERROR(X497/H497,"0")+IFERROR(X498/H498,"0")+IFERROR(X499/H499,"0")+IFERROR(X500/H500,"0")+IFERROR(X501/H501,"0")+IFERROR(X502/H502,"0")+IFERROR(X503/H503,"0")+IFERROR(X504/H504,"0")</f>
        <v>123.10606060606059</v>
      </c>
      <c r="Y505" s="382">
        <f>IFERROR(Y497/H497,"0")+IFERROR(Y498/H498,"0")+IFERROR(Y499/H499,"0")+IFERROR(Y500/H500,"0")+IFERROR(Y501/H501,"0")+IFERROR(Y502/H502,"0")+IFERROR(Y503/H503,"0")+IFERROR(Y504/H504,"0")</f>
        <v>124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1.4830399999999999</v>
      </c>
      <c r="AA505" s="383"/>
      <c r="AB505" s="383"/>
      <c r="AC505" s="383"/>
    </row>
    <row r="506" spans="1:68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01"/>
      <c r="O506" s="402"/>
      <c r="P506" s="384" t="s">
        <v>70</v>
      </c>
      <c r="Q506" s="385"/>
      <c r="R506" s="385"/>
      <c r="S506" s="385"/>
      <c r="T506" s="385"/>
      <c r="U506" s="385"/>
      <c r="V506" s="386"/>
      <c r="W506" s="37" t="s">
        <v>69</v>
      </c>
      <c r="X506" s="382">
        <f>IFERROR(SUM(X497:X504),"0")</f>
        <v>650</v>
      </c>
      <c r="Y506" s="382">
        <f>IFERROR(SUM(Y497:Y504),"0")</f>
        <v>654.72</v>
      </c>
      <c r="Z506" s="37"/>
      <c r="AA506" s="383"/>
      <c r="AB506" s="383"/>
      <c r="AC506" s="383"/>
    </row>
    <row r="507" spans="1:68" ht="14.25" hidden="1" customHeight="1" x14ac:dyDescent="0.25">
      <c r="A507" s="423" t="s">
        <v>146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401"/>
      <c r="AA507" s="376"/>
      <c r="AB507" s="376"/>
      <c r="AC507" s="376"/>
    </row>
    <row r="508" spans="1:68" ht="16.5" hidden="1" customHeight="1" x14ac:dyDescent="0.25">
      <c r="A508" s="54" t="s">
        <v>618</v>
      </c>
      <c r="B508" s="54" t="s">
        <v>619</v>
      </c>
      <c r="C508" s="31">
        <v>4301020222</v>
      </c>
      <c r="D508" s="387">
        <v>4607091388930</v>
      </c>
      <c r="E508" s="388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113</v>
      </c>
      <c r="L508" s="32"/>
      <c r="M508" s="33" t="s">
        <v>114</v>
      </c>
      <c r="N508" s="33"/>
      <c r="O508" s="32">
        <v>55</v>
      </c>
      <c r="P508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2"/>
      <c r="R508" s="392"/>
      <c r="S508" s="392"/>
      <c r="T508" s="393"/>
      <c r="U508" s="34"/>
      <c r="V508" s="34"/>
      <c r="W508" s="35" t="s">
        <v>69</v>
      </c>
      <c r="X508" s="380">
        <v>0</v>
      </c>
      <c r="Y508" s="381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hidden="1" customHeight="1" x14ac:dyDescent="0.25">
      <c r="A509" s="54" t="s">
        <v>620</v>
      </c>
      <c r="B509" s="54" t="s">
        <v>621</v>
      </c>
      <c r="C509" s="31">
        <v>4301020206</v>
      </c>
      <c r="D509" s="387">
        <v>4680115880054</v>
      </c>
      <c r="E509" s="388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55</v>
      </c>
      <c r="P509" s="7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2"/>
      <c r="R509" s="392"/>
      <c r="S509" s="392"/>
      <c r="T509" s="393"/>
      <c r="U509" s="34"/>
      <c r="V509" s="34"/>
      <c r="W509" s="35" t="s">
        <v>69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400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2"/>
      <c r="P510" s="384" t="s">
        <v>70</v>
      </c>
      <c r="Q510" s="385"/>
      <c r="R510" s="385"/>
      <c r="S510" s="385"/>
      <c r="T510" s="385"/>
      <c r="U510" s="385"/>
      <c r="V510" s="386"/>
      <c r="W510" s="37" t="s">
        <v>71</v>
      </c>
      <c r="X510" s="382">
        <f>IFERROR(X508/H508,"0")+IFERROR(X509/H509,"0")</f>
        <v>0</v>
      </c>
      <c r="Y510" s="382">
        <f>IFERROR(Y508/H508,"0")+IFERROR(Y509/H509,"0")</f>
        <v>0</v>
      </c>
      <c r="Z510" s="382">
        <f>IFERROR(IF(Z508="",0,Z508),"0")+IFERROR(IF(Z509="",0,Z509),"0")</f>
        <v>0</v>
      </c>
      <c r="AA510" s="383"/>
      <c r="AB510" s="383"/>
      <c r="AC510" s="383"/>
    </row>
    <row r="511" spans="1:68" hidden="1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02"/>
      <c r="P511" s="384" t="s">
        <v>70</v>
      </c>
      <c r="Q511" s="385"/>
      <c r="R511" s="385"/>
      <c r="S511" s="385"/>
      <c r="T511" s="385"/>
      <c r="U511" s="385"/>
      <c r="V511" s="386"/>
      <c r="W511" s="37" t="s">
        <v>69</v>
      </c>
      <c r="X511" s="382">
        <f>IFERROR(SUM(X508:X509),"0")</f>
        <v>0</v>
      </c>
      <c r="Y511" s="382">
        <f>IFERROR(SUM(Y508:Y509),"0")</f>
        <v>0</v>
      </c>
      <c r="Z511" s="37"/>
      <c r="AA511" s="383"/>
      <c r="AB511" s="383"/>
      <c r="AC511" s="383"/>
    </row>
    <row r="512" spans="1:68" ht="14.25" hidden="1" customHeight="1" x14ac:dyDescent="0.25">
      <c r="A512" s="423" t="s">
        <v>64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76"/>
      <c r="AB512" s="376"/>
      <c r="AC512" s="376"/>
    </row>
    <row r="513" spans="1:68" ht="27" hidden="1" customHeight="1" x14ac:dyDescent="0.25">
      <c r="A513" s="54" t="s">
        <v>622</v>
      </c>
      <c r="B513" s="54" t="s">
        <v>623</v>
      </c>
      <c r="C513" s="31">
        <v>4301031252</v>
      </c>
      <c r="D513" s="387">
        <v>4680115883116</v>
      </c>
      <c r="E513" s="388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2"/>
      <c r="R513" s="392"/>
      <c r="S513" s="392"/>
      <c r="T513" s="393"/>
      <c r="U513" s="34"/>
      <c r="V513" s="34"/>
      <c r="W513" s="35" t="s">
        <v>69</v>
      </c>
      <c r="X513" s="380">
        <v>0</v>
      </c>
      <c r="Y513" s="381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hidden="1" customHeight="1" x14ac:dyDescent="0.25">
      <c r="A514" s="54" t="s">
        <v>624</v>
      </c>
      <c r="B514" s="54" t="s">
        <v>625</v>
      </c>
      <c r="C514" s="31">
        <v>4301031248</v>
      </c>
      <c r="D514" s="387">
        <v>4680115883093</v>
      </c>
      <c r="E514" s="388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113</v>
      </c>
      <c r="L514" s="32"/>
      <c r="M514" s="33" t="s">
        <v>68</v>
      </c>
      <c r="N514" s="33"/>
      <c r="O514" s="32">
        <v>60</v>
      </c>
      <c r="P514" s="5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2"/>
      <c r="R514" s="392"/>
      <c r="S514" s="392"/>
      <c r="T514" s="393"/>
      <c r="U514" s="34"/>
      <c r="V514" s="34"/>
      <c r="W514" s="35" t="s">
        <v>69</v>
      </c>
      <c r="X514" s="380">
        <v>0</v>
      </c>
      <c r="Y514" s="381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hidden="1" customHeight="1" x14ac:dyDescent="0.25">
      <c r="A515" s="54" t="s">
        <v>626</v>
      </c>
      <c r="B515" s="54" t="s">
        <v>627</v>
      </c>
      <c r="C515" s="31">
        <v>4301031250</v>
      </c>
      <c r="D515" s="387">
        <v>4680115883109</v>
      </c>
      <c r="E515" s="388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113</v>
      </c>
      <c r="L515" s="32"/>
      <c r="M515" s="33" t="s">
        <v>68</v>
      </c>
      <c r="N515" s="33"/>
      <c r="O515" s="32">
        <v>60</v>
      </c>
      <c r="P515" s="7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2"/>
      <c r="R515" s="392"/>
      <c r="S515" s="392"/>
      <c r="T515" s="393"/>
      <c r="U515" s="34"/>
      <c r="V515" s="34"/>
      <c r="W515" s="35" t="s">
        <v>69</v>
      </c>
      <c r="X515" s="380">
        <v>0</v>
      </c>
      <c r="Y515" s="381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hidden="1" customHeight="1" x14ac:dyDescent="0.25">
      <c r="A516" s="54" t="s">
        <v>628</v>
      </c>
      <c r="B516" s="54" t="s">
        <v>629</v>
      </c>
      <c r="C516" s="31">
        <v>4301031249</v>
      </c>
      <c r="D516" s="387">
        <v>4680115882072</v>
      </c>
      <c r="E516" s="388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75</v>
      </c>
      <c r="L516" s="32"/>
      <c r="M516" s="33" t="s">
        <v>114</v>
      </c>
      <c r="N516" s="33"/>
      <c r="O516" s="32">
        <v>60</v>
      </c>
      <c r="P516" s="5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2"/>
      <c r="R516" s="392"/>
      <c r="S516" s="392"/>
      <c r="T516" s="393"/>
      <c r="U516" s="34"/>
      <c r="V516" s="34"/>
      <c r="W516" s="35" t="s">
        <v>69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630</v>
      </c>
      <c r="B517" s="54" t="s">
        <v>631</v>
      </c>
      <c r="C517" s="31">
        <v>4301031251</v>
      </c>
      <c r="D517" s="387">
        <v>4680115882102</v>
      </c>
      <c r="E517" s="388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75</v>
      </c>
      <c r="L517" s="32"/>
      <c r="M517" s="33" t="s">
        <v>68</v>
      </c>
      <c r="N517" s="33"/>
      <c r="O517" s="32">
        <v>60</v>
      </c>
      <c r="P517" s="6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2"/>
      <c r="R517" s="392"/>
      <c r="S517" s="392"/>
      <c r="T517" s="393"/>
      <c r="U517" s="34"/>
      <c r="V517" s="34"/>
      <c r="W517" s="35" t="s">
        <v>69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632</v>
      </c>
      <c r="B518" s="54" t="s">
        <v>633</v>
      </c>
      <c r="C518" s="31">
        <v>4301031253</v>
      </c>
      <c r="D518" s="387">
        <v>4680115882096</v>
      </c>
      <c r="E518" s="388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75</v>
      </c>
      <c r="L518" s="32"/>
      <c r="M518" s="33" t="s">
        <v>68</v>
      </c>
      <c r="N518" s="33"/>
      <c r="O518" s="32">
        <v>60</v>
      </c>
      <c r="P518" s="3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2"/>
      <c r="R518" s="392"/>
      <c r="S518" s="392"/>
      <c r="T518" s="393"/>
      <c r="U518" s="34"/>
      <c r="V518" s="34"/>
      <c r="W518" s="35" t="s">
        <v>69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idden="1" x14ac:dyDescent="0.2">
      <c r="A519" s="400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1"/>
      <c r="O519" s="402"/>
      <c r="P519" s="384" t="s">
        <v>70</v>
      </c>
      <c r="Q519" s="385"/>
      <c r="R519" s="385"/>
      <c r="S519" s="385"/>
      <c r="T519" s="385"/>
      <c r="U519" s="385"/>
      <c r="V519" s="386"/>
      <c r="W519" s="37" t="s">
        <v>71</v>
      </c>
      <c r="X519" s="382">
        <f>IFERROR(X513/H513,"0")+IFERROR(X514/H514,"0")+IFERROR(X515/H515,"0")+IFERROR(X516/H516,"0")+IFERROR(X517/H517,"0")+IFERROR(X518/H518,"0")</f>
        <v>0</v>
      </c>
      <c r="Y519" s="382">
        <f>IFERROR(Y513/H513,"0")+IFERROR(Y514/H514,"0")+IFERROR(Y515/H515,"0")+IFERROR(Y516/H516,"0")+IFERROR(Y517/H517,"0")+IFERROR(Y518/H518,"0")</f>
        <v>0</v>
      </c>
      <c r="Z519" s="382">
        <f>IFERROR(IF(Z513="",0,Z513),"0")+IFERROR(IF(Z514="",0,Z514),"0")+IFERROR(IF(Z515="",0,Z515),"0")+IFERROR(IF(Z516="",0,Z516),"0")+IFERROR(IF(Z517="",0,Z517),"0")+IFERROR(IF(Z518="",0,Z518),"0")</f>
        <v>0</v>
      </c>
      <c r="AA519" s="383"/>
      <c r="AB519" s="383"/>
      <c r="AC519" s="383"/>
    </row>
    <row r="520" spans="1:68" hidden="1" x14ac:dyDescent="0.2">
      <c r="A520" s="401"/>
      <c r="B520" s="401"/>
      <c r="C520" s="401"/>
      <c r="D520" s="401"/>
      <c r="E520" s="401"/>
      <c r="F520" s="401"/>
      <c r="G520" s="401"/>
      <c r="H520" s="401"/>
      <c r="I520" s="401"/>
      <c r="J520" s="401"/>
      <c r="K520" s="401"/>
      <c r="L520" s="401"/>
      <c r="M520" s="401"/>
      <c r="N520" s="401"/>
      <c r="O520" s="402"/>
      <c r="P520" s="384" t="s">
        <v>70</v>
      </c>
      <c r="Q520" s="385"/>
      <c r="R520" s="385"/>
      <c r="S520" s="385"/>
      <c r="T520" s="385"/>
      <c r="U520" s="385"/>
      <c r="V520" s="386"/>
      <c r="W520" s="37" t="s">
        <v>69</v>
      </c>
      <c r="X520" s="382">
        <f>IFERROR(SUM(X513:X518),"0")</f>
        <v>0</v>
      </c>
      <c r="Y520" s="382">
        <f>IFERROR(SUM(Y513:Y518),"0")</f>
        <v>0</v>
      </c>
      <c r="Z520" s="37"/>
      <c r="AA520" s="383"/>
      <c r="AB520" s="383"/>
      <c r="AC520" s="383"/>
    </row>
    <row r="521" spans="1:68" ht="14.25" hidden="1" customHeight="1" x14ac:dyDescent="0.25">
      <c r="A521" s="423" t="s">
        <v>72</v>
      </c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1"/>
      <c r="O521" s="401"/>
      <c r="P521" s="401"/>
      <c r="Q521" s="401"/>
      <c r="R521" s="401"/>
      <c r="S521" s="401"/>
      <c r="T521" s="401"/>
      <c r="U521" s="401"/>
      <c r="V521" s="401"/>
      <c r="W521" s="401"/>
      <c r="X521" s="401"/>
      <c r="Y521" s="401"/>
      <c r="Z521" s="401"/>
      <c r="AA521" s="376"/>
      <c r="AB521" s="376"/>
      <c r="AC521" s="376"/>
    </row>
    <row r="522" spans="1:68" ht="16.5" hidden="1" customHeight="1" x14ac:dyDescent="0.25">
      <c r="A522" s="54" t="s">
        <v>634</v>
      </c>
      <c r="B522" s="54" t="s">
        <v>635</v>
      </c>
      <c r="C522" s="31">
        <v>4301051230</v>
      </c>
      <c r="D522" s="387">
        <v>4607091383409</v>
      </c>
      <c r="E522" s="388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113</v>
      </c>
      <c r="L522" s="32"/>
      <c r="M522" s="33" t="s">
        <v>68</v>
      </c>
      <c r="N522" s="33"/>
      <c r="O522" s="32">
        <v>45</v>
      </c>
      <c r="P522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2"/>
      <c r="R522" s="392"/>
      <c r="S522" s="392"/>
      <c r="T522" s="393"/>
      <c r="U522" s="34"/>
      <c r="V522" s="34"/>
      <c r="W522" s="35" t="s">
        <v>69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636</v>
      </c>
      <c r="B523" s="54" t="s">
        <v>637</v>
      </c>
      <c r="C523" s="31">
        <v>4301051231</v>
      </c>
      <c r="D523" s="387">
        <v>4607091383416</v>
      </c>
      <c r="E523" s="388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113</v>
      </c>
      <c r="L523" s="32"/>
      <c r="M523" s="33" t="s">
        <v>68</v>
      </c>
      <c r="N523" s="33"/>
      <c r="O523" s="32">
        <v>45</v>
      </c>
      <c r="P523" s="5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2"/>
      <c r="R523" s="392"/>
      <c r="S523" s="392"/>
      <c r="T523" s="393"/>
      <c r="U523" s="34"/>
      <c r="V523" s="34"/>
      <c r="W523" s="35" t="s">
        <v>69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638</v>
      </c>
      <c r="B524" s="54" t="s">
        <v>639</v>
      </c>
      <c r="C524" s="31">
        <v>4301051058</v>
      </c>
      <c r="D524" s="387">
        <v>4680115883536</v>
      </c>
      <c r="E524" s="388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75</v>
      </c>
      <c r="L524" s="32"/>
      <c r="M524" s="33" t="s">
        <v>68</v>
      </c>
      <c r="N524" s="33"/>
      <c r="O524" s="32">
        <v>45</v>
      </c>
      <c r="P524" s="5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2"/>
      <c r="R524" s="392"/>
      <c r="S524" s="392"/>
      <c r="T524" s="393"/>
      <c r="U524" s="34"/>
      <c r="V524" s="34"/>
      <c r="W524" s="35" t="s">
        <v>69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0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2"/>
      <c r="P525" s="384" t="s">
        <v>70</v>
      </c>
      <c r="Q525" s="385"/>
      <c r="R525" s="385"/>
      <c r="S525" s="385"/>
      <c r="T525" s="385"/>
      <c r="U525" s="385"/>
      <c r="V525" s="386"/>
      <c r="W525" s="37" t="s">
        <v>71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hidden="1" x14ac:dyDescent="0.2">
      <c r="A526" s="401"/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2"/>
      <c r="P526" s="384" t="s">
        <v>70</v>
      </c>
      <c r="Q526" s="385"/>
      <c r="R526" s="385"/>
      <c r="S526" s="385"/>
      <c r="T526" s="385"/>
      <c r="U526" s="385"/>
      <c r="V526" s="386"/>
      <c r="W526" s="37" t="s">
        <v>69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hidden="1" customHeight="1" x14ac:dyDescent="0.25">
      <c r="A527" s="423" t="s">
        <v>167</v>
      </c>
      <c r="B527" s="401"/>
      <c r="C527" s="401"/>
      <c r="D527" s="401"/>
      <c r="E527" s="401"/>
      <c r="F527" s="401"/>
      <c r="G527" s="401"/>
      <c r="H527" s="401"/>
      <c r="I527" s="401"/>
      <c r="J527" s="401"/>
      <c r="K527" s="401"/>
      <c r="L527" s="401"/>
      <c r="M527" s="401"/>
      <c r="N527" s="401"/>
      <c r="O527" s="401"/>
      <c r="P527" s="401"/>
      <c r="Q527" s="401"/>
      <c r="R527" s="401"/>
      <c r="S527" s="401"/>
      <c r="T527" s="401"/>
      <c r="U527" s="401"/>
      <c r="V527" s="401"/>
      <c r="W527" s="401"/>
      <c r="X527" s="401"/>
      <c r="Y527" s="401"/>
      <c r="Z527" s="401"/>
      <c r="AA527" s="376"/>
      <c r="AB527" s="376"/>
      <c r="AC527" s="376"/>
    </row>
    <row r="528" spans="1:68" ht="16.5" hidden="1" customHeight="1" x14ac:dyDescent="0.25">
      <c r="A528" s="54" t="s">
        <v>640</v>
      </c>
      <c r="B528" s="54" t="s">
        <v>641</v>
      </c>
      <c r="C528" s="31">
        <v>4301060363</v>
      </c>
      <c r="D528" s="387">
        <v>4680115885035</v>
      </c>
      <c r="E528" s="388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113</v>
      </c>
      <c r="L528" s="32"/>
      <c r="M528" s="33" t="s">
        <v>68</v>
      </c>
      <c r="N528" s="33"/>
      <c r="O528" s="32">
        <v>35</v>
      </c>
      <c r="P528" s="7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2"/>
      <c r="R528" s="392"/>
      <c r="S528" s="392"/>
      <c r="T528" s="393"/>
      <c r="U528" s="34"/>
      <c r="V528" s="34"/>
      <c r="W528" s="35" t="s">
        <v>69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0"/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01"/>
      <c r="O529" s="402"/>
      <c r="P529" s="384" t="s">
        <v>70</v>
      </c>
      <c r="Q529" s="385"/>
      <c r="R529" s="385"/>
      <c r="S529" s="385"/>
      <c r="T529" s="385"/>
      <c r="U529" s="385"/>
      <c r="V529" s="386"/>
      <c r="W529" s="37" t="s">
        <v>71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hidden="1" x14ac:dyDescent="0.2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2"/>
      <c r="P530" s="384" t="s">
        <v>70</v>
      </c>
      <c r="Q530" s="385"/>
      <c r="R530" s="385"/>
      <c r="S530" s="385"/>
      <c r="T530" s="385"/>
      <c r="U530" s="385"/>
      <c r="V530" s="386"/>
      <c r="W530" s="37" t="s">
        <v>69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hidden="1" customHeight="1" x14ac:dyDescent="0.2">
      <c r="A531" s="389" t="s">
        <v>642</v>
      </c>
      <c r="B531" s="390"/>
      <c r="C531" s="390"/>
      <c r="D531" s="390"/>
      <c r="E531" s="390"/>
      <c r="F531" s="390"/>
      <c r="G531" s="390"/>
      <c r="H531" s="390"/>
      <c r="I531" s="390"/>
      <c r="J531" s="390"/>
      <c r="K531" s="390"/>
      <c r="L531" s="390"/>
      <c r="M531" s="390"/>
      <c r="N531" s="390"/>
      <c r="O531" s="390"/>
      <c r="P531" s="390"/>
      <c r="Q531" s="390"/>
      <c r="R531" s="390"/>
      <c r="S531" s="390"/>
      <c r="T531" s="390"/>
      <c r="U531" s="390"/>
      <c r="V531" s="390"/>
      <c r="W531" s="390"/>
      <c r="X531" s="390"/>
      <c r="Y531" s="390"/>
      <c r="Z531" s="390"/>
      <c r="AA531" s="48"/>
      <c r="AB531" s="48"/>
      <c r="AC531" s="48"/>
    </row>
    <row r="532" spans="1:68" ht="16.5" hidden="1" customHeight="1" x14ac:dyDescent="0.25">
      <c r="A532" s="420" t="s">
        <v>642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75"/>
      <c r="AB532" s="375"/>
      <c r="AC532" s="375"/>
    </row>
    <row r="533" spans="1:68" ht="14.25" hidden="1" customHeight="1" x14ac:dyDescent="0.25">
      <c r="A533" s="423" t="s">
        <v>110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401"/>
      <c r="AA533" s="376"/>
      <c r="AB533" s="376"/>
      <c r="AC533" s="376"/>
    </row>
    <row r="534" spans="1:68" ht="27" hidden="1" customHeight="1" x14ac:dyDescent="0.25">
      <c r="A534" s="54" t="s">
        <v>643</v>
      </c>
      <c r="B534" s="54" t="s">
        <v>644</v>
      </c>
      <c r="C534" s="31">
        <v>4301011763</v>
      </c>
      <c r="D534" s="387">
        <v>4640242181011</v>
      </c>
      <c r="E534" s="388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113</v>
      </c>
      <c r="L534" s="32"/>
      <c r="M534" s="33" t="s">
        <v>116</v>
      </c>
      <c r="N534" s="33"/>
      <c r="O534" s="32">
        <v>55</v>
      </c>
      <c r="P534" s="765" t="s">
        <v>645</v>
      </c>
      <c r="Q534" s="392"/>
      <c r="R534" s="392"/>
      <c r="S534" s="392"/>
      <c r="T534" s="393"/>
      <c r="U534" s="34"/>
      <c r="V534" s="34"/>
      <c r="W534" s="35" t="s">
        <v>69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646</v>
      </c>
      <c r="B535" s="54" t="s">
        <v>647</v>
      </c>
      <c r="C535" s="31">
        <v>4301011585</v>
      </c>
      <c r="D535" s="387">
        <v>4640242180441</v>
      </c>
      <c r="E535" s="388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113</v>
      </c>
      <c r="L535" s="32"/>
      <c r="M535" s="33" t="s">
        <v>114</v>
      </c>
      <c r="N535" s="33"/>
      <c r="O535" s="32">
        <v>50</v>
      </c>
      <c r="P535" s="624" t="s">
        <v>648</v>
      </c>
      <c r="Q535" s="392"/>
      <c r="R535" s="392"/>
      <c r="S535" s="392"/>
      <c r="T535" s="393"/>
      <c r="U535" s="34"/>
      <c r="V535" s="34"/>
      <c r="W535" s="35" t="s">
        <v>69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649</v>
      </c>
      <c r="B536" s="54" t="s">
        <v>650</v>
      </c>
      <c r="C536" s="31">
        <v>4301011584</v>
      </c>
      <c r="D536" s="387">
        <v>4640242180564</v>
      </c>
      <c r="E536" s="388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113</v>
      </c>
      <c r="L536" s="32"/>
      <c r="M536" s="33" t="s">
        <v>114</v>
      </c>
      <c r="N536" s="33"/>
      <c r="O536" s="32">
        <v>50</v>
      </c>
      <c r="P536" s="761" t="s">
        <v>651</v>
      </c>
      <c r="Q536" s="392"/>
      <c r="R536" s="392"/>
      <c r="S536" s="392"/>
      <c r="T536" s="393"/>
      <c r="U536" s="34"/>
      <c r="V536" s="34"/>
      <c r="W536" s="35" t="s">
        <v>69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652</v>
      </c>
      <c r="B537" s="54" t="s">
        <v>653</v>
      </c>
      <c r="C537" s="31">
        <v>4301011762</v>
      </c>
      <c r="D537" s="387">
        <v>4640242180922</v>
      </c>
      <c r="E537" s="388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113</v>
      </c>
      <c r="L537" s="32"/>
      <c r="M537" s="33" t="s">
        <v>114</v>
      </c>
      <c r="N537" s="33"/>
      <c r="O537" s="32">
        <v>55</v>
      </c>
      <c r="P537" s="488" t="s">
        <v>654</v>
      </c>
      <c r="Q537" s="392"/>
      <c r="R537" s="392"/>
      <c r="S537" s="392"/>
      <c r="T537" s="393"/>
      <c r="U537" s="34"/>
      <c r="V537" s="34"/>
      <c r="W537" s="35" t="s">
        <v>69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655</v>
      </c>
      <c r="B538" s="54" t="s">
        <v>656</v>
      </c>
      <c r="C538" s="31">
        <v>4301011764</v>
      </c>
      <c r="D538" s="387">
        <v>4640242181189</v>
      </c>
      <c r="E538" s="388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75</v>
      </c>
      <c r="L538" s="32"/>
      <c r="M538" s="33" t="s">
        <v>116</v>
      </c>
      <c r="N538" s="33"/>
      <c r="O538" s="32">
        <v>55</v>
      </c>
      <c r="P538" s="626" t="s">
        <v>657</v>
      </c>
      <c r="Q538" s="392"/>
      <c r="R538" s="392"/>
      <c r="S538" s="392"/>
      <c r="T538" s="393"/>
      <c r="U538" s="34"/>
      <c r="V538" s="34"/>
      <c r="W538" s="35" t="s">
        <v>69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658</v>
      </c>
      <c r="B539" s="54" t="s">
        <v>659</v>
      </c>
      <c r="C539" s="31">
        <v>4301011551</v>
      </c>
      <c r="D539" s="387">
        <v>4640242180038</v>
      </c>
      <c r="E539" s="388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75</v>
      </c>
      <c r="L539" s="32"/>
      <c r="M539" s="33" t="s">
        <v>114</v>
      </c>
      <c r="N539" s="33"/>
      <c r="O539" s="32">
        <v>50</v>
      </c>
      <c r="P539" s="468" t="s">
        <v>660</v>
      </c>
      <c r="Q539" s="392"/>
      <c r="R539" s="392"/>
      <c r="S539" s="392"/>
      <c r="T539" s="393"/>
      <c r="U539" s="34"/>
      <c r="V539" s="34"/>
      <c r="W539" s="35" t="s">
        <v>69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661</v>
      </c>
      <c r="B540" s="54" t="s">
        <v>662</v>
      </c>
      <c r="C540" s="31">
        <v>4301011765</v>
      </c>
      <c r="D540" s="387">
        <v>4640242181172</v>
      </c>
      <c r="E540" s="388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75</v>
      </c>
      <c r="L540" s="32"/>
      <c r="M540" s="33" t="s">
        <v>114</v>
      </c>
      <c r="N540" s="33"/>
      <c r="O540" s="32">
        <v>55</v>
      </c>
      <c r="P540" s="593" t="s">
        <v>663</v>
      </c>
      <c r="Q540" s="392"/>
      <c r="R540" s="392"/>
      <c r="S540" s="392"/>
      <c r="T540" s="393"/>
      <c r="U540" s="34"/>
      <c r="V540" s="34"/>
      <c r="W540" s="35" t="s">
        <v>69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0"/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2"/>
      <c r="P541" s="384" t="s">
        <v>70</v>
      </c>
      <c r="Q541" s="385"/>
      <c r="R541" s="385"/>
      <c r="S541" s="385"/>
      <c r="T541" s="385"/>
      <c r="U541" s="385"/>
      <c r="V541" s="386"/>
      <c r="W541" s="37" t="s">
        <v>71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hidden="1" x14ac:dyDescent="0.2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2"/>
      <c r="P542" s="384" t="s">
        <v>70</v>
      </c>
      <c r="Q542" s="385"/>
      <c r="R542" s="385"/>
      <c r="S542" s="385"/>
      <c r="T542" s="385"/>
      <c r="U542" s="385"/>
      <c r="V542" s="386"/>
      <c r="W542" s="37" t="s">
        <v>69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hidden="1" customHeight="1" x14ac:dyDescent="0.25">
      <c r="A543" s="423" t="s">
        <v>146</v>
      </c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1"/>
      <c r="P543" s="401"/>
      <c r="Q543" s="401"/>
      <c r="R543" s="401"/>
      <c r="S543" s="401"/>
      <c r="T543" s="401"/>
      <c r="U543" s="401"/>
      <c r="V543" s="401"/>
      <c r="W543" s="401"/>
      <c r="X543" s="401"/>
      <c r="Y543" s="401"/>
      <c r="Z543" s="401"/>
      <c r="AA543" s="376"/>
      <c r="AB543" s="376"/>
      <c r="AC543" s="376"/>
    </row>
    <row r="544" spans="1:68" ht="16.5" hidden="1" customHeight="1" x14ac:dyDescent="0.25">
      <c r="A544" s="54" t="s">
        <v>664</v>
      </c>
      <c r="B544" s="54" t="s">
        <v>665</v>
      </c>
      <c r="C544" s="31">
        <v>4301020269</v>
      </c>
      <c r="D544" s="387">
        <v>4640242180519</v>
      </c>
      <c r="E544" s="388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113</v>
      </c>
      <c r="L544" s="32"/>
      <c r="M544" s="33" t="s">
        <v>116</v>
      </c>
      <c r="N544" s="33"/>
      <c r="O544" s="32">
        <v>50</v>
      </c>
      <c r="P544" s="539" t="s">
        <v>666</v>
      </c>
      <c r="Q544" s="392"/>
      <c r="R544" s="392"/>
      <c r="S544" s="392"/>
      <c r="T544" s="393"/>
      <c r="U544" s="34"/>
      <c r="V544" s="34"/>
      <c r="W544" s="35" t="s">
        <v>69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667</v>
      </c>
      <c r="B545" s="54" t="s">
        <v>668</v>
      </c>
      <c r="C545" s="31">
        <v>4301020260</v>
      </c>
      <c r="D545" s="387">
        <v>4640242180526</v>
      </c>
      <c r="E545" s="388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113</v>
      </c>
      <c r="L545" s="32"/>
      <c r="M545" s="33" t="s">
        <v>114</v>
      </c>
      <c r="N545" s="33"/>
      <c r="O545" s="32">
        <v>50</v>
      </c>
      <c r="P545" s="605" t="s">
        <v>669</v>
      </c>
      <c r="Q545" s="392"/>
      <c r="R545" s="392"/>
      <c r="S545" s="392"/>
      <c r="T545" s="393"/>
      <c r="U545" s="34"/>
      <c r="V545" s="34"/>
      <c r="W545" s="35" t="s">
        <v>69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670</v>
      </c>
      <c r="B546" s="54" t="s">
        <v>671</v>
      </c>
      <c r="C546" s="31">
        <v>4301020309</v>
      </c>
      <c r="D546" s="387">
        <v>4640242180090</v>
      </c>
      <c r="E546" s="388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113</v>
      </c>
      <c r="L546" s="32"/>
      <c r="M546" s="33" t="s">
        <v>114</v>
      </c>
      <c r="N546" s="33"/>
      <c r="O546" s="32">
        <v>50</v>
      </c>
      <c r="P546" s="428" t="s">
        <v>672</v>
      </c>
      <c r="Q546" s="392"/>
      <c r="R546" s="392"/>
      <c r="S546" s="392"/>
      <c r="T546" s="393"/>
      <c r="U546" s="34"/>
      <c r="V546" s="34"/>
      <c r="W546" s="35" t="s">
        <v>69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673</v>
      </c>
      <c r="B547" s="54" t="s">
        <v>674</v>
      </c>
      <c r="C547" s="31">
        <v>4301020295</v>
      </c>
      <c r="D547" s="387">
        <v>4640242181363</v>
      </c>
      <c r="E547" s="388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75</v>
      </c>
      <c r="L547" s="32"/>
      <c r="M547" s="33" t="s">
        <v>114</v>
      </c>
      <c r="N547" s="33"/>
      <c r="O547" s="32">
        <v>50</v>
      </c>
      <c r="P547" s="702" t="s">
        <v>675</v>
      </c>
      <c r="Q547" s="392"/>
      <c r="R547" s="392"/>
      <c r="S547" s="392"/>
      <c r="T547" s="393"/>
      <c r="U547" s="34"/>
      <c r="V547" s="34"/>
      <c r="W547" s="35" t="s">
        <v>69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0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2"/>
      <c r="P548" s="384" t="s">
        <v>70</v>
      </c>
      <c r="Q548" s="385"/>
      <c r="R548" s="385"/>
      <c r="S548" s="385"/>
      <c r="T548" s="385"/>
      <c r="U548" s="385"/>
      <c r="V548" s="386"/>
      <c r="W548" s="37" t="s">
        <v>71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hidden="1" x14ac:dyDescent="0.2">
      <c r="A549" s="401"/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2"/>
      <c r="P549" s="384" t="s">
        <v>70</v>
      </c>
      <c r="Q549" s="385"/>
      <c r="R549" s="385"/>
      <c r="S549" s="385"/>
      <c r="T549" s="385"/>
      <c r="U549" s="385"/>
      <c r="V549" s="386"/>
      <c r="W549" s="37" t="s">
        <v>69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hidden="1" customHeight="1" x14ac:dyDescent="0.25">
      <c r="A550" s="423" t="s">
        <v>64</v>
      </c>
      <c r="B550" s="401"/>
      <c r="C550" s="401"/>
      <c r="D550" s="401"/>
      <c r="E550" s="401"/>
      <c r="F550" s="401"/>
      <c r="G550" s="401"/>
      <c r="H550" s="401"/>
      <c r="I550" s="401"/>
      <c r="J550" s="401"/>
      <c r="K550" s="401"/>
      <c r="L550" s="401"/>
      <c r="M550" s="401"/>
      <c r="N550" s="401"/>
      <c r="O550" s="401"/>
      <c r="P550" s="401"/>
      <c r="Q550" s="401"/>
      <c r="R550" s="401"/>
      <c r="S550" s="401"/>
      <c r="T550" s="401"/>
      <c r="U550" s="401"/>
      <c r="V550" s="401"/>
      <c r="W550" s="401"/>
      <c r="X550" s="401"/>
      <c r="Y550" s="401"/>
      <c r="Z550" s="401"/>
      <c r="AA550" s="376"/>
      <c r="AB550" s="376"/>
      <c r="AC550" s="376"/>
    </row>
    <row r="551" spans="1:68" ht="27" hidden="1" customHeight="1" x14ac:dyDescent="0.25">
      <c r="A551" s="54" t="s">
        <v>676</v>
      </c>
      <c r="B551" s="54" t="s">
        <v>677</v>
      </c>
      <c r="C551" s="31">
        <v>4301031280</v>
      </c>
      <c r="D551" s="387">
        <v>4640242180816</v>
      </c>
      <c r="E551" s="388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75</v>
      </c>
      <c r="L551" s="32"/>
      <c r="M551" s="33" t="s">
        <v>68</v>
      </c>
      <c r="N551" s="33"/>
      <c r="O551" s="32">
        <v>40</v>
      </c>
      <c r="P551" s="685" t="s">
        <v>678</v>
      </c>
      <c r="Q551" s="392"/>
      <c r="R551" s="392"/>
      <c r="S551" s="392"/>
      <c r="T551" s="393"/>
      <c r="U551" s="34"/>
      <c r="V551" s="34"/>
      <c r="W551" s="35" t="s">
        <v>69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hidden="1" customHeight="1" x14ac:dyDescent="0.25">
      <c r="A552" s="54" t="s">
        <v>679</v>
      </c>
      <c r="B552" s="54" t="s">
        <v>680</v>
      </c>
      <c r="C552" s="31">
        <v>4301031244</v>
      </c>
      <c r="D552" s="387">
        <v>4640242180595</v>
      </c>
      <c r="E552" s="388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75</v>
      </c>
      <c r="L552" s="32"/>
      <c r="M552" s="33" t="s">
        <v>68</v>
      </c>
      <c r="N552" s="33"/>
      <c r="O552" s="32">
        <v>40</v>
      </c>
      <c r="P552" s="442" t="s">
        <v>681</v>
      </c>
      <c r="Q552" s="392"/>
      <c r="R552" s="392"/>
      <c r="S552" s="392"/>
      <c r="T552" s="393"/>
      <c r="U552" s="34"/>
      <c r="V552" s="34"/>
      <c r="W552" s="35" t="s">
        <v>69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682</v>
      </c>
      <c r="B553" s="54" t="s">
        <v>683</v>
      </c>
      <c r="C553" s="31">
        <v>4301031289</v>
      </c>
      <c r="D553" s="387">
        <v>4640242181615</v>
      </c>
      <c r="E553" s="388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75</v>
      </c>
      <c r="L553" s="32"/>
      <c r="M553" s="33" t="s">
        <v>68</v>
      </c>
      <c r="N553" s="33"/>
      <c r="O553" s="32">
        <v>45</v>
      </c>
      <c r="P553" s="473" t="s">
        <v>684</v>
      </c>
      <c r="Q553" s="392"/>
      <c r="R553" s="392"/>
      <c r="S553" s="392"/>
      <c r="T553" s="393"/>
      <c r="U553" s="34"/>
      <c r="V553" s="34"/>
      <c r="W553" s="35" t="s">
        <v>69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685</v>
      </c>
      <c r="B554" s="54" t="s">
        <v>686</v>
      </c>
      <c r="C554" s="31">
        <v>4301031285</v>
      </c>
      <c r="D554" s="387">
        <v>4640242181639</v>
      </c>
      <c r="E554" s="388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45</v>
      </c>
      <c r="P554" s="660" t="s">
        <v>687</v>
      </c>
      <c r="Q554" s="392"/>
      <c r="R554" s="392"/>
      <c r="S554" s="392"/>
      <c r="T554" s="393"/>
      <c r="U554" s="34"/>
      <c r="V554" s="34"/>
      <c r="W554" s="35" t="s">
        <v>69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688</v>
      </c>
      <c r="B555" s="54" t="s">
        <v>689</v>
      </c>
      <c r="C555" s="31">
        <v>4301031287</v>
      </c>
      <c r="D555" s="387">
        <v>4640242181622</v>
      </c>
      <c r="E555" s="388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45</v>
      </c>
      <c r="P555" s="669" t="s">
        <v>690</v>
      </c>
      <c r="Q555" s="392"/>
      <c r="R555" s="392"/>
      <c r="S555" s="392"/>
      <c r="T555" s="393"/>
      <c r="U555" s="34"/>
      <c r="V555" s="34"/>
      <c r="W555" s="35" t="s">
        <v>69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691</v>
      </c>
      <c r="B556" s="54" t="s">
        <v>692</v>
      </c>
      <c r="C556" s="31">
        <v>4301031203</v>
      </c>
      <c r="D556" s="387">
        <v>4640242180908</v>
      </c>
      <c r="E556" s="388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67</v>
      </c>
      <c r="L556" s="32"/>
      <c r="M556" s="33" t="s">
        <v>68</v>
      </c>
      <c r="N556" s="33"/>
      <c r="O556" s="32">
        <v>40</v>
      </c>
      <c r="P556" s="426" t="s">
        <v>693</v>
      </c>
      <c r="Q556" s="392"/>
      <c r="R556" s="392"/>
      <c r="S556" s="392"/>
      <c r="T556" s="393"/>
      <c r="U556" s="34"/>
      <c r="V556" s="34"/>
      <c r="W556" s="35" t="s">
        <v>69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694</v>
      </c>
      <c r="B557" s="54" t="s">
        <v>695</v>
      </c>
      <c r="C557" s="31">
        <v>4301031200</v>
      </c>
      <c r="D557" s="387">
        <v>4640242180489</v>
      </c>
      <c r="E557" s="388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67</v>
      </c>
      <c r="L557" s="32"/>
      <c r="M557" s="33" t="s">
        <v>68</v>
      </c>
      <c r="N557" s="33"/>
      <c r="O557" s="32">
        <v>40</v>
      </c>
      <c r="P557" s="691" t="s">
        <v>696</v>
      </c>
      <c r="Q557" s="392"/>
      <c r="R557" s="392"/>
      <c r="S557" s="392"/>
      <c r="T557" s="393"/>
      <c r="U557" s="34"/>
      <c r="V557" s="34"/>
      <c r="W557" s="35" t="s">
        <v>69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idden="1" x14ac:dyDescent="0.2">
      <c r="A558" s="400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01"/>
      <c r="O558" s="402"/>
      <c r="P558" s="384" t="s">
        <v>70</v>
      </c>
      <c r="Q558" s="385"/>
      <c r="R558" s="385"/>
      <c r="S558" s="385"/>
      <c r="T558" s="385"/>
      <c r="U558" s="385"/>
      <c r="V558" s="386"/>
      <c r="W558" s="37" t="s">
        <v>71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hidden="1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01"/>
      <c r="O559" s="402"/>
      <c r="P559" s="384" t="s">
        <v>70</v>
      </c>
      <c r="Q559" s="385"/>
      <c r="R559" s="385"/>
      <c r="S559" s="385"/>
      <c r="T559" s="385"/>
      <c r="U559" s="385"/>
      <c r="V559" s="386"/>
      <c r="W559" s="37" t="s">
        <v>69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hidden="1" customHeight="1" x14ac:dyDescent="0.25">
      <c r="A560" s="423" t="s">
        <v>72</v>
      </c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01"/>
      <c r="O560" s="401"/>
      <c r="P560" s="401"/>
      <c r="Q560" s="401"/>
      <c r="R560" s="401"/>
      <c r="S560" s="401"/>
      <c r="T560" s="401"/>
      <c r="U560" s="401"/>
      <c r="V560" s="401"/>
      <c r="W560" s="401"/>
      <c r="X560" s="401"/>
      <c r="Y560" s="401"/>
      <c r="Z560" s="401"/>
      <c r="AA560" s="376"/>
      <c r="AB560" s="376"/>
      <c r="AC560" s="376"/>
    </row>
    <row r="561" spans="1:68" ht="27" customHeight="1" x14ac:dyDescent="0.25">
      <c r="A561" s="54" t="s">
        <v>697</v>
      </c>
      <c r="B561" s="54" t="s">
        <v>698</v>
      </c>
      <c r="C561" s="31">
        <v>4301051746</v>
      </c>
      <c r="D561" s="387">
        <v>4640242180533</v>
      </c>
      <c r="E561" s="388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113</v>
      </c>
      <c r="L561" s="32"/>
      <c r="M561" s="33" t="s">
        <v>116</v>
      </c>
      <c r="N561" s="33"/>
      <c r="O561" s="32">
        <v>40</v>
      </c>
      <c r="P561" s="645" t="s">
        <v>699</v>
      </c>
      <c r="Q561" s="392"/>
      <c r="R561" s="392"/>
      <c r="S561" s="392"/>
      <c r="T561" s="393"/>
      <c r="U561" s="34"/>
      <c r="V561" s="34"/>
      <c r="W561" s="35" t="s">
        <v>69</v>
      </c>
      <c r="X561" s="380">
        <v>64</v>
      </c>
      <c r="Y561" s="381">
        <f>IFERROR(IF(X561="",0,CEILING((X561/$H561),1)*$H561),"")</f>
        <v>70.2</v>
      </c>
      <c r="Z561" s="36">
        <f>IFERROR(IF(Y561=0,"",ROUNDUP(Y561/H561,0)*0.02175),"")</f>
        <v>0.19574999999999998</v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68.627692307692314</v>
      </c>
      <c r="BN561" s="64">
        <f>IFERROR(Y561*I561/H561,"0")</f>
        <v>75.27600000000001</v>
      </c>
      <c r="BO561" s="64">
        <f>IFERROR(1/J561*(X561/H561),"0")</f>
        <v>0.14652014652014653</v>
      </c>
      <c r="BP561" s="64">
        <f>IFERROR(1/J561*(Y561/H561),"0")</f>
        <v>0.1607142857142857</v>
      </c>
    </row>
    <row r="562" spans="1:68" ht="27" hidden="1" customHeight="1" x14ac:dyDescent="0.25">
      <c r="A562" s="54" t="s">
        <v>700</v>
      </c>
      <c r="B562" s="54" t="s">
        <v>701</v>
      </c>
      <c r="C562" s="31">
        <v>4301051510</v>
      </c>
      <c r="D562" s="387">
        <v>4640242180540</v>
      </c>
      <c r="E562" s="388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113</v>
      </c>
      <c r="L562" s="32"/>
      <c r="M562" s="33" t="s">
        <v>68</v>
      </c>
      <c r="N562" s="33"/>
      <c r="O562" s="32">
        <v>30</v>
      </c>
      <c r="P562" s="394" t="s">
        <v>702</v>
      </c>
      <c r="Q562" s="392"/>
      <c r="R562" s="392"/>
      <c r="S562" s="392"/>
      <c r="T562" s="393"/>
      <c r="U562" s="34"/>
      <c r="V562" s="34"/>
      <c r="W562" s="35" t="s">
        <v>69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703</v>
      </c>
      <c r="B563" s="54" t="s">
        <v>704</v>
      </c>
      <c r="C563" s="31">
        <v>4301051390</v>
      </c>
      <c r="D563" s="387">
        <v>4640242181233</v>
      </c>
      <c r="E563" s="388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58" t="s">
        <v>705</v>
      </c>
      <c r="Q563" s="392"/>
      <c r="R563" s="392"/>
      <c r="S563" s="392"/>
      <c r="T563" s="393"/>
      <c r="U563" s="34"/>
      <c r="V563" s="34"/>
      <c r="W563" s="35" t="s">
        <v>69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706</v>
      </c>
      <c r="B564" s="54" t="s">
        <v>707</v>
      </c>
      <c r="C564" s="31">
        <v>4301051448</v>
      </c>
      <c r="D564" s="387">
        <v>4640242181226</v>
      </c>
      <c r="E564" s="388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30</v>
      </c>
      <c r="P564" s="608" t="s">
        <v>708</v>
      </c>
      <c r="Q564" s="392"/>
      <c r="R564" s="392"/>
      <c r="S564" s="392"/>
      <c r="T564" s="393"/>
      <c r="U564" s="34"/>
      <c r="V564" s="34"/>
      <c r="W564" s="35" t="s">
        <v>69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0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2"/>
      <c r="P565" s="384" t="s">
        <v>70</v>
      </c>
      <c r="Q565" s="385"/>
      <c r="R565" s="385"/>
      <c r="S565" s="385"/>
      <c r="T565" s="385"/>
      <c r="U565" s="385"/>
      <c r="V565" s="386"/>
      <c r="W565" s="37" t="s">
        <v>71</v>
      </c>
      <c r="X565" s="382">
        <f>IFERROR(X561/H561,"0")+IFERROR(X562/H562,"0")+IFERROR(X563/H563,"0")+IFERROR(X564/H564,"0")</f>
        <v>8.2051282051282062</v>
      </c>
      <c r="Y565" s="382">
        <f>IFERROR(Y561/H561,"0")+IFERROR(Y562/H562,"0")+IFERROR(Y563/H563,"0")+IFERROR(Y564/H564,"0")</f>
        <v>9</v>
      </c>
      <c r="Z565" s="382">
        <f>IFERROR(IF(Z561="",0,Z561),"0")+IFERROR(IF(Z562="",0,Z562),"0")+IFERROR(IF(Z563="",0,Z563),"0")+IFERROR(IF(Z564="",0,Z564),"0")</f>
        <v>0.19574999999999998</v>
      </c>
      <c r="AA565" s="383"/>
      <c r="AB565" s="383"/>
      <c r="AC565" s="383"/>
    </row>
    <row r="566" spans="1:68" x14ac:dyDescent="0.2">
      <c r="A566" s="401"/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2"/>
      <c r="P566" s="384" t="s">
        <v>70</v>
      </c>
      <c r="Q566" s="385"/>
      <c r="R566" s="385"/>
      <c r="S566" s="385"/>
      <c r="T566" s="385"/>
      <c r="U566" s="385"/>
      <c r="V566" s="386"/>
      <c r="W566" s="37" t="s">
        <v>69</v>
      </c>
      <c r="X566" s="382">
        <f>IFERROR(SUM(X561:X564),"0")</f>
        <v>64</v>
      </c>
      <c r="Y566" s="382">
        <f>IFERROR(SUM(Y561:Y564),"0")</f>
        <v>70.2</v>
      </c>
      <c r="Z566" s="37"/>
      <c r="AA566" s="383"/>
      <c r="AB566" s="383"/>
      <c r="AC566" s="383"/>
    </row>
    <row r="567" spans="1:68" ht="14.25" hidden="1" customHeight="1" x14ac:dyDescent="0.25">
      <c r="A567" s="423" t="s">
        <v>167</v>
      </c>
      <c r="B567" s="401"/>
      <c r="C567" s="401"/>
      <c r="D567" s="401"/>
      <c r="E567" s="401"/>
      <c r="F567" s="401"/>
      <c r="G567" s="401"/>
      <c r="H567" s="401"/>
      <c r="I567" s="401"/>
      <c r="J567" s="401"/>
      <c r="K567" s="401"/>
      <c r="L567" s="401"/>
      <c r="M567" s="401"/>
      <c r="N567" s="401"/>
      <c r="O567" s="401"/>
      <c r="P567" s="401"/>
      <c r="Q567" s="401"/>
      <c r="R567" s="401"/>
      <c r="S567" s="401"/>
      <c r="T567" s="401"/>
      <c r="U567" s="401"/>
      <c r="V567" s="401"/>
      <c r="W567" s="401"/>
      <c r="X567" s="401"/>
      <c r="Y567" s="401"/>
      <c r="Z567" s="401"/>
      <c r="AA567" s="376"/>
      <c r="AB567" s="376"/>
      <c r="AC567" s="376"/>
    </row>
    <row r="568" spans="1:68" ht="27" hidden="1" customHeight="1" x14ac:dyDescent="0.25">
      <c r="A568" s="54" t="s">
        <v>709</v>
      </c>
      <c r="B568" s="54" t="s">
        <v>710</v>
      </c>
      <c r="C568" s="31">
        <v>4301060408</v>
      </c>
      <c r="D568" s="387">
        <v>4640242180120</v>
      </c>
      <c r="E568" s="388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40</v>
      </c>
      <c r="P568" s="742" t="s">
        <v>711</v>
      </c>
      <c r="Q568" s="392"/>
      <c r="R568" s="392"/>
      <c r="S568" s="392"/>
      <c r="T568" s="393"/>
      <c r="U568" s="34"/>
      <c r="V568" s="34"/>
      <c r="W568" s="35" t="s">
        <v>69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709</v>
      </c>
      <c r="B569" s="54" t="s">
        <v>712</v>
      </c>
      <c r="C569" s="31">
        <v>4301060354</v>
      </c>
      <c r="D569" s="387">
        <v>4640242180120</v>
      </c>
      <c r="E569" s="388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113</v>
      </c>
      <c r="L569" s="32"/>
      <c r="M569" s="33" t="s">
        <v>68</v>
      </c>
      <c r="N569" s="33"/>
      <c r="O569" s="32">
        <v>40</v>
      </c>
      <c r="P569" s="646" t="s">
        <v>713</v>
      </c>
      <c r="Q569" s="392"/>
      <c r="R569" s="392"/>
      <c r="S569" s="392"/>
      <c r="T569" s="393"/>
      <c r="U569" s="34"/>
      <c r="V569" s="34"/>
      <c r="W569" s="35" t="s">
        <v>69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714</v>
      </c>
      <c r="B570" s="54" t="s">
        <v>715</v>
      </c>
      <c r="C570" s="31">
        <v>4301060407</v>
      </c>
      <c r="D570" s="387">
        <v>4640242180137</v>
      </c>
      <c r="E570" s="388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113</v>
      </c>
      <c r="L570" s="32"/>
      <c r="M570" s="33" t="s">
        <v>68</v>
      </c>
      <c r="N570" s="33"/>
      <c r="O570" s="32">
        <v>40</v>
      </c>
      <c r="P570" s="454" t="s">
        <v>716</v>
      </c>
      <c r="Q570" s="392"/>
      <c r="R570" s="392"/>
      <c r="S570" s="392"/>
      <c r="T570" s="393"/>
      <c r="U570" s="34"/>
      <c r="V570" s="34"/>
      <c r="W570" s="35" t="s">
        <v>69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714</v>
      </c>
      <c r="B571" s="54" t="s">
        <v>717</v>
      </c>
      <c r="C571" s="31">
        <v>4301060355</v>
      </c>
      <c r="D571" s="387">
        <v>4640242180137</v>
      </c>
      <c r="E571" s="388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113</v>
      </c>
      <c r="L571" s="32"/>
      <c r="M571" s="33" t="s">
        <v>68</v>
      </c>
      <c r="N571" s="33"/>
      <c r="O571" s="32">
        <v>40</v>
      </c>
      <c r="P571" s="486" t="s">
        <v>718</v>
      </c>
      <c r="Q571" s="392"/>
      <c r="R571" s="392"/>
      <c r="S571" s="392"/>
      <c r="T571" s="393"/>
      <c r="U571" s="34"/>
      <c r="V571" s="34"/>
      <c r="W571" s="35" t="s">
        <v>69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400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02"/>
      <c r="P572" s="384" t="s">
        <v>70</v>
      </c>
      <c r="Q572" s="385"/>
      <c r="R572" s="385"/>
      <c r="S572" s="385"/>
      <c r="T572" s="385"/>
      <c r="U572" s="385"/>
      <c r="V572" s="386"/>
      <c r="W572" s="37" t="s">
        <v>71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hidden="1" x14ac:dyDescent="0.2">
      <c r="A573" s="401"/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2"/>
      <c r="P573" s="384" t="s">
        <v>70</v>
      </c>
      <c r="Q573" s="385"/>
      <c r="R573" s="385"/>
      <c r="S573" s="385"/>
      <c r="T573" s="385"/>
      <c r="U573" s="385"/>
      <c r="V573" s="386"/>
      <c r="W573" s="37" t="s">
        <v>69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hidden="1" customHeight="1" x14ac:dyDescent="0.25">
      <c r="A574" s="420" t="s">
        <v>719</v>
      </c>
      <c r="B574" s="401"/>
      <c r="C574" s="401"/>
      <c r="D574" s="401"/>
      <c r="E574" s="401"/>
      <c r="F574" s="401"/>
      <c r="G574" s="401"/>
      <c r="H574" s="401"/>
      <c r="I574" s="401"/>
      <c r="J574" s="401"/>
      <c r="K574" s="401"/>
      <c r="L574" s="401"/>
      <c r="M574" s="401"/>
      <c r="N574" s="401"/>
      <c r="O574" s="401"/>
      <c r="P574" s="401"/>
      <c r="Q574" s="401"/>
      <c r="R574" s="401"/>
      <c r="S574" s="401"/>
      <c r="T574" s="401"/>
      <c r="U574" s="401"/>
      <c r="V574" s="401"/>
      <c r="W574" s="401"/>
      <c r="X574" s="401"/>
      <c r="Y574" s="401"/>
      <c r="Z574" s="401"/>
      <c r="AA574" s="375"/>
      <c r="AB574" s="375"/>
      <c r="AC574" s="375"/>
    </row>
    <row r="575" spans="1:68" ht="14.25" hidden="1" customHeight="1" x14ac:dyDescent="0.25">
      <c r="A575" s="423" t="s">
        <v>110</v>
      </c>
      <c r="B575" s="401"/>
      <c r="C575" s="401"/>
      <c r="D575" s="401"/>
      <c r="E575" s="401"/>
      <c r="F575" s="401"/>
      <c r="G575" s="401"/>
      <c r="H575" s="401"/>
      <c r="I575" s="401"/>
      <c r="J575" s="401"/>
      <c r="K575" s="401"/>
      <c r="L575" s="401"/>
      <c r="M575" s="401"/>
      <c r="N575" s="401"/>
      <c r="O575" s="401"/>
      <c r="P575" s="401"/>
      <c r="Q575" s="401"/>
      <c r="R575" s="401"/>
      <c r="S575" s="401"/>
      <c r="T575" s="401"/>
      <c r="U575" s="401"/>
      <c r="V575" s="401"/>
      <c r="W575" s="401"/>
      <c r="X575" s="401"/>
      <c r="Y575" s="401"/>
      <c r="Z575" s="401"/>
      <c r="AA575" s="376"/>
      <c r="AB575" s="376"/>
      <c r="AC575" s="376"/>
    </row>
    <row r="576" spans="1:68" ht="27" hidden="1" customHeight="1" x14ac:dyDescent="0.25">
      <c r="A576" s="54" t="s">
        <v>720</v>
      </c>
      <c r="B576" s="54" t="s">
        <v>721</v>
      </c>
      <c r="C576" s="31">
        <v>4301011951</v>
      </c>
      <c r="D576" s="387">
        <v>4640242180045</v>
      </c>
      <c r="E576" s="388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113</v>
      </c>
      <c r="L576" s="32"/>
      <c r="M576" s="33" t="s">
        <v>114</v>
      </c>
      <c r="N576" s="33"/>
      <c r="O576" s="32">
        <v>55</v>
      </c>
      <c r="P576" s="688" t="s">
        <v>722</v>
      </c>
      <c r="Q576" s="392"/>
      <c r="R576" s="392"/>
      <c r="S576" s="392"/>
      <c r="T576" s="393"/>
      <c r="U576" s="34"/>
      <c r="V576" s="34"/>
      <c r="W576" s="35" t="s">
        <v>69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723</v>
      </c>
      <c r="B577" s="54" t="s">
        <v>724</v>
      </c>
      <c r="C577" s="31">
        <v>4301011950</v>
      </c>
      <c r="D577" s="387">
        <v>4640242180601</v>
      </c>
      <c r="E577" s="388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113</v>
      </c>
      <c r="L577" s="32"/>
      <c r="M577" s="33" t="s">
        <v>114</v>
      </c>
      <c r="N577" s="33"/>
      <c r="O577" s="32">
        <v>55</v>
      </c>
      <c r="P577" s="706" t="s">
        <v>725</v>
      </c>
      <c r="Q577" s="392"/>
      <c r="R577" s="392"/>
      <c r="S577" s="392"/>
      <c r="T577" s="393"/>
      <c r="U577" s="34"/>
      <c r="V577" s="34"/>
      <c r="W577" s="35" t="s">
        <v>69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0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02"/>
      <c r="P578" s="384" t="s">
        <v>70</v>
      </c>
      <c r="Q578" s="385"/>
      <c r="R578" s="385"/>
      <c r="S578" s="385"/>
      <c r="T578" s="385"/>
      <c r="U578" s="385"/>
      <c r="V578" s="386"/>
      <c r="W578" s="37" t="s">
        <v>71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hidden="1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2"/>
      <c r="P579" s="384" t="s">
        <v>70</v>
      </c>
      <c r="Q579" s="385"/>
      <c r="R579" s="385"/>
      <c r="S579" s="385"/>
      <c r="T579" s="385"/>
      <c r="U579" s="385"/>
      <c r="V579" s="386"/>
      <c r="W579" s="37" t="s">
        <v>69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hidden="1" customHeight="1" x14ac:dyDescent="0.25">
      <c r="A580" s="423" t="s">
        <v>146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76"/>
      <c r="AB580" s="376"/>
      <c r="AC580" s="376"/>
    </row>
    <row r="581" spans="1:68" ht="27" hidden="1" customHeight="1" x14ac:dyDescent="0.25">
      <c r="A581" s="54" t="s">
        <v>726</v>
      </c>
      <c r="B581" s="54" t="s">
        <v>727</v>
      </c>
      <c r="C581" s="31">
        <v>4301020314</v>
      </c>
      <c r="D581" s="387">
        <v>4640242180090</v>
      </c>
      <c r="E581" s="388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113</v>
      </c>
      <c r="L581" s="32"/>
      <c r="M581" s="33" t="s">
        <v>114</v>
      </c>
      <c r="N581" s="33"/>
      <c r="O581" s="32">
        <v>50</v>
      </c>
      <c r="P581" s="520" t="s">
        <v>728</v>
      </c>
      <c r="Q581" s="392"/>
      <c r="R581" s="392"/>
      <c r="S581" s="392"/>
      <c r="T581" s="393"/>
      <c r="U581" s="34"/>
      <c r="V581" s="34"/>
      <c r="W581" s="35" t="s">
        <v>69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400"/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2"/>
      <c r="P582" s="384" t="s">
        <v>70</v>
      </c>
      <c r="Q582" s="385"/>
      <c r="R582" s="385"/>
      <c r="S582" s="385"/>
      <c r="T582" s="385"/>
      <c r="U582" s="385"/>
      <c r="V582" s="386"/>
      <c r="W582" s="37" t="s">
        <v>71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hidden="1" x14ac:dyDescent="0.2">
      <c r="A583" s="401"/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2"/>
      <c r="P583" s="384" t="s">
        <v>70</v>
      </c>
      <c r="Q583" s="385"/>
      <c r="R583" s="385"/>
      <c r="S583" s="385"/>
      <c r="T583" s="385"/>
      <c r="U583" s="385"/>
      <c r="V583" s="386"/>
      <c r="W583" s="37" t="s">
        <v>69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hidden="1" customHeight="1" x14ac:dyDescent="0.25">
      <c r="A584" s="423" t="s">
        <v>64</v>
      </c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01"/>
      <c r="P584" s="401"/>
      <c r="Q584" s="401"/>
      <c r="R584" s="401"/>
      <c r="S584" s="401"/>
      <c r="T584" s="401"/>
      <c r="U584" s="401"/>
      <c r="V584" s="401"/>
      <c r="W584" s="401"/>
      <c r="X584" s="401"/>
      <c r="Y584" s="401"/>
      <c r="Z584" s="401"/>
      <c r="AA584" s="376"/>
      <c r="AB584" s="376"/>
      <c r="AC584" s="376"/>
    </row>
    <row r="585" spans="1:68" ht="27" hidden="1" customHeight="1" x14ac:dyDescent="0.25">
      <c r="A585" s="54" t="s">
        <v>729</v>
      </c>
      <c r="B585" s="54" t="s">
        <v>730</v>
      </c>
      <c r="C585" s="31">
        <v>4301031321</v>
      </c>
      <c r="D585" s="387">
        <v>4640242180076</v>
      </c>
      <c r="E585" s="388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75</v>
      </c>
      <c r="L585" s="32"/>
      <c r="M585" s="33" t="s">
        <v>68</v>
      </c>
      <c r="N585" s="33"/>
      <c r="O585" s="32">
        <v>40</v>
      </c>
      <c r="P585" s="509" t="s">
        <v>731</v>
      </c>
      <c r="Q585" s="392"/>
      <c r="R585" s="392"/>
      <c r="S585" s="392"/>
      <c r="T585" s="393"/>
      <c r="U585" s="34"/>
      <c r="V585" s="34"/>
      <c r="W585" s="35" t="s">
        <v>69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400"/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2"/>
      <c r="P586" s="384" t="s">
        <v>70</v>
      </c>
      <c r="Q586" s="385"/>
      <c r="R586" s="385"/>
      <c r="S586" s="385"/>
      <c r="T586" s="385"/>
      <c r="U586" s="385"/>
      <c r="V586" s="386"/>
      <c r="W586" s="37" t="s">
        <v>71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hidden="1" x14ac:dyDescent="0.2">
      <c r="A587" s="401"/>
      <c r="B587" s="401"/>
      <c r="C587" s="401"/>
      <c r="D587" s="401"/>
      <c r="E587" s="401"/>
      <c r="F587" s="401"/>
      <c r="G587" s="401"/>
      <c r="H587" s="401"/>
      <c r="I587" s="401"/>
      <c r="J587" s="401"/>
      <c r="K587" s="401"/>
      <c r="L587" s="401"/>
      <c r="M587" s="401"/>
      <c r="N587" s="401"/>
      <c r="O587" s="402"/>
      <c r="P587" s="384" t="s">
        <v>70</v>
      </c>
      <c r="Q587" s="385"/>
      <c r="R587" s="385"/>
      <c r="S587" s="385"/>
      <c r="T587" s="385"/>
      <c r="U587" s="385"/>
      <c r="V587" s="386"/>
      <c r="W587" s="37" t="s">
        <v>69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hidden="1" customHeight="1" x14ac:dyDescent="0.25">
      <c r="A588" s="423" t="s">
        <v>72</v>
      </c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1"/>
      <c r="P588" s="401"/>
      <c r="Q588" s="401"/>
      <c r="R588" s="401"/>
      <c r="S588" s="401"/>
      <c r="T588" s="401"/>
      <c r="U588" s="401"/>
      <c r="V588" s="401"/>
      <c r="W588" s="401"/>
      <c r="X588" s="401"/>
      <c r="Y588" s="401"/>
      <c r="Z588" s="401"/>
      <c r="AA588" s="376"/>
      <c r="AB588" s="376"/>
      <c r="AC588" s="376"/>
    </row>
    <row r="589" spans="1:68" ht="27" hidden="1" customHeight="1" x14ac:dyDescent="0.25">
      <c r="A589" s="54" t="s">
        <v>732</v>
      </c>
      <c r="B589" s="54" t="s">
        <v>733</v>
      </c>
      <c r="C589" s="31">
        <v>4301051780</v>
      </c>
      <c r="D589" s="387">
        <v>4640242180106</v>
      </c>
      <c r="E589" s="388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113</v>
      </c>
      <c r="L589" s="32"/>
      <c r="M589" s="33" t="s">
        <v>68</v>
      </c>
      <c r="N589" s="33"/>
      <c r="O589" s="32">
        <v>45</v>
      </c>
      <c r="P589" s="744" t="s">
        <v>734</v>
      </c>
      <c r="Q589" s="392"/>
      <c r="R589" s="392"/>
      <c r="S589" s="392"/>
      <c r="T589" s="393"/>
      <c r="U589" s="34"/>
      <c r="V589" s="34"/>
      <c r="W589" s="35" t="s">
        <v>69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400"/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2"/>
      <c r="P590" s="384" t="s">
        <v>70</v>
      </c>
      <c r="Q590" s="385"/>
      <c r="R590" s="385"/>
      <c r="S590" s="385"/>
      <c r="T590" s="385"/>
      <c r="U590" s="385"/>
      <c r="V590" s="386"/>
      <c r="W590" s="37" t="s">
        <v>71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hidden="1" x14ac:dyDescent="0.2">
      <c r="A591" s="401"/>
      <c r="B591" s="401"/>
      <c r="C591" s="401"/>
      <c r="D591" s="401"/>
      <c r="E591" s="401"/>
      <c r="F591" s="401"/>
      <c r="G591" s="401"/>
      <c r="H591" s="401"/>
      <c r="I591" s="401"/>
      <c r="J591" s="401"/>
      <c r="K591" s="401"/>
      <c r="L591" s="401"/>
      <c r="M591" s="401"/>
      <c r="N591" s="401"/>
      <c r="O591" s="402"/>
      <c r="P591" s="384" t="s">
        <v>70</v>
      </c>
      <c r="Q591" s="385"/>
      <c r="R591" s="385"/>
      <c r="S591" s="385"/>
      <c r="T591" s="385"/>
      <c r="U591" s="385"/>
      <c r="V591" s="386"/>
      <c r="W591" s="37" t="s">
        <v>69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78"/>
      <c r="P592" s="574" t="s">
        <v>735</v>
      </c>
      <c r="Q592" s="545"/>
      <c r="R592" s="545"/>
      <c r="S592" s="545"/>
      <c r="T592" s="545"/>
      <c r="U592" s="545"/>
      <c r="V592" s="546"/>
      <c r="W592" s="37" t="s">
        <v>69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4191.3599999999997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4274.72</v>
      </c>
      <c r="Z592" s="37"/>
      <c r="AA592" s="383"/>
      <c r="AB592" s="383"/>
      <c r="AC592" s="383"/>
    </row>
    <row r="593" spans="1:32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78"/>
      <c r="P593" s="574" t="s">
        <v>736</v>
      </c>
      <c r="Q593" s="545"/>
      <c r="R593" s="545"/>
      <c r="S593" s="545"/>
      <c r="T593" s="545"/>
      <c r="U593" s="545"/>
      <c r="V593" s="546"/>
      <c r="W593" s="37" t="s">
        <v>69</v>
      </c>
      <c r="X593" s="382">
        <f>IFERROR(SUM(BM22:BM589),"0")</f>
        <v>4360.517031242066</v>
      </c>
      <c r="Y593" s="382">
        <f>IFERROR(SUM(BN22:BN589),"0")</f>
        <v>4449.0260000000007</v>
      </c>
      <c r="Z593" s="37"/>
      <c r="AA593" s="383"/>
      <c r="AB593" s="383"/>
      <c r="AC593" s="383"/>
    </row>
    <row r="594" spans="1:32" x14ac:dyDescent="0.2">
      <c r="A594" s="401"/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78"/>
      <c r="P594" s="574" t="s">
        <v>737</v>
      </c>
      <c r="Q594" s="545"/>
      <c r="R594" s="545"/>
      <c r="S594" s="545"/>
      <c r="T594" s="545"/>
      <c r="U594" s="545"/>
      <c r="V594" s="546"/>
      <c r="W594" s="37" t="s">
        <v>738</v>
      </c>
      <c r="X594" s="38">
        <f>ROUNDUP(SUM(BO22:BO589),0)</f>
        <v>7</v>
      </c>
      <c r="Y594" s="38">
        <f>ROUNDUP(SUM(BP22:BP589),0)</f>
        <v>7</v>
      </c>
      <c r="Z594" s="37"/>
      <c r="AA594" s="383"/>
      <c r="AB594" s="383"/>
      <c r="AC594" s="383"/>
    </row>
    <row r="595" spans="1:32" x14ac:dyDescent="0.2">
      <c r="A595" s="401"/>
      <c r="B595" s="401"/>
      <c r="C595" s="401"/>
      <c r="D595" s="401"/>
      <c r="E595" s="401"/>
      <c r="F595" s="401"/>
      <c r="G595" s="401"/>
      <c r="H595" s="401"/>
      <c r="I595" s="401"/>
      <c r="J595" s="401"/>
      <c r="K595" s="401"/>
      <c r="L595" s="401"/>
      <c r="M595" s="401"/>
      <c r="N595" s="401"/>
      <c r="O595" s="478"/>
      <c r="P595" s="574" t="s">
        <v>739</v>
      </c>
      <c r="Q595" s="545"/>
      <c r="R595" s="545"/>
      <c r="S595" s="545"/>
      <c r="T595" s="545"/>
      <c r="U595" s="545"/>
      <c r="V595" s="546"/>
      <c r="W595" s="37" t="s">
        <v>69</v>
      </c>
      <c r="X595" s="382">
        <f>GrossWeightTotal+PalletQtyTotal*25</f>
        <v>4535.517031242066</v>
      </c>
      <c r="Y595" s="382">
        <f>GrossWeightTotalR+PalletQtyTotalR*25</f>
        <v>4624.0260000000007</v>
      </c>
      <c r="Z595" s="37"/>
      <c r="AA595" s="383"/>
      <c r="AB595" s="383"/>
      <c r="AC595" s="383"/>
    </row>
    <row r="596" spans="1:32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78"/>
      <c r="P596" s="574" t="s">
        <v>740</v>
      </c>
      <c r="Q596" s="545"/>
      <c r="R596" s="545"/>
      <c r="S596" s="545"/>
      <c r="T596" s="545"/>
      <c r="U596" s="545"/>
      <c r="V596" s="546"/>
      <c r="W596" s="37" t="s">
        <v>738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400.18386972754791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413</v>
      </c>
      <c r="Z596" s="37"/>
      <c r="AA596" s="383"/>
      <c r="AB596" s="383"/>
      <c r="AC596" s="383"/>
    </row>
    <row r="597" spans="1:32" ht="14.25" hidden="1" customHeight="1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78"/>
      <c r="P597" s="574" t="s">
        <v>741</v>
      </c>
      <c r="Q597" s="545"/>
      <c r="R597" s="545"/>
      <c r="S597" s="545"/>
      <c r="T597" s="545"/>
      <c r="U597" s="545"/>
      <c r="V597" s="546"/>
      <c r="W597" s="39" t="s">
        <v>742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7.1410899999999993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743</v>
      </c>
      <c r="B599" s="377" t="s">
        <v>63</v>
      </c>
      <c r="C599" s="405" t="s">
        <v>108</v>
      </c>
      <c r="D599" s="406"/>
      <c r="E599" s="406"/>
      <c r="F599" s="406"/>
      <c r="G599" s="406"/>
      <c r="H599" s="407"/>
      <c r="I599" s="405" t="s">
        <v>256</v>
      </c>
      <c r="J599" s="406"/>
      <c r="K599" s="406"/>
      <c r="L599" s="406"/>
      <c r="M599" s="406"/>
      <c r="N599" s="406"/>
      <c r="O599" s="406"/>
      <c r="P599" s="406"/>
      <c r="Q599" s="406"/>
      <c r="R599" s="406"/>
      <c r="S599" s="406"/>
      <c r="T599" s="406"/>
      <c r="U599" s="406"/>
      <c r="V599" s="407"/>
      <c r="W599" s="405" t="s">
        <v>476</v>
      </c>
      <c r="X599" s="407"/>
      <c r="Y599" s="405" t="s">
        <v>530</v>
      </c>
      <c r="Z599" s="406"/>
      <c r="AA599" s="406"/>
      <c r="AB599" s="407"/>
      <c r="AC599" s="377" t="s">
        <v>601</v>
      </c>
      <c r="AD599" s="405" t="s">
        <v>642</v>
      </c>
      <c r="AE599" s="407"/>
      <c r="AF599" s="378"/>
    </row>
    <row r="600" spans="1:32" ht="14.25" customHeight="1" thickTop="1" x14ac:dyDescent="0.2">
      <c r="A600" s="695" t="s">
        <v>744</v>
      </c>
      <c r="B600" s="405" t="s">
        <v>63</v>
      </c>
      <c r="C600" s="405" t="s">
        <v>109</v>
      </c>
      <c r="D600" s="405" t="s">
        <v>129</v>
      </c>
      <c r="E600" s="405" t="s">
        <v>173</v>
      </c>
      <c r="F600" s="405" t="s">
        <v>189</v>
      </c>
      <c r="G600" s="405" t="s">
        <v>224</v>
      </c>
      <c r="H600" s="405" t="s">
        <v>108</v>
      </c>
      <c r="I600" s="405" t="s">
        <v>257</v>
      </c>
      <c r="J600" s="405" t="s">
        <v>274</v>
      </c>
      <c r="K600" s="405" t="s">
        <v>330</v>
      </c>
      <c r="L600" s="378"/>
      <c r="M600" s="405" t="s">
        <v>345</v>
      </c>
      <c r="N600" s="378"/>
      <c r="O600" s="405" t="s">
        <v>361</v>
      </c>
      <c r="P600" s="405" t="s">
        <v>374</v>
      </c>
      <c r="Q600" s="405" t="s">
        <v>377</v>
      </c>
      <c r="R600" s="405" t="s">
        <v>384</v>
      </c>
      <c r="S600" s="405" t="s">
        <v>395</v>
      </c>
      <c r="T600" s="405" t="s">
        <v>398</v>
      </c>
      <c r="U600" s="405" t="s">
        <v>405</v>
      </c>
      <c r="V600" s="405" t="s">
        <v>467</v>
      </c>
      <c r="W600" s="405" t="s">
        <v>477</v>
      </c>
      <c r="X600" s="405" t="s">
        <v>505</v>
      </c>
      <c r="Y600" s="405" t="s">
        <v>531</v>
      </c>
      <c r="Z600" s="405" t="s">
        <v>576</v>
      </c>
      <c r="AA600" s="405" t="s">
        <v>591</v>
      </c>
      <c r="AB600" s="405" t="s">
        <v>598</v>
      </c>
      <c r="AC600" s="405" t="s">
        <v>601</v>
      </c>
      <c r="AD600" s="405" t="s">
        <v>642</v>
      </c>
      <c r="AE600" s="405" t="s">
        <v>719</v>
      </c>
      <c r="AF600" s="378"/>
    </row>
    <row r="601" spans="1:32" ht="13.5" customHeight="1" thickBot="1" x14ac:dyDescent="0.25">
      <c r="A601" s="696"/>
      <c r="B601" s="430"/>
      <c r="C601" s="430"/>
      <c r="D601" s="430"/>
      <c r="E601" s="430"/>
      <c r="F601" s="430"/>
      <c r="G601" s="430"/>
      <c r="H601" s="430"/>
      <c r="I601" s="430"/>
      <c r="J601" s="430"/>
      <c r="K601" s="430"/>
      <c r="L601" s="378"/>
      <c r="M601" s="430"/>
      <c r="N601" s="378"/>
      <c r="O601" s="430"/>
      <c r="P601" s="430"/>
      <c r="Q601" s="430"/>
      <c r="R601" s="430"/>
      <c r="S601" s="430"/>
      <c r="T601" s="430"/>
      <c r="U601" s="430"/>
      <c r="V601" s="430"/>
      <c r="W601" s="430"/>
      <c r="X601" s="430"/>
      <c r="Y601" s="430"/>
      <c r="Z601" s="430"/>
      <c r="AA601" s="430"/>
      <c r="AB601" s="430"/>
      <c r="AC601" s="430"/>
      <c r="AD601" s="430"/>
      <c r="AE601" s="430"/>
      <c r="AF601" s="378"/>
    </row>
    <row r="602" spans="1:32" ht="18" customHeight="1" thickTop="1" thickBot="1" x14ac:dyDescent="0.25">
      <c r="A602" s="40" t="s">
        <v>745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0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46">
        <f>IFERROR(Y104*1,"0")+IFERROR(Y105*1,"0")+IFERROR(Y106*1,"0")+IFERROR(Y110*1,"0")+IFERROR(Y111*1,"0")+IFERROR(Y112*1,"0")+IFERROR(Y113*1,"0")+IFERROR(Y114*1,"0")</f>
        <v>0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46">
        <f>IFERROR(Y188*1,"0")+IFERROR(Y189*1,"0")+IFERROR(Y190*1,"0")+IFERROR(Y191*1,"0")+IFERROR(Y192*1,"0")+IFERROR(Y193*1,"0")+IFERROR(Y194*1,"0")+IFERROR(Y195*1,"0")</f>
        <v>21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172.2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0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12.8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135.6</v>
      </c>
      <c r="V602" s="46">
        <f>IFERROR(Y361*1,"0")+IFERROR(Y365*1,"0")+IFERROR(Y366*1,"0")+IFERROR(Y367*1,"0")</f>
        <v>4.2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3188.4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15.6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46">
        <f>IFERROR(Y466*1,"0")+IFERROR(Y470*1,"0")+IFERROR(Y471*1,"0")+IFERROR(Y472*1,"0")+IFERROR(Y473*1,"0")+IFERROR(Y474*1,"0")+IFERROR(Y475*1,"0")+IFERROR(Y479*1,"0")</f>
        <v>0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654.72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70.2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3"/>
        <filter val="0,98"/>
        <filter val="1 000,00"/>
        <filter val="1,03"/>
        <filter val="1,28"/>
        <filter val="1,92"/>
        <filter val="1,96"/>
        <filter val="10,56"/>
        <filter val="122,00"/>
        <filter val="123,11"/>
        <filter val="143,33"/>
        <filter val="16,00"/>
        <filter val="18,00"/>
        <filter val="2 150,00"/>
        <filter val="2,05"/>
        <filter val="20,00"/>
        <filter val="22,59"/>
        <filter val="225,00"/>
        <filter val="27,84"/>
        <filter val="28,00"/>
        <filter val="3,07"/>
        <filter val="375,00"/>
        <filter val="4 191,36"/>
        <filter val="4 360,52"/>
        <filter val="4 535,52"/>
        <filter val="4,53"/>
        <filter val="4,76"/>
        <filter val="40,00"/>
        <filter val="400,00"/>
        <filter val="400,18"/>
        <filter val="58,00"/>
        <filter val="64,00"/>
        <filter val="65,00"/>
        <filter val="650,00"/>
        <filter val="66,67"/>
        <filter val="7"/>
        <filter val="8,00"/>
        <filter val="8,21"/>
        <filter val="8,33"/>
        <filter val="9,52"/>
      </filters>
    </filterColumn>
  </autoFilter>
  <mergeCells count="1064"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A20:Z20"/>
    <mergeCell ref="M17:M18"/>
    <mergeCell ref="O17:O18"/>
    <mergeCell ref="D150:E150"/>
    <mergeCell ref="P409:T409"/>
    <mergeCell ref="D461:E461"/>
    <mergeCell ref="D200:E200"/>
    <mergeCell ref="P448:T448"/>
    <mergeCell ref="D347:E347"/>
    <mergeCell ref="P304:T304"/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411:O412"/>
    <mergeCell ref="P110:T110"/>
    <mergeCell ref="P197:V197"/>
    <mergeCell ref="D247:E247"/>
    <mergeCell ref="P351:V351"/>
    <mergeCell ref="A64:O65"/>
    <mergeCell ref="D321:E321"/>
    <mergeCell ref="P278:T278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D571:E571"/>
    <mergeCell ref="D522:E522"/>
    <mergeCell ref="A202:O203"/>
    <mergeCell ref="A329:O330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531:Z531"/>
    <mergeCell ref="A469:Z469"/>
    <mergeCell ref="P336:T336"/>
    <mergeCell ref="P429:V429"/>
    <mergeCell ref="A453:O454"/>
    <mergeCell ref="P423:V423"/>
    <mergeCell ref="A297:Z297"/>
    <mergeCell ref="P481:V481"/>
    <mergeCell ref="P417:T417"/>
    <mergeCell ref="A533:Z533"/>
    <mergeCell ref="D449:E449"/>
    <mergeCell ref="D151:E151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Y17:Y18"/>
    <mergeCell ref="N17:N18"/>
    <mergeCell ref="D120:E120"/>
    <mergeCell ref="F17:F18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J9:M9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D436:E436"/>
    <mergeCell ref="A476:O477"/>
    <mergeCell ref="A305:O306"/>
    <mergeCell ref="D534:E534"/>
    <mergeCell ref="D292:E292"/>
    <mergeCell ref="D227:E227"/>
    <mergeCell ref="P321:T321"/>
    <mergeCell ref="P114:T114"/>
    <mergeCell ref="D84:E84"/>
    <mergeCell ref="D155:E155"/>
    <mergeCell ref="D22:E22"/>
    <mergeCell ref="A157:O158"/>
    <mergeCell ref="P27:T27"/>
    <mergeCell ref="P325:T325"/>
    <mergeCell ref="D206:E206"/>
    <mergeCell ref="P561:T561"/>
    <mergeCell ref="D39:E39"/>
    <mergeCell ref="A38:Z38"/>
    <mergeCell ref="D62:E62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P555:T555"/>
    <mergeCell ref="A455:Z455"/>
    <mergeCell ref="D320:E320"/>
    <mergeCell ref="P385:T385"/>
    <mergeCell ref="P310:V310"/>
    <mergeCell ref="D57:E57"/>
    <mergeCell ref="P436:T436"/>
    <mergeCell ref="P493:V493"/>
    <mergeCell ref="D452:E452"/>
    <mergeCell ref="P536:T536"/>
    <mergeCell ref="P123:T123"/>
    <mergeCell ref="P529:V529"/>
    <mergeCell ref="P358:V358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505:O506"/>
    <mergeCell ref="D269:E269"/>
    <mergeCell ref="P275:V275"/>
    <mergeCell ref="A567:Z567"/>
    <mergeCell ref="A209:Z209"/>
    <mergeCell ref="P520:V520"/>
    <mergeCell ref="A372:Z372"/>
    <mergeCell ref="D554:E554"/>
    <mergeCell ref="D112:E112"/>
    <mergeCell ref="D581:E581"/>
    <mergeCell ref="P538:T538"/>
    <mergeCell ref="D348:E348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04:E504"/>
    <mergeCell ref="P390:T390"/>
    <mergeCell ref="P241:V241"/>
    <mergeCell ref="A66:Z66"/>
    <mergeCell ref="P41:V41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B600:B601"/>
    <mergeCell ref="P299:T299"/>
    <mergeCell ref="D600:D601"/>
    <mergeCell ref="D138:E138"/>
    <mergeCell ref="P564:T564"/>
    <mergeCell ref="Y599:AB599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P451:T451"/>
    <mergeCell ref="D335:E335"/>
    <mergeCell ref="P245:T245"/>
    <mergeCell ref="P516:T516"/>
    <mergeCell ref="D201:E201"/>
    <mergeCell ref="D188:E188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X600:X601"/>
    <mergeCell ref="Z600:Z601"/>
    <mergeCell ref="A489:Z489"/>
    <mergeCell ref="A464:Z464"/>
    <mergeCell ref="P468:V468"/>
    <mergeCell ref="P535:T535"/>
    <mergeCell ref="P212:T212"/>
    <mergeCell ref="A529:O530"/>
    <mergeCell ref="D349:E349"/>
    <mergeCell ref="P157:V157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D74:E74"/>
    <mergeCell ref="D130:E130"/>
    <mergeCell ref="P87:T87"/>
    <mergeCell ref="A59:O60"/>
    <mergeCell ref="A232:O233"/>
    <mergeCell ref="A324:Z324"/>
    <mergeCell ref="A109:Z109"/>
    <mergeCell ref="P597:V597"/>
    <mergeCell ref="D343:E343"/>
    <mergeCell ref="A482:Z482"/>
    <mergeCell ref="P397:T397"/>
    <mergeCell ref="P74:T74"/>
    <mergeCell ref="D182:E182"/>
    <mergeCell ref="A117:Z117"/>
    <mergeCell ref="D551:E551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P510:V510"/>
    <mergeCell ref="P49:V49"/>
    <mergeCell ref="P36:V36"/>
    <mergeCell ref="P78:T78"/>
    <mergeCell ref="Q11:R11"/>
    <mergeCell ref="D113:E113"/>
    <mergeCell ref="P68:T68"/>
    <mergeCell ref="P15:T16"/>
    <mergeCell ref="D416:E416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T5:U5"/>
    <mergeCell ref="V5:W5"/>
    <mergeCell ref="Q8:R8"/>
    <mergeCell ref="P69:T69"/>
    <mergeCell ref="P140:T140"/>
    <mergeCell ref="P26:T26"/>
    <mergeCell ref="A13:M13"/>
    <mergeCell ref="A15:M15"/>
    <mergeCell ref="A12:M12"/>
    <mergeCell ref="A19:Z19"/>
    <mergeCell ref="A14:M14"/>
    <mergeCell ref="A353:Z353"/>
    <mergeCell ref="D538:E538"/>
    <mergeCell ref="P138:T138"/>
    <mergeCell ref="A588:Z588"/>
    <mergeCell ref="P205:T205"/>
    <mergeCell ref="A322:O323"/>
    <mergeCell ref="D309:E309"/>
    <mergeCell ref="P180:T180"/>
    <mergeCell ref="P524:T524"/>
    <mergeCell ref="P253:V253"/>
    <mergeCell ref="P544:T544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Q9:R9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30:T30"/>
    <mergeCell ref="P37:V37"/>
    <mergeCell ref="B17:B18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D261:E261"/>
    <mergeCell ref="D448:E448"/>
    <mergeCell ref="P442:T442"/>
    <mergeCell ref="P196:V196"/>
    <mergeCell ref="D546:E546"/>
    <mergeCell ref="P119:T119"/>
    <mergeCell ref="P183:V183"/>
    <mergeCell ref="P65:V65"/>
    <mergeCell ref="A126:Z126"/>
    <mergeCell ref="P501:T501"/>
    <mergeCell ref="D251:E251"/>
    <mergeCell ref="A495:Z495"/>
    <mergeCell ref="P290:T290"/>
    <mergeCell ref="P141:V141"/>
    <mergeCell ref="A550:Z550"/>
    <mergeCell ref="P452:T452"/>
    <mergeCell ref="P233:V233"/>
    <mergeCell ref="P104:T104"/>
    <mergeCell ref="D479:E479"/>
    <mergeCell ref="A266:Z266"/>
    <mergeCell ref="D131:E131"/>
    <mergeCell ref="A431:Z431"/>
    <mergeCell ref="P506:V506"/>
    <mergeCell ref="P477:V477"/>
    <mergeCell ref="A146:O147"/>
    <mergeCell ref="P283:T283"/>
    <mergeCell ref="A543:Z543"/>
    <mergeCell ref="D93:E93"/>
    <mergeCell ref="D391:E391"/>
    <mergeCell ref="P122:T122"/>
    <mergeCell ref="P246:T246"/>
    <mergeCell ref="P133:V133"/>
    <mergeCell ref="D390:E390"/>
    <mergeCell ref="P369:V369"/>
    <mergeCell ref="D403:E403"/>
    <mergeCell ref="A406:O407"/>
    <mergeCell ref="P239:T239"/>
    <mergeCell ref="D451:E451"/>
    <mergeCell ref="A331:Z331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581:T581"/>
    <mergeCell ref="P600:P601"/>
    <mergeCell ref="R600:R601"/>
    <mergeCell ref="D561:E561"/>
    <mergeCell ref="A303:Z303"/>
    <mergeCell ref="A159:Z159"/>
    <mergeCell ref="P376:T376"/>
    <mergeCell ref="A395:Z395"/>
    <mergeCell ref="D260:E26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D5:E5"/>
    <mergeCell ref="D290:E290"/>
    <mergeCell ref="D361:E361"/>
    <mergeCell ref="D417:E417"/>
    <mergeCell ref="P471:T471"/>
    <mergeCell ref="P28:T28"/>
    <mergeCell ref="P259:T259"/>
    <mergeCell ref="D69:E69"/>
    <mergeCell ref="A240:O241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P553:T553"/>
    <mergeCell ref="A592:O597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H600:H601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P330:V330"/>
    <mergeCell ref="P160:T160"/>
    <mergeCell ref="A149:Z149"/>
    <mergeCell ref="P566:V566"/>
    <mergeCell ref="P445:T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52"/>
    </row>
    <row r="3" spans="2:8" x14ac:dyDescent="0.2">
      <c r="B3" s="47" t="s">
        <v>747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748</v>
      </c>
      <c r="D6" s="47" t="s">
        <v>749</v>
      </c>
      <c r="E6" s="47"/>
    </row>
    <row r="8" spans="2:8" x14ac:dyDescent="0.2">
      <c r="B8" s="47" t="s">
        <v>19</v>
      </c>
      <c r="C8" s="47" t="s">
        <v>748</v>
      </c>
      <c r="D8" s="47"/>
      <c r="E8" s="47"/>
    </row>
    <row r="10" spans="2:8" x14ac:dyDescent="0.2">
      <c r="B10" s="47" t="s">
        <v>750</v>
      </c>
      <c r="C10" s="47"/>
      <c r="D10" s="47"/>
      <c r="E10" s="47"/>
    </row>
    <row r="11" spans="2:8" x14ac:dyDescent="0.2">
      <c r="B11" s="47" t="s">
        <v>751</v>
      </c>
      <c r="C11" s="47"/>
      <c r="D11" s="47"/>
      <c r="E11" s="47"/>
    </row>
    <row r="12" spans="2:8" x14ac:dyDescent="0.2">
      <c r="B12" s="47" t="s">
        <v>752</v>
      </c>
      <c r="C12" s="47"/>
      <c r="D12" s="47"/>
      <c r="E12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2024-09-24T10:36:23Z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