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BC31B3-192A-40B9-8406-D059C24A15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Z577" i="2" s="1"/>
  <c r="BO576" i="2"/>
  <c r="BM576" i="2"/>
  <c r="Y576" i="2"/>
  <c r="BN576" i="2" s="1"/>
  <c r="BO575" i="2"/>
  <c r="BM575" i="2"/>
  <c r="Y575" i="2"/>
  <c r="Z575" i="2" s="1"/>
  <c r="BO574" i="2"/>
  <c r="BM574" i="2"/>
  <c r="Y574" i="2"/>
  <c r="BP574" i="2" s="1"/>
  <c r="X572" i="2"/>
  <c r="X571" i="2"/>
  <c r="BO570" i="2"/>
  <c r="BM570" i="2"/>
  <c r="Y570" i="2"/>
  <c r="BP570" i="2" s="1"/>
  <c r="BO569" i="2"/>
  <c r="BM569" i="2"/>
  <c r="Y569" i="2"/>
  <c r="BO568" i="2"/>
  <c r="BM568" i="2"/>
  <c r="Y568" i="2"/>
  <c r="BP568" i="2" s="1"/>
  <c r="BO567" i="2"/>
  <c r="BM567" i="2"/>
  <c r="Y567" i="2"/>
  <c r="X565" i="2"/>
  <c r="X564" i="2"/>
  <c r="BO563" i="2"/>
  <c r="BM563" i="2"/>
  <c r="Y563" i="2"/>
  <c r="BO562" i="2"/>
  <c r="BM562" i="2"/>
  <c r="Y562" i="2"/>
  <c r="BP562" i="2" s="1"/>
  <c r="BO561" i="2"/>
  <c r="BM561" i="2"/>
  <c r="Y561" i="2"/>
  <c r="BO560" i="2"/>
  <c r="BM560" i="2"/>
  <c r="Y560" i="2"/>
  <c r="BP560" i="2" s="1"/>
  <c r="BO559" i="2"/>
  <c r="BM559" i="2"/>
  <c r="Y559" i="2"/>
  <c r="BO558" i="2"/>
  <c r="BM558" i="2"/>
  <c r="Y558" i="2"/>
  <c r="BP558" i="2" s="1"/>
  <c r="BO557" i="2"/>
  <c r="BM557" i="2"/>
  <c r="Y557" i="2"/>
  <c r="X555" i="2"/>
  <c r="X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BO550" i="2"/>
  <c r="BM550" i="2"/>
  <c r="Y550" i="2"/>
  <c r="X548" i="2"/>
  <c r="X547" i="2"/>
  <c r="BO546" i="2"/>
  <c r="BM546" i="2"/>
  <c r="Y546" i="2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X536" i="2"/>
  <c r="X535" i="2"/>
  <c r="BO534" i="2"/>
  <c r="BM534" i="2"/>
  <c r="Y534" i="2"/>
  <c r="Z534" i="2" s="1"/>
  <c r="P534" i="2"/>
  <c r="BO533" i="2"/>
  <c r="BM533" i="2"/>
  <c r="Y533" i="2"/>
  <c r="X531" i="2"/>
  <c r="X530" i="2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Z519" i="2" s="1"/>
  <c r="P519" i="2"/>
  <c r="BO518" i="2"/>
  <c r="BM518" i="2"/>
  <c r="Y518" i="2"/>
  <c r="P518" i="2"/>
  <c r="X516" i="2"/>
  <c r="X515" i="2"/>
  <c r="BO514" i="2"/>
  <c r="BM514" i="2"/>
  <c r="Y514" i="2"/>
  <c r="BP514" i="2" s="1"/>
  <c r="P514" i="2"/>
  <c r="BO513" i="2"/>
  <c r="BM513" i="2"/>
  <c r="Y513" i="2"/>
  <c r="Y516" i="2" s="1"/>
  <c r="P513" i="2"/>
  <c r="X511" i="2"/>
  <c r="X510" i="2"/>
  <c r="BO509" i="2"/>
  <c r="BM509" i="2"/>
  <c r="Y509" i="2"/>
  <c r="P509" i="2"/>
  <c r="BO508" i="2"/>
  <c r="BM508" i="2"/>
  <c r="Y508" i="2"/>
  <c r="BP508" i="2" s="1"/>
  <c r="P508" i="2"/>
  <c r="BO507" i="2"/>
  <c r="BM507" i="2"/>
  <c r="Y507" i="2"/>
  <c r="BP507" i="2" s="1"/>
  <c r="P507" i="2"/>
  <c r="BO506" i="2"/>
  <c r="BM506" i="2"/>
  <c r="Y506" i="2"/>
  <c r="Z506" i="2" s="1"/>
  <c r="P506" i="2"/>
  <c r="BO505" i="2"/>
  <c r="BM505" i="2"/>
  <c r="Y505" i="2"/>
  <c r="BP505" i="2" s="1"/>
  <c r="P505" i="2"/>
  <c r="BO504" i="2"/>
  <c r="BM504" i="2"/>
  <c r="Y504" i="2"/>
  <c r="BN504" i="2" s="1"/>
  <c r="P504" i="2"/>
  <c r="BO503" i="2"/>
  <c r="BM503" i="2"/>
  <c r="Y503" i="2"/>
  <c r="BP503" i="2" s="1"/>
  <c r="P503" i="2"/>
  <c r="BO502" i="2"/>
  <c r="BM502" i="2"/>
  <c r="Y502" i="2"/>
  <c r="P502" i="2"/>
  <c r="X498" i="2"/>
  <c r="X497" i="2"/>
  <c r="BO496" i="2"/>
  <c r="BM496" i="2"/>
  <c r="Y496" i="2"/>
  <c r="P496" i="2"/>
  <c r="X493" i="2"/>
  <c r="X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Z489" i="2" s="1"/>
  <c r="P489" i="2"/>
  <c r="X486" i="2"/>
  <c r="X485" i="2"/>
  <c r="BO484" i="2"/>
  <c r="BM484" i="2"/>
  <c r="Y484" i="2"/>
  <c r="BP484" i="2" s="1"/>
  <c r="P484" i="2"/>
  <c r="X482" i="2"/>
  <c r="X481" i="2"/>
  <c r="BO480" i="2"/>
  <c r="BM480" i="2"/>
  <c r="Y480" i="2"/>
  <c r="P480" i="2"/>
  <c r="BO479" i="2"/>
  <c r="BM479" i="2"/>
  <c r="Y479" i="2"/>
  <c r="BN479" i="2" s="1"/>
  <c r="P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P475" i="2"/>
  <c r="X473" i="2"/>
  <c r="X472" i="2"/>
  <c r="BO471" i="2"/>
  <c r="BM471" i="2"/>
  <c r="Y471" i="2"/>
  <c r="BP471" i="2" s="1"/>
  <c r="P471" i="2"/>
  <c r="X468" i="2"/>
  <c r="X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O456" i="2"/>
  <c r="BM456" i="2"/>
  <c r="Y456" i="2"/>
  <c r="BP456" i="2" s="1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N451" i="2" s="1"/>
  <c r="P451" i="2"/>
  <c r="BO450" i="2"/>
  <c r="BM450" i="2"/>
  <c r="Y450" i="2"/>
  <c r="Z450" i="2" s="1"/>
  <c r="P450" i="2"/>
  <c r="BO449" i="2"/>
  <c r="BM449" i="2"/>
  <c r="Y449" i="2"/>
  <c r="Z449" i="2" s="1"/>
  <c r="BO448" i="2"/>
  <c r="BM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N443" i="2" s="1"/>
  <c r="P443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P437" i="2"/>
  <c r="X435" i="2"/>
  <c r="X434" i="2"/>
  <c r="BO433" i="2"/>
  <c r="BM433" i="2"/>
  <c r="Y433" i="2"/>
  <c r="Y434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X404" i="2"/>
  <c r="X403" i="2"/>
  <c r="BO402" i="2"/>
  <c r="BM402" i="2"/>
  <c r="Y402" i="2"/>
  <c r="BN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X393" i="2"/>
  <c r="X392" i="2"/>
  <c r="BO391" i="2"/>
  <c r="BM391" i="2"/>
  <c r="Y391" i="2"/>
  <c r="Z391" i="2" s="1"/>
  <c r="P391" i="2"/>
  <c r="BO390" i="2"/>
  <c r="BM390" i="2"/>
  <c r="Y390" i="2"/>
  <c r="BN390" i="2" s="1"/>
  <c r="P390" i="2"/>
  <c r="X388" i="2"/>
  <c r="X387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Z380" i="2" s="1"/>
  <c r="P380" i="2"/>
  <c r="BO379" i="2"/>
  <c r="BM379" i="2"/>
  <c r="Y379" i="2"/>
  <c r="BN379" i="2" s="1"/>
  <c r="P379" i="2"/>
  <c r="BO378" i="2"/>
  <c r="BM378" i="2"/>
  <c r="Z378" i="2"/>
  <c r="Y378" i="2"/>
  <c r="P378" i="2"/>
  <c r="X374" i="2"/>
  <c r="X373" i="2"/>
  <c r="BO372" i="2"/>
  <c r="BM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X368" i="2"/>
  <c r="X367" i="2"/>
  <c r="BO366" i="2"/>
  <c r="BM366" i="2"/>
  <c r="Y366" i="2"/>
  <c r="BP366" i="2" s="1"/>
  <c r="P366" i="2"/>
  <c r="X363" i="2"/>
  <c r="X362" i="2"/>
  <c r="BO361" i="2"/>
  <c r="BM361" i="2"/>
  <c r="Y361" i="2"/>
  <c r="BP361" i="2" s="1"/>
  <c r="P361" i="2"/>
  <c r="BO360" i="2"/>
  <c r="BM360" i="2"/>
  <c r="Y360" i="2"/>
  <c r="BN360" i="2" s="1"/>
  <c r="P360" i="2"/>
  <c r="BO359" i="2"/>
  <c r="BM359" i="2"/>
  <c r="Y359" i="2"/>
  <c r="BN359" i="2" s="1"/>
  <c r="P359" i="2"/>
  <c r="X357" i="2"/>
  <c r="X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BO352" i="2"/>
  <c r="BM352" i="2"/>
  <c r="Y352" i="2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Z340" i="2" s="1"/>
  <c r="P340" i="2"/>
  <c r="BO339" i="2"/>
  <c r="BM339" i="2"/>
  <c r="Y339" i="2"/>
  <c r="Z339" i="2" s="1"/>
  <c r="P339" i="2"/>
  <c r="BO338" i="2"/>
  <c r="BM338" i="2"/>
  <c r="Y338" i="2"/>
  <c r="BN338" i="2" s="1"/>
  <c r="P338" i="2"/>
  <c r="BO337" i="2"/>
  <c r="BM337" i="2"/>
  <c r="Y337" i="2"/>
  <c r="BN337" i="2" s="1"/>
  <c r="P337" i="2"/>
  <c r="X335" i="2"/>
  <c r="X334" i="2"/>
  <c r="BO333" i="2"/>
  <c r="BM333" i="2"/>
  <c r="Y333" i="2"/>
  <c r="BN333" i="2" s="1"/>
  <c r="P333" i="2"/>
  <c r="BO332" i="2"/>
  <c r="BM332" i="2"/>
  <c r="Y332" i="2"/>
  <c r="P332" i="2"/>
  <c r="BO331" i="2"/>
  <c r="BM331" i="2"/>
  <c r="Y331" i="2"/>
  <c r="BP331" i="2" s="1"/>
  <c r="P331" i="2"/>
  <c r="BO330" i="2"/>
  <c r="BM330" i="2"/>
  <c r="Y330" i="2"/>
  <c r="BN330" i="2" s="1"/>
  <c r="P330" i="2"/>
  <c r="X328" i="2"/>
  <c r="X327" i="2"/>
  <c r="BO326" i="2"/>
  <c r="BM326" i="2"/>
  <c r="Y326" i="2"/>
  <c r="BN326" i="2" s="1"/>
  <c r="P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Z321" i="2" s="1"/>
  <c r="BO320" i="2"/>
  <c r="BM320" i="2"/>
  <c r="Y320" i="2"/>
  <c r="BP320" i="2" s="1"/>
  <c r="P320" i="2"/>
  <c r="BO319" i="2"/>
  <c r="BM319" i="2"/>
  <c r="Y319" i="2"/>
  <c r="Z319" i="2" s="1"/>
  <c r="P319" i="2"/>
  <c r="X316" i="2"/>
  <c r="X315" i="2"/>
  <c r="BO314" i="2"/>
  <c r="BM314" i="2"/>
  <c r="Y314" i="2"/>
  <c r="BN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Y310" i="2" s="1"/>
  <c r="P309" i="2"/>
  <c r="X306" i="2"/>
  <c r="X305" i="2"/>
  <c r="BO304" i="2"/>
  <c r="BM304" i="2"/>
  <c r="Y304" i="2"/>
  <c r="S608" i="2" s="1"/>
  <c r="P304" i="2"/>
  <c r="X301" i="2"/>
  <c r="X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N276" i="2" s="1"/>
  <c r="P276" i="2"/>
  <c r="BO275" i="2"/>
  <c r="BM275" i="2"/>
  <c r="Y275" i="2"/>
  <c r="P275" i="2"/>
  <c r="BO274" i="2"/>
  <c r="BM274" i="2"/>
  <c r="Y274" i="2"/>
  <c r="BP274" i="2" s="1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Y264" i="2"/>
  <c r="BN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Z261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Z244" i="2" s="1"/>
  <c r="P244" i="2"/>
  <c r="BO243" i="2"/>
  <c r="BM243" i="2"/>
  <c r="Y243" i="2"/>
  <c r="BN243" i="2" s="1"/>
  <c r="P243" i="2"/>
  <c r="BO242" i="2"/>
  <c r="BM242" i="2"/>
  <c r="Y242" i="2"/>
  <c r="BN242" i="2" s="1"/>
  <c r="P242" i="2"/>
  <c r="BO241" i="2"/>
  <c r="BM241" i="2"/>
  <c r="Y241" i="2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Z226" i="2"/>
  <c r="Y226" i="2"/>
  <c r="BN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I608" i="2" s="1"/>
  <c r="P193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BO185" i="2"/>
  <c r="BM185" i="2"/>
  <c r="Y185" i="2"/>
  <c r="BP185" i="2" s="1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Z177" i="2" s="1"/>
  <c r="P177" i="2"/>
  <c r="X175" i="2"/>
  <c r="X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Z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2" i="2"/>
  <c r="X151" i="2"/>
  <c r="BO150" i="2"/>
  <c r="BM150" i="2"/>
  <c r="Y150" i="2"/>
  <c r="BN150" i="2" s="1"/>
  <c r="P150" i="2"/>
  <c r="BO149" i="2"/>
  <c r="BM149" i="2"/>
  <c r="Y149" i="2"/>
  <c r="BP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N135" i="2" s="1"/>
  <c r="P135" i="2"/>
  <c r="BO134" i="2"/>
  <c r="BM134" i="2"/>
  <c r="Y134" i="2"/>
  <c r="BP134" i="2" s="1"/>
  <c r="P134" i="2"/>
  <c r="BO133" i="2"/>
  <c r="BM133" i="2"/>
  <c r="Y133" i="2"/>
  <c r="BP133" i="2" s="1"/>
  <c r="BO132" i="2"/>
  <c r="BM132" i="2"/>
  <c r="Y132" i="2"/>
  <c r="BP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X99" i="2"/>
  <c r="X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P95" i="2" s="1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Z71" i="2" s="1"/>
  <c r="P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N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N26" i="2"/>
  <c r="BM26" i="2"/>
  <c r="Z26" i="2"/>
  <c r="Y26" i="2"/>
  <c r="BP26" i="2" s="1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58" i="2" l="1"/>
  <c r="BN58" i="2"/>
  <c r="BP70" i="2"/>
  <c r="Z74" i="2"/>
  <c r="BN74" i="2"/>
  <c r="Z78" i="2"/>
  <c r="BN78" i="2"/>
  <c r="Z206" i="2"/>
  <c r="Z341" i="2"/>
  <c r="Z528" i="2"/>
  <c r="Z34" i="2"/>
  <c r="BN34" i="2"/>
  <c r="BP86" i="2"/>
  <c r="Z126" i="2"/>
  <c r="BN126" i="2"/>
  <c r="Z132" i="2"/>
  <c r="Z134" i="2"/>
  <c r="BP150" i="2"/>
  <c r="Z185" i="2"/>
  <c r="BN185" i="2"/>
  <c r="Z216" i="2"/>
  <c r="BN216" i="2"/>
  <c r="Z234" i="2"/>
  <c r="Z264" i="2"/>
  <c r="Z330" i="2"/>
  <c r="Y356" i="2"/>
  <c r="BP355" i="2"/>
  <c r="Z383" i="2"/>
  <c r="BN383" i="2"/>
  <c r="BP414" i="2"/>
  <c r="Y435" i="2"/>
  <c r="Z455" i="2"/>
  <c r="Z508" i="2"/>
  <c r="Z251" i="2"/>
  <c r="BN251" i="2"/>
  <c r="Z252" i="2"/>
  <c r="BN252" i="2"/>
  <c r="BP313" i="2"/>
  <c r="Z323" i="2"/>
  <c r="BN323" i="2"/>
  <c r="Z419" i="2"/>
  <c r="BN419" i="2"/>
  <c r="Z476" i="2"/>
  <c r="Z504" i="2"/>
  <c r="Z520" i="2"/>
  <c r="Y554" i="2"/>
  <c r="Z30" i="2"/>
  <c r="BN30" i="2"/>
  <c r="Z39" i="2"/>
  <c r="Z40" i="2" s="1"/>
  <c r="Y40" i="2"/>
  <c r="Z43" i="2"/>
  <c r="Z44" i="2" s="1"/>
  <c r="Y44" i="2"/>
  <c r="Z47" i="2"/>
  <c r="Z48" i="2" s="1"/>
  <c r="Y48" i="2"/>
  <c r="Z84" i="2"/>
  <c r="Z88" i="2"/>
  <c r="BN88" i="2"/>
  <c r="Z140" i="2"/>
  <c r="BP142" i="2"/>
  <c r="Z160" i="2"/>
  <c r="Z162" i="2" s="1"/>
  <c r="BP178" i="2"/>
  <c r="Z194" i="2"/>
  <c r="Z219" i="2"/>
  <c r="BP230" i="2"/>
  <c r="Z242" i="2"/>
  <c r="Z254" i="2"/>
  <c r="BP304" i="2"/>
  <c r="Z326" i="2"/>
  <c r="BP337" i="2"/>
  <c r="Z346" i="2"/>
  <c r="BN346" i="2"/>
  <c r="Z360" i="2"/>
  <c r="Z379" i="2"/>
  <c r="Z408" i="2"/>
  <c r="BN408" i="2"/>
  <c r="Z423" i="2"/>
  <c r="BN423" i="2"/>
  <c r="Z440" i="2"/>
  <c r="BP451" i="2"/>
  <c r="Z456" i="2"/>
  <c r="BN456" i="2"/>
  <c r="Z490" i="2"/>
  <c r="BN490" i="2"/>
  <c r="Z505" i="2"/>
  <c r="BN505" i="2"/>
  <c r="Z513" i="2"/>
  <c r="BN513" i="2"/>
  <c r="BP513" i="2"/>
  <c r="Z521" i="2"/>
  <c r="BN521" i="2"/>
  <c r="Y531" i="2"/>
  <c r="Z529" i="2"/>
  <c r="BN529" i="2"/>
  <c r="Y579" i="2"/>
  <c r="BP576" i="2"/>
  <c r="Z448" i="2"/>
  <c r="BP444" i="2"/>
  <c r="BN433" i="2"/>
  <c r="BP433" i="2"/>
  <c r="Z433" i="2"/>
  <c r="Z434" i="2" s="1"/>
  <c r="Z422" i="2"/>
  <c r="Y404" i="2"/>
  <c r="Z402" i="2"/>
  <c r="BP386" i="2"/>
  <c r="Z372" i="2"/>
  <c r="Y367" i="2"/>
  <c r="Y368" i="2"/>
  <c r="Z297" i="2"/>
  <c r="BP297" i="2"/>
  <c r="Z235" i="2"/>
  <c r="Z232" i="2"/>
  <c r="BN232" i="2"/>
  <c r="D608" i="2"/>
  <c r="BN96" i="2"/>
  <c r="Z96" i="2"/>
  <c r="X602" i="2"/>
  <c r="Z80" i="2"/>
  <c r="Z22" i="2"/>
  <c r="Z23" i="2" s="1"/>
  <c r="Y23" i="2"/>
  <c r="BP29" i="2"/>
  <c r="BN33" i="2"/>
  <c r="BP35" i="2"/>
  <c r="Z35" i="2"/>
  <c r="BN31" i="2"/>
  <c r="BP32" i="2"/>
  <c r="BN32" i="2"/>
  <c r="Z32" i="2"/>
  <c r="Y64" i="2"/>
  <c r="BN71" i="2"/>
  <c r="BP71" i="2"/>
  <c r="Y81" i="2"/>
  <c r="BN87" i="2"/>
  <c r="Y90" i="2"/>
  <c r="BN93" i="2"/>
  <c r="BN95" i="2"/>
  <c r="Y120" i="2"/>
  <c r="BN145" i="2"/>
  <c r="BN180" i="2"/>
  <c r="BP180" i="2"/>
  <c r="BN193" i="2"/>
  <c r="BN196" i="2"/>
  <c r="BP196" i="2"/>
  <c r="Y207" i="2"/>
  <c r="BN240" i="2"/>
  <c r="BP256" i="2"/>
  <c r="BP261" i="2"/>
  <c r="BN262" i="2"/>
  <c r="BP265" i="2"/>
  <c r="BN267" i="2"/>
  <c r="BP267" i="2"/>
  <c r="Y280" i="2"/>
  <c r="BP276" i="2"/>
  <c r="BP277" i="2"/>
  <c r="BP314" i="2"/>
  <c r="BP338" i="2"/>
  <c r="BN339" i="2"/>
  <c r="Y362" i="2"/>
  <c r="BN370" i="2"/>
  <c r="BN381" i="2"/>
  <c r="BP381" i="2"/>
  <c r="BN396" i="2"/>
  <c r="BN410" i="2"/>
  <c r="BP410" i="2"/>
  <c r="Y429" i="2"/>
  <c r="Y428" i="2"/>
  <c r="BP427" i="2"/>
  <c r="BN427" i="2"/>
  <c r="Z427" i="2"/>
  <c r="Z428" i="2" s="1"/>
  <c r="BN445" i="2"/>
  <c r="Z445" i="2"/>
  <c r="BN449" i="2"/>
  <c r="BP449" i="2"/>
  <c r="BN450" i="2"/>
  <c r="BN452" i="2"/>
  <c r="Z452" i="2"/>
  <c r="BN457" i="2"/>
  <c r="Y472" i="2"/>
  <c r="BP477" i="2"/>
  <c r="BN477" i="2"/>
  <c r="Z477" i="2"/>
  <c r="BN480" i="2"/>
  <c r="Z480" i="2"/>
  <c r="BP496" i="2"/>
  <c r="Y497" i="2"/>
  <c r="BN496" i="2"/>
  <c r="BN506" i="2"/>
  <c r="BP509" i="2"/>
  <c r="BN509" i="2"/>
  <c r="Z509" i="2"/>
  <c r="BN519" i="2"/>
  <c r="BN541" i="2"/>
  <c r="BP542" i="2"/>
  <c r="BN542" i="2"/>
  <c r="Z542" i="2"/>
  <c r="BN545" i="2"/>
  <c r="BP546" i="2"/>
  <c r="BN546" i="2"/>
  <c r="Z546" i="2"/>
  <c r="BN558" i="2"/>
  <c r="BP559" i="2"/>
  <c r="Z559" i="2"/>
  <c r="BN562" i="2"/>
  <c r="BP563" i="2"/>
  <c r="Z563" i="2"/>
  <c r="Y60" i="2"/>
  <c r="BP55" i="2"/>
  <c r="BN56" i="2"/>
  <c r="Z57" i="2"/>
  <c r="BN57" i="2"/>
  <c r="Y59" i="2"/>
  <c r="Z62" i="2"/>
  <c r="BN62" i="2"/>
  <c r="BP69" i="2"/>
  <c r="BN72" i="2"/>
  <c r="Z73" i="2"/>
  <c r="BN73" i="2"/>
  <c r="Z79" i="2"/>
  <c r="BN79" i="2"/>
  <c r="Z85" i="2"/>
  <c r="Z89" i="2"/>
  <c r="BN89" i="2"/>
  <c r="Z94" i="2"/>
  <c r="BN94" i="2"/>
  <c r="Z97" i="2"/>
  <c r="Y98" i="2"/>
  <c r="Z101" i="2"/>
  <c r="Y112" i="2"/>
  <c r="BP116" i="2"/>
  <c r="BN118" i="2"/>
  <c r="BP118" i="2"/>
  <c r="BN123" i="2"/>
  <c r="BN124" i="2"/>
  <c r="Z125" i="2"/>
  <c r="BN125" i="2"/>
  <c r="Z127" i="2"/>
  <c r="Z131" i="2"/>
  <c r="BN131" i="2"/>
  <c r="Z135" i="2"/>
  <c r="Z143" i="2"/>
  <c r="BN143" i="2"/>
  <c r="BN144" i="2"/>
  <c r="BP161" i="2"/>
  <c r="Y162" i="2"/>
  <c r="Z166" i="2"/>
  <c r="Z167" i="2" s="1"/>
  <c r="BP172" i="2"/>
  <c r="Z181" i="2"/>
  <c r="BN181" i="2"/>
  <c r="Y189" i="2"/>
  <c r="Z186" i="2"/>
  <c r="Z187" i="2"/>
  <c r="BP194" i="2"/>
  <c r="BN195" i="2"/>
  <c r="Z197" i="2"/>
  <c r="BN198" i="2"/>
  <c r="BP198" i="2"/>
  <c r="BN199" i="2"/>
  <c r="Z200" i="2"/>
  <c r="BN200" i="2"/>
  <c r="Y201" i="2"/>
  <c r="Z205" i="2"/>
  <c r="Z207" i="2" s="1"/>
  <c r="BN205" i="2"/>
  <c r="Z211" i="2"/>
  <c r="Z212" i="2" s="1"/>
  <c r="BP218" i="2"/>
  <c r="BP219" i="2"/>
  <c r="Z229" i="2"/>
  <c r="Z231" i="2"/>
  <c r="BN231" i="2"/>
  <c r="Z233" i="2"/>
  <c r="BP234" i="2"/>
  <c r="BP235" i="2"/>
  <c r="BN236" i="2"/>
  <c r="BN250" i="2"/>
  <c r="BP250" i="2"/>
  <c r="Z253" i="2"/>
  <c r="BN253" i="2"/>
  <c r="Z256" i="2"/>
  <c r="Z265" i="2"/>
  <c r="BN274" i="2"/>
  <c r="Z276" i="2"/>
  <c r="Z277" i="2"/>
  <c r="BN289" i="2"/>
  <c r="BP289" i="2"/>
  <c r="Z296" i="2"/>
  <c r="BN296" i="2"/>
  <c r="BP309" i="2"/>
  <c r="Z314" i="2"/>
  <c r="Y316" i="2"/>
  <c r="U608" i="2"/>
  <c r="BP319" i="2"/>
  <c r="BN320" i="2"/>
  <c r="Z322" i="2"/>
  <c r="BN322" i="2"/>
  <c r="BP325" i="2"/>
  <c r="BP326" i="2"/>
  <c r="BP330" i="2"/>
  <c r="BN331" i="2"/>
  <c r="BP333" i="2"/>
  <c r="Z338" i="2"/>
  <c r="BN340" i="2"/>
  <c r="BP340" i="2"/>
  <c r="Z342" i="2"/>
  <c r="BN342" i="2"/>
  <c r="Y350" i="2"/>
  <c r="Z347" i="2"/>
  <c r="BN347" i="2"/>
  <c r="BP352" i="2"/>
  <c r="Z353" i="2"/>
  <c r="BN353" i="2"/>
  <c r="BP359" i="2"/>
  <c r="BP360" i="2"/>
  <c r="BN361" i="2"/>
  <c r="BN366" i="2"/>
  <c r="BP372" i="2"/>
  <c r="Y387" i="2"/>
  <c r="BP378" i="2"/>
  <c r="BP379" i="2"/>
  <c r="BN380" i="2"/>
  <c r="Z382" i="2"/>
  <c r="Z384" i="2"/>
  <c r="BN384" i="2"/>
  <c r="BP390" i="2"/>
  <c r="BN391" i="2"/>
  <c r="BP391" i="2"/>
  <c r="Y393" i="2"/>
  <c r="Y399" i="2"/>
  <c r="Z395" i="2"/>
  <c r="Y411" i="2"/>
  <c r="BP407" i="2"/>
  <c r="BN407" i="2"/>
  <c r="Z407" i="2"/>
  <c r="BN415" i="2"/>
  <c r="Z415" i="2"/>
  <c r="BN420" i="2"/>
  <c r="BP437" i="2"/>
  <c r="BN437" i="2"/>
  <c r="Z437" i="2"/>
  <c r="BN439" i="2"/>
  <c r="BP441" i="2"/>
  <c r="BN441" i="2"/>
  <c r="Z441" i="2"/>
  <c r="BP445" i="2"/>
  <c r="BN446" i="2"/>
  <c r="BP452" i="2"/>
  <c r="BN453" i="2"/>
  <c r="Y463" i="2"/>
  <c r="BP480" i="2"/>
  <c r="Y485" i="2"/>
  <c r="Z484" i="2"/>
  <c r="Z485" i="2" s="1"/>
  <c r="BN491" i="2"/>
  <c r="AC608" i="2"/>
  <c r="BN502" i="2"/>
  <c r="BN514" i="2"/>
  <c r="BN522" i="2"/>
  <c r="BN534" i="2"/>
  <c r="AD608" i="2"/>
  <c r="BP540" i="2"/>
  <c r="BN540" i="2"/>
  <c r="Z540" i="2"/>
  <c r="BN543" i="2"/>
  <c r="BP544" i="2"/>
  <c r="BN544" i="2"/>
  <c r="Z544" i="2"/>
  <c r="BN550" i="2"/>
  <c r="BP550" i="2"/>
  <c r="BN552" i="2"/>
  <c r="BP552" i="2"/>
  <c r="Y565" i="2"/>
  <c r="Z557" i="2"/>
  <c r="BN560" i="2"/>
  <c r="BP561" i="2"/>
  <c r="Z561" i="2"/>
  <c r="BP567" i="2"/>
  <c r="Y571" i="2"/>
  <c r="BN567" i="2"/>
  <c r="Z567" i="2"/>
  <c r="BP569" i="2"/>
  <c r="BN569" i="2"/>
  <c r="Z569" i="2"/>
  <c r="Y588" i="2"/>
  <c r="Y589" i="2"/>
  <c r="Y398" i="2"/>
  <c r="BP402" i="2"/>
  <c r="Y417" i="2"/>
  <c r="Y425" i="2"/>
  <c r="BP422" i="2"/>
  <c r="Y608" i="2"/>
  <c r="BN438" i="2"/>
  <c r="BN442" i="2"/>
  <c r="BP442" i="2"/>
  <c r="BP448" i="2"/>
  <c r="BP455" i="2"/>
  <c r="BN461" i="2"/>
  <c r="Y467" i="2"/>
  <c r="Y481" i="2"/>
  <c r="BN478" i="2"/>
  <c r="AA608" i="2"/>
  <c r="BP489" i="2"/>
  <c r="Y492" i="2"/>
  <c r="BP504" i="2"/>
  <c r="Y515" i="2"/>
  <c r="Y525" i="2"/>
  <c r="BN518" i="2"/>
  <c r="BP520" i="2"/>
  <c r="BP528" i="2"/>
  <c r="Y536" i="2"/>
  <c r="BN533" i="2"/>
  <c r="Y555" i="2"/>
  <c r="BN575" i="2"/>
  <c r="BN577" i="2"/>
  <c r="AE608" i="2"/>
  <c r="BN582" i="2"/>
  <c r="BN583" i="2"/>
  <c r="Y585" i="2"/>
  <c r="H9" i="2"/>
  <c r="Z27" i="2"/>
  <c r="Z63" i="2"/>
  <c r="Z64" i="2" s="1"/>
  <c r="Z68" i="2"/>
  <c r="Z102" i="2"/>
  <c r="Y104" i="2"/>
  <c r="Z109" i="2"/>
  <c r="Z111" i="2" s="1"/>
  <c r="Y111" i="2"/>
  <c r="Z115" i="2"/>
  <c r="Z133" i="2"/>
  <c r="Z139" i="2"/>
  <c r="Z141" i="2"/>
  <c r="BN171" i="2"/>
  <c r="H608" i="2"/>
  <c r="Z215" i="2"/>
  <c r="Y223" i="2"/>
  <c r="Z227" i="2"/>
  <c r="BP241" i="2"/>
  <c r="Z241" i="2"/>
  <c r="Z243" i="2"/>
  <c r="Z266" i="2"/>
  <c r="BP266" i="2"/>
  <c r="Y245" i="2"/>
  <c r="Y183" i="2"/>
  <c r="Y246" i="2"/>
  <c r="BP290" i="2"/>
  <c r="BN290" i="2"/>
  <c r="J9" i="2"/>
  <c r="Y36" i="2"/>
  <c r="Z54" i="2"/>
  <c r="F10" i="2"/>
  <c r="BN63" i="2"/>
  <c r="BN68" i="2"/>
  <c r="Z70" i="2"/>
  <c r="Y76" i="2"/>
  <c r="Y91" i="2"/>
  <c r="BN102" i="2"/>
  <c r="BN109" i="2"/>
  <c r="BN115" i="2"/>
  <c r="Z117" i="2"/>
  <c r="BN133" i="2"/>
  <c r="BN141" i="2"/>
  <c r="Z149" i="2"/>
  <c r="Y151" i="2"/>
  <c r="Z156" i="2"/>
  <c r="BN177" i="2"/>
  <c r="Z179" i="2"/>
  <c r="BN215" i="2"/>
  <c r="Z217" i="2"/>
  <c r="BN221" i="2"/>
  <c r="BN227" i="2"/>
  <c r="BN241" i="2"/>
  <c r="BN266" i="2"/>
  <c r="Q608" i="2"/>
  <c r="Z288" i="2"/>
  <c r="Z291" i="2" s="1"/>
  <c r="Y291" i="2"/>
  <c r="BP288" i="2"/>
  <c r="Z290" i="2"/>
  <c r="Y75" i="2"/>
  <c r="BP268" i="2"/>
  <c r="BN268" i="2"/>
  <c r="A10" i="2"/>
  <c r="X598" i="2"/>
  <c r="BN27" i="2"/>
  <c r="Z29" i="2"/>
  <c r="Y37" i="2"/>
  <c r="Y41" i="2"/>
  <c r="Y45" i="2"/>
  <c r="Y49" i="2"/>
  <c r="BN54" i="2"/>
  <c r="Z56" i="2"/>
  <c r="Z72" i="2"/>
  <c r="Y82" i="2"/>
  <c r="BN85" i="2"/>
  <c r="Z87" i="2"/>
  <c r="Y99" i="2"/>
  <c r="Y105" i="2"/>
  <c r="Y119" i="2"/>
  <c r="BN127" i="2"/>
  <c r="Z145" i="2"/>
  <c r="BN160" i="2"/>
  <c r="BN166" i="2"/>
  <c r="BN173" i="2"/>
  <c r="Z193" i="2"/>
  <c r="Y208" i="2"/>
  <c r="BN211" i="2"/>
  <c r="Y224" i="2"/>
  <c r="BN229" i="2"/>
  <c r="Y237" i="2"/>
  <c r="BP243" i="2"/>
  <c r="Z249" i="2"/>
  <c r="K608" i="2"/>
  <c r="Y257" i="2"/>
  <c r="BN254" i="2"/>
  <c r="Z31" i="2"/>
  <c r="Z33" i="2"/>
  <c r="BP63" i="2"/>
  <c r="BP68" i="2"/>
  <c r="Z93" i="2"/>
  <c r="Z98" i="2" s="1"/>
  <c r="Z95" i="2"/>
  <c r="BP115" i="2"/>
  <c r="BN117" i="2"/>
  <c r="Z124" i="2"/>
  <c r="BP135" i="2"/>
  <c r="BN149" i="2"/>
  <c r="BN156" i="2"/>
  <c r="Y163" i="2"/>
  <c r="BP171" i="2"/>
  <c r="BP177" i="2"/>
  <c r="BN179" i="2"/>
  <c r="Z195" i="2"/>
  <c r="BN217" i="2"/>
  <c r="BP221" i="2"/>
  <c r="BP264" i="2"/>
  <c r="BN288" i="2"/>
  <c r="B608" i="2"/>
  <c r="C608" i="2"/>
  <c r="E608" i="2"/>
  <c r="BN108" i="2"/>
  <c r="Y152" i="2"/>
  <c r="BP173" i="2"/>
  <c r="Y212" i="2"/>
  <c r="Y238" i="2"/>
  <c r="BP275" i="2"/>
  <c r="Z275" i="2"/>
  <c r="Z298" i="2"/>
  <c r="BP298" i="2"/>
  <c r="BN324" i="2"/>
  <c r="Z324" i="2"/>
  <c r="BP324" i="2"/>
  <c r="Y128" i="2"/>
  <c r="Y136" i="2"/>
  <c r="BN255" i="2"/>
  <c r="Z255" i="2"/>
  <c r="Y258" i="2"/>
  <c r="Y270" i="2"/>
  <c r="Z283" i="2"/>
  <c r="Z284" i="2" s="1"/>
  <c r="P608" i="2"/>
  <c r="Y284" i="2"/>
  <c r="BP283" i="2"/>
  <c r="Y147" i="2"/>
  <c r="BN139" i="2"/>
  <c r="X599" i="2"/>
  <c r="Z28" i="2"/>
  <c r="Z69" i="2"/>
  <c r="Z103" i="2"/>
  <c r="BN114" i="2"/>
  <c r="Z116" i="2"/>
  <c r="Z142" i="2"/>
  <c r="G608" i="2"/>
  <c r="BN155" i="2"/>
  <c r="Y167" i="2"/>
  <c r="Z172" i="2"/>
  <c r="Z174" i="2" s="1"/>
  <c r="Y174" i="2"/>
  <c r="Z178" i="2"/>
  <c r="Z182" i="2" s="1"/>
  <c r="BN187" i="2"/>
  <c r="BP193" i="2"/>
  <c r="BP197" i="2"/>
  <c r="BP220" i="2"/>
  <c r="Z220" i="2"/>
  <c r="Z222" i="2"/>
  <c r="BN233" i="2"/>
  <c r="BN244" i="2"/>
  <c r="BP249" i="2"/>
  <c r="BP263" i="2"/>
  <c r="Z263" i="2"/>
  <c r="BN275" i="2"/>
  <c r="BN298" i="2"/>
  <c r="BN22" i="2"/>
  <c r="BN35" i="2"/>
  <c r="BN39" i="2"/>
  <c r="BN43" i="2"/>
  <c r="BN47" i="2"/>
  <c r="BN53" i="2"/>
  <c r="Z55" i="2"/>
  <c r="BN80" i="2"/>
  <c r="BN84" i="2"/>
  <c r="Z86" i="2"/>
  <c r="BN97" i="2"/>
  <c r="BN101" i="2"/>
  <c r="BN110" i="2"/>
  <c r="F608" i="2"/>
  <c r="BN132" i="2"/>
  <c r="BN134" i="2"/>
  <c r="BN140" i="2"/>
  <c r="Z155" i="2"/>
  <c r="Y157" i="2"/>
  <c r="BN165" i="2"/>
  <c r="BP199" i="2"/>
  <c r="Y202" i="2"/>
  <c r="BN206" i="2"/>
  <c r="BN210" i="2"/>
  <c r="Z218" i="2"/>
  <c r="BN228" i="2"/>
  <c r="Z230" i="2"/>
  <c r="M608" i="2"/>
  <c r="O608" i="2"/>
  <c r="Y279" i="2"/>
  <c r="BP273" i="2"/>
  <c r="BN273" i="2"/>
  <c r="BN283" i="2"/>
  <c r="Y292" i="2"/>
  <c r="X600" i="2"/>
  <c r="BP62" i="2"/>
  <c r="BP108" i="2"/>
  <c r="BP114" i="2"/>
  <c r="Z123" i="2"/>
  <c r="Z128" i="2" s="1"/>
  <c r="Y129" i="2"/>
  <c r="Y137" i="2"/>
  <c r="Z144" i="2"/>
  <c r="Y146" i="2"/>
  <c r="Z150" i="2"/>
  <c r="BN161" i="2"/>
  <c r="Y213" i="2"/>
  <c r="BN220" i="2"/>
  <c r="BP226" i="2"/>
  <c r="BP242" i="2"/>
  <c r="BP244" i="2"/>
  <c r="BP255" i="2"/>
  <c r="BN263" i="2"/>
  <c r="Z273" i="2"/>
  <c r="BP332" i="2"/>
  <c r="BN332" i="2"/>
  <c r="Z332" i="2"/>
  <c r="BP22" i="2"/>
  <c r="BP53" i="2"/>
  <c r="BP103" i="2"/>
  <c r="BP110" i="2"/>
  <c r="Y158" i="2"/>
  <c r="BP165" i="2"/>
  <c r="Y168" i="2"/>
  <c r="Y175" i="2"/>
  <c r="Y182" i="2"/>
  <c r="Y188" i="2"/>
  <c r="BP186" i="2"/>
  <c r="J608" i="2"/>
  <c r="BP210" i="2"/>
  <c r="BP222" i="2"/>
  <c r="BP228" i="2"/>
  <c r="Z278" i="2"/>
  <c r="BP278" i="2"/>
  <c r="R608" i="2"/>
  <c r="Y300" i="2"/>
  <c r="BP295" i="2"/>
  <c r="BN295" i="2"/>
  <c r="Y301" i="2"/>
  <c r="BN299" i="2"/>
  <c r="Z299" i="2"/>
  <c r="Y328" i="2"/>
  <c r="BP321" i="2"/>
  <c r="BN321" i="2"/>
  <c r="BN261" i="2"/>
  <c r="Y306" i="2"/>
  <c r="Y311" i="2"/>
  <c r="BN319" i="2"/>
  <c r="Y343" i="2"/>
  <c r="BP348" i="2"/>
  <c r="BP354" i="2"/>
  <c r="Y357" i="2"/>
  <c r="Z371" i="2"/>
  <c r="BP385" i="2"/>
  <c r="Y388" i="2"/>
  <c r="BN395" i="2"/>
  <c r="Z397" i="2"/>
  <c r="Z401" i="2"/>
  <c r="BP409" i="2"/>
  <c r="Y412" i="2"/>
  <c r="Z421" i="2"/>
  <c r="BP443" i="2"/>
  <c r="Z447" i="2"/>
  <c r="BP450" i="2"/>
  <c r="Z454" i="2"/>
  <c r="BP479" i="2"/>
  <c r="Y482" i="2"/>
  <c r="Y486" i="2"/>
  <c r="Z503" i="2"/>
  <c r="Y510" i="2"/>
  <c r="BP519" i="2"/>
  <c r="Z523" i="2"/>
  <c r="Z527" i="2"/>
  <c r="BP534" i="2"/>
  <c r="Z551" i="2"/>
  <c r="Z553" i="2"/>
  <c r="BP582" i="2"/>
  <c r="Z591" i="2"/>
  <c r="Z592" i="2" s="1"/>
  <c r="T608" i="2"/>
  <c r="Y334" i="2"/>
  <c r="BP339" i="2"/>
  <c r="BN341" i="2"/>
  <c r="Y373" i="2"/>
  <c r="BP380" i="2"/>
  <c r="BN382" i="2"/>
  <c r="Y403" i="2"/>
  <c r="BP438" i="2"/>
  <c r="BN440" i="2"/>
  <c r="BP457" i="2"/>
  <c r="BP461" i="2"/>
  <c r="Y464" i="2"/>
  <c r="Y468" i="2"/>
  <c r="Y473" i="2"/>
  <c r="BN476" i="2"/>
  <c r="Z478" i="2"/>
  <c r="BP506" i="2"/>
  <c r="BN508" i="2"/>
  <c r="Z514" i="2"/>
  <c r="Z515" i="2" s="1"/>
  <c r="Z518" i="2"/>
  <c r="Z533" i="2"/>
  <c r="Z535" i="2" s="1"/>
  <c r="Z541" i="2"/>
  <c r="Z543" i="2"/>
  <c r="Z545" i="2"/>
  <c r="Y547" i="2"/>
  <c r="BN557" i="2"/>
  <c r="BN559" i="2"/>
  <c r="BN561" i="2"/>
  <c r="BN563" i="2"/>
  <c r="Y572" i="2"/>
  <c r="BP575" i="2"/>
  <c r="BP577" i="2"/>
  <c r="Z587" i="2"/>
  <c r="Z588" i="2" s="1"/>
  <c r="BN595" i="2"/>
  <c r="Y349" i="2"/>
  <c r="Y363" i="2"/>
  <c r="BN371" i="2"/>
  <c r="BN397" i="2"/>
  <c r="BN401" i="2"/>
  <c r="BN421" i="2"/>
  <c r="BN447" i="2"/>
  <c r="BN454" i="2"/>
  <c r="Y493" i="2"/>
  <c r="Y498" i="2"/>
  <c r="BN503" i="2"/>
  <c r="BN523" i="2"/>
  <c r="BN527" i="2"/>
  <c r="Y535" i="2"/>
  <c r="BN551" i="2"/>
  <c r="BN553" i="2"/>
  <c r="Z583" i="2"/>
  <c r="BN591" i="2"/>
  <c r="V608" i="2"/>
  <c r="Z304" i="2"/>
  <c r="Z305" i="2" s="1"/>
  <c r="Z309" i="2"/>
  <c r="Z310" i="2" s="1"/>
  <c r="Z313" i="2"/>
  <c r="Z325" i="2"/>
  <c r="Y344" i="2"/>
  <c r="Z355" i="2"/>
  <c r="Z359" i="2"/>
  <c r="Z386" i="2"/>
  <c r="Z390" i="2"/>
  <c r="Z392" i="2" s="1"/>
  <c r="Z410" i="2"/>
  <c r="Z414" i="2"/>
  <c r="Z444" i="2"/>
  <c r="Z451" i="2"/>
  <c r="Y458" i="2"/>
  <c r="Y511" i="2"/>
  <c r="BP557" i="2"/>
  <c r="Z574" i="2"/>
  <c r="Z576" i="2"/>
  <c r="Y578" i="2"/>
  <c r="BN587" i="2"/>
  <c r="BP595" i="2"/>
  <c r="W608" i="2"/>
  <c r="Y315" i="2"/>
  <c r="Y327" i="2"/>
  <c r="Y335" i="2"/>
  <c r="Y374" i="2"/>
  <c r="Y392" i="2"/>
  <c r="BP397" i="2"/>
  <c r="BP401" i="2"/>
  <c r="Y416" i="2"/>
  <c r="BP421" i="2"/>
  <c r="Z439" i="2"/>
  <c r="Z462" i="2"/>
  <c r="Z463" i="2" s="1"/>
  <c r="Z466" i="2"/>
  <c r="Z467" i="2" s="1"/>
  <c r="Z471" i="2"/>
  <c r="Z472" i="2" s="1"/>
  <c r="Z475" i="2"/>
  <c r="Z507" i="2"/>
  <c r="BP527" i="2"/>
  <c r="Y548" i="2"/>
  <c r="BP551" i="2"/>
  <c r="Z568" i="2"/>
  <c r="Z570" i="2"/>
  <c r="BP591" i="2"/>
  <c r="X608" i="2"/>
  <c r="Z236" i="2"/>
  <c r="Z240" i="2"/>
  <c r="Z245" i="2" s="1"/>
  <c r="Z262" i="2"/>
  <c r="Y269" i="2"/>
  <c r="Z274" i="2"/>
  <c r="BN304" i="2"/>
  <c r="BN309" i="2"/>
  <c r="Z320" i="2"/>
  <c r="Z327" i="2" s="1"/>
  <c r="Z331" i="2"/>
  <c r="Z361" i="2"/>
  <c r="Z366" i="2"/>
  <c r="Z367" i="2" s="1"/>
  <c r="Z370" i="2"/>
  <c r="Z396" i="2"/>
  <c r="Z420" i="2"/>
  <c r="Z424" i="2" s="1"/>
  <c r="Z446" i="2"/>
  <c r="Z453" i="2"/>
  <c r="BN484" i="2"/>
  <c r="BN489" i="2"/>
  <c r="Z491" i="2"/>
  <c r="Z496" i="2"/>
  <c r="Z497" i="2" s="1"/>
  <c r="Z502" i="2"/>
  <c r="BP518" i="2"/>
  <c r="Z522" i="2"/>
  <c r="BP533" i="2"/>
  <c r="Z558" i="2"/>
  <c r="Z560" i="2"/>
  <c r="Z562" i="2"/>
  <c r="Y564" i="2"/>
  <c r="BN574" i="2"/>
  <c r="BP587" i="2"/>
  <c r="Y596" i="2"/>
  <c r="Y459" i="2"/>
  <c r="BN462" i="2"/>
  <c r="BN466" i="2"/>
  <c r="BN471" i="2"/>
  <c r="BN475" i="2"/>
  <c r="BN507" i="2"/>
  <c r="Y524" i="2"/>
  <c r="Z550" i="2"/>
  <c r="BN568" i="2"/>
  <c r="BN570" i="2"/>
  <c r="Y592" i="2"/>
  <c r="Z608" i="2"/>
  <c r="Z333" i="2"/>
  <c r="Z337" i="2"/>
  <c r="Z352" i="2"/>
  <c r="Z348" i="2"/>
  <c r="Z354" i="2"/>
  <c r="Z385" i="2"/>
  <c r="Z409" i="2"/>
  <c r="Z411" i="2" s="1"/>
  <c r="Y424" i="2"/>
  <c r="Z443" i="2"/>
  <c r="BP475" i="2"/>
  <c r="Z479" i="2"/>
  <c r="Y530" i="2"/>
  <c r="Z582" i="2"/>
  <c r="Y584" i="2"/>
  <c r="Y597" i="2"/>
  <c r="AB608" i="2"/>
  <c r="Y305" i="2"/>
  <c r="BN352" i="2"/>
  <c r="BN378" i="2"/>
  <c r="BP502" i="2"/>
  <c r="Z349" i="2" l="1"/>
  <c r="Z343" i="2"/>
  <c r="Z492" i="2"/>
  <c r="Z398" i="2"/>
  <c r="Z416" i="2"/>
  <c r="Z315" i="2"/>
  <c r="Z530" i="2"/>
  <c r="Z90" i="2"/>
  <c r="Z136" i="2"/>
  <c r="Z59" i="2"/>
  <c r="Z188" i="2"/>
  <c r="Z373" i="2"/>
  <c r="Z81" i="2"/>
  <c r="Z403" i="2"/>
  <c r="Z356" i="2"/>
  <c r="Z269" i="2"/>
  <c r="Z458" i="2"/>
  <c r="Z237" i="2"/>
  <c r="Z151" i="2"/>
  <c r="Z119" i="2"/>
  <c r="Z387" i="2"/>
  <c r="Z554" i="2"/>
  <c r="Z564" i="2"/>
  <c r="Z334" i="2"/>
  <c r="Z547" i="2"/>
  <c r="Z300" i="2"/>
  <c r="Y602" i="2"/>
  <c r="Y598" i="2"/>
  <c r="Z36" i="2"/>
  <c r="Z257" i="2"/>
  <c r="Y599" i="2"/>
  <c r="Z146" i="2"/>
  <c r="Z362" i="2"/>
  <c r="X601" i="2"/>
  <c r="Z571" i="2"/>
  <c r="Z510" i="2"/>
  <c r="Z201" i="2"/>
  <c r="Z578" i="2"/>
  <c r="Z104" i="2"/>
  <c r="Y600" i="2"/>
  <c r="Z157" i="2"/>
  <c r="Z75" i="2"/>
  <c r="Z584" i="2"/>
  <c r="Z524" i="2"/>
  <c r="Z481" i="2"/>
  <c r="Z279" i="2"/>
  <c r="Z223" i="2"/>
  <c r="Z603" i="2" l="1"/>
  <c r="Y601" i="2"/>
</calcChain>
</file>

<file path=xl/sharedStrings.xml><?xml version="1.0" encoding="utf-8"?>
<sst xmlns="http://schemas.openxmlformats.org/spreadsheetml/2006/main" count="3807" uniqueCount="802">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</sst>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35" sqref="AB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69</v>
      </c>
      <c r="H1" s="396" t="s">
        <v>49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70</v>
      </c>
      <c r="S1" s="398"/>
      <c r="T1" s="39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400" t="s">
        <v>8</v>
      </c>
      <c r="B5" s="400"/>
      <c r="C5" s="400"/>
      <c r="D5" s="401"/>
      <c r="E5" s="401"/>
      <c r="F5" s="402" t="s">
        <v>14</v>
      </c>
      <c r="G5" s="402"/>
      <c r="H5" s="401" t="s">
        <v>801</v>
      </c>
      <c r="I5" s="401"/>
      <c r="J5" s="401"/>
      <c r="K5" s="401"/>
      <c r="L5" s="401"/>
      <c r="M5" s="401"/>
      <c r="N5" s="73"/>
      <c r="P5" s="27" t="s">
        <v>4</v>
      </c>
      <c r="Q5" s="403">
        <v>45563</v>
      </c>
      <c r="R5" s="404"/>
      <c r="T5" s="405" t="s">
        <v>3</v>
      </c>
      <c r="U5" s="406"/>
      <c r="V5" s="407" t="s">
        <v>769</v>
      </c>
      <c r="W5" s="408"/>
      <c r="AB5" s="60"/>
      <c r="AC5" s="60"/>
      <c r="AD5" s="60"/>
      <c r="AE5" s="60"/>
    </row>
    <row r="6" spans="1:32" s="17" customFormat="1" ht="24" customHeight="1" x14ac:dyDescent="0.2">
      <c r="A6" s="400" t="s">
        <v>1</v>
      </c>
      <c r="B6" s="400"/>
      <c r="C6" s="400"/>
      <c r="D6" s="409" t="s">
        <v>770</v>
      </c>
      <c r="E6" s="409"/>
      <c r="F6" s="409"/>
      <c r="G6" s="409"/>
      <c r="H6" s="409"/>
      <c r="I6" s="409"/>
      <c r="J6" s="409"/>
      <c r="K6" s="409"/>
      <c r="L6" s="409"/>
      <c r="M6" s="409"/>
      <c r="N6" s="74"/>
      <c r="P6" s="27" t="s">
        <v>30</v>
      </c>
      <c r="Q6" s="410" t="str">
        <f>IF(Q5=0," ",CHOOSE(WEEKDAY(Q5,2),"Понедельник","Вторник","Среда","Четверг","Пятница","Суббота","Воскресенье"))</f>
        <v>Суббота</v>
      </c>
      <c r="R6" s="410"/>
      <c r="T6" s="411" t="s">
        <v>5</v>
      </c>
      <c r="U6" s="412"/>
      <c r="V6" s="413" t="s">
        <v>72</v>
      </c>
      <c r="W6" s="41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9" t="str">
        <f>IFERROR(VLOOKUP(DeliveryAddress,Table,3,0),1)</f>
        <v>1</v>
      </c>
      <c r="E7" s="420"/>
      <c r="F7" s="420"/>
      <c r="G7" s="420"/>
      <c r="H7" s="420"/>
      <c r="I7" s="420"/>
      <c r="J7" s="420"/>
      <c r="K7" s="420"/>
      <c r="L7" s="420"/>
      <c r="M7" s="421"/>
      <c r="N7" s="75"/>
      <c r="P7" s="29"/>
      <c r="Q7" s="49"/>
      <c r="R7" s="49"/>
      <c r="T7" s="411"/>
      <c r="U7" s="412"/>
      <c r="V7" s="415"/>
      <c r="W7" s="416"/>
      <c r="AB7" s="60"/>
      <c r="AC7" s="60"/>
      <c r="AD7" s="60"/>
      <c r="AE7" s="60"/>
    </row>
    <row r="8" spans="1:32" s="17" customFormat="1" ht="25.5" customHeight="1" x14ac:dyDescent="0.2">
      <c r="A8" s="422" t="s">
        <v>60</v>
      </c>
      <c r="B8" s="422"/>
      <c r="C8" s="422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76"/>
      <c r="P8" s="27" t="s">
        <v>11</v>
      </c>
      <c r="Q8" s="424">
        <v>0.41666666666666669</v>
      </c>
      <c r="R8" s="424"/>
      <c r="T8" s="411"/>
      <c r="U8" s="412"/>
      <c r="V8" s="415"/>
      <c r="W8" s="416"/>
      <c r="AB8" s="60"/>
      <c r="AC8" s="60"/>
      <c r="AD8" s="60"/>
      <c r="AE8" s="60"/>
    </row>
    <row r="9" spans="1:32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5"/>
      <c r="C9" s="425"/>
      <c r="D9" s="426" t="s">
        <v>48</v>
      </c>
      <c r="E9" s="42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5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8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8"/>
      <c r="L9" s="428"/>
      <c r="M9" s="428"/>
      <c r="N9" s="71"/>
      <c r="P9" s="31" t="s">
        <v>15</v>
      </c>
      <c r="Q9" s="429"/>
      <c r="R9" s="429"/>
      <c r="T9" s="411"/>
      <c r="U9" s="412"/>
      <c r="V9" s="417"/>
      <c r="W9" s="41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5"/>
      <c r="C10" s="425"/>
      <c r="D10" s="426"/>
      <c r="E10" s="42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5"/>
      <c r="H10" s="430" t="str">
        <f>IFERROR(VLOOKUP($D$10,Proxy,2,FALSE),"")</f>
        <v/>
      </c>
      <c r="I10" s="430"/>
      <c r="J10" s="430"/>
      <c r="K10" s="430"/>
      <c r="L10" s="430"/>
      <c r="M10" s="430"/>
      <c r="N10" s="72"/>
      <c r="P10" s="31" t="s">
        <v>35</v>
      </c>
      <c r="Q10" s="431"/>
      <c r="R10" s="431"/>
      <c r="U10" s="29" t="s">
        <v>12</v>
      </c>
      <c r="V10" s="432" t="s">
        <v>73</v>
      </c>
      <c r="W10" s="433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4"/>
      <c r="R11" s="434"/>
      <c r="U11" s="29" t="s">
        <v>31</v>
      </c>
      <c r="V11" s="435" t="s">
        <v>57</v>
      </c>
      <c r="W11" s="435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6" t="s">
        <v>74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77"/>
      <c r="P12" s="27" t="s">
        <v>33</v>
      </c>
      <c r="Q12" s="424"/>
      <c r="R12" s="424"/>
      <c r="S12" s="28"/>
      <c r="T12"/>
      <c r="U12" s="29" t="s">
        <v>48</v>
      </c>
      <c r="V12" s="437"/>
      <c r="W12" s="437"/>
      <c r="X12"/>
      <c r="AB12" s="60"/>
      <c r="AC12" s="60"/>
      <c r="AD12" s="60"/>
      <c r="AE12" s="60"/>
    </row>
    <row r="13" spans="1:32" s="17" customFormat="1" ht="23.25" customHeight="1" x14ac:dyDescent="0.2">
      <c r="A13" s="436" t="s">
        <v>75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77"/>
      <c r="O13" s="31"/>
      <c r="P13" s="31" t="s">
        <v>34</v>
      </c>
      <c r="Q13" s="435"/>
      <c r="R13" s="435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6" t="s">
        <v>76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8" t="s">
        <v>77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78"/>
      <c r="O15"/>
      <c r="P15" s="439" t="s">
        <v>63</v>
      </c>
      <c r="Q15" s="439"/>
      <c r="R15" s="439"/>
      <c r="S15" s="439"/>
      <c r="T15" s="4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0"/>
      <c r="Q16" s="440"/>
      <c r="R16" s="440"/>
      <c r="S16" s="440"/>
      <c r="T16" s="4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2" t="s">
        <v>61</v>
      </c>
      <c r="B17" s="442" t="s">
        <v>51</v>
      </c>
      <c r="C17" s="443" t="s">
        <v>50</v>
      </c>
      <c r="D17" s="442" t="s">
        <v>52</v>
      </c>
      <c r="E17" s="442"/>
      <c r="F17" s="442" t="s">
        <v>24</v>
      </c>
      <c r="G17" s="442" t="s">
        <v>27</v>
      </c>
      <c r="H17" s="442" t="s">
        <v>25</v>
      </c>
      <c r="I17" s="442" t="s">
        <v>26</v>
      </c>
      <c r="J17" s="444" t="s">
        <v>16</v>
      </c>
      <c r="K17" s="444" t="s">
        <v>65</v>
      </c>
      <c r="L17" s="444" t="s">
        <v>67</v>
      </c>
      <c r="M17" s="444" t="s">
        <v>2</v>
      </c>
      <c r="N17" s="444" t="s">
        <v>66</v>
      </c>
      <c r="O17" s="442" t="s">
        <v>28</v>
      </c>
      <c r="P17" s="442" t="s">
        <v>17</v>
      </c>
      <c r="Q17" s="442"/>
      <c r="R17" s="442"/>
      <c r="S17" s="442"/>
      <c r="T17" s="442"/>
      <c r="U17" s="441" t="s">
        <v>58</v>
      </c>
      <c r="V17" s="442"/>
      <c r="W17" s="442" t="s">
        <v>6</v>
      </c>
      <c r="X17" s="442" t="s">
        <v>44</v>
      </c>
      <c r="Y17" s="446" t="s">
        <v>56</v>
      </c>
      <c r="Z17" s="442" t="s">
        <v>18</v>
      </c>
      <c r="AA17" s="448" t="s">
        <v>62</v>
      </c>
      <c r="AB17" s="448" t="s">
        <v>19</v>
      </c>
      <c r="AC17" s="449" t="s">
        <v>68</v>
      </c>
      <c r="AD17" s="451" t="s">
        <v>59</v>
      </c>
      <c r="AE17" s="452"/>
      <c r="AF17" s="453"/>
      <c r="AG17" s="457"/>
      <c r="BD17" s="458" t="s">
        <v>64</v>
      </c>
    </row>
    <row r="18" spans="1:68" ht="14.25" customHeight="1" x14ac:dyDescent="0.2">
      <c r="A18" s="442"/>
      <c r="B18" s="442"/>
      <c r="C18" s="443"/>
      <c r="D18" s="442"/>
      <c r="E18" s="442"/>
      <c r="F18" s="442" t="s">
        <v>20</v>
      </c>
      <c r="G18" s="442" t="s">
        <v>21</v>
      </c>
      <c r="H18" s="442" t="s">
        <v>22</v>
      </c>
      <c r="I18" s="442" t="s">
        <v>22</v>
      </c>
      <c r="J18" s="445"/>
      <c r="K18" s="445"/>
      <c r="L18" s="445"/>
      <c r="M18" s="445"/>
      <c r="N18" s="445"/>
      <c r="O18" s="442"/>
      <c r="P18" s="442"/>
      <c r="Q18" s="442"/>
      <c r="R18" s="442"/>
      <c r="S18" s="442"/>
      <c r="T18" s="442"/>
      <c r="U18" s="36" t="s">
        <v>47</v>
      </c>
      <c r="V18" s="36" t="s">
        <v>46</v>
      </c>
      <c r="W18" s="442"/>
      <c r="X18" s="442"/>
      <c r="Y18" s="447"/>
      <c r="Z18" s="442"/>
      <c r="AA18" s="448"/>
      <c r="AB18" s="448"/>
      <c r="AC18" s="450"/>
      <c r="AD18" s="454"/>
      <c r="AE18" s="455"/>
      <c r="AF18" s="456"/>
      <c r="AG18" s="457"/>
      <c r="BD18" s="458"/>
    </row>
    <row r="19" spans="1:68" ht="27.75" hidden="1" customHeight="1" x14ac:dyDescent="0.2">
      <c r="A19" s="459" t="s">
        <v>78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  <c r="AA19" s="55"/>
      <c r="AB19" s="55"/>
      <c r="AC19" s="55"/>
    </row>
    <row r="20" spans="1:68" ht="16.5" hidden="1" customHeight="1" x14ac:dyDescent="0.25">
      <c r="A20" s="460" t="s">
        <v>78</v>
      </c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460"/>
      <c r="AA20" s="66"/>
      <c r="AB20" s="66"/>
      <c r="AC20" s="80"/>
    </row>
    <row r="21" spans="1:68" ht="14.25" hidden="1" customHeight="1" x14ac:dyDescent="0.25">
      <c r="A21" s="461" t="s">
        <v>79</v>
      </c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461"/>
      <c r="U21" s="461"/>
      <c r="V21" s="461"/>
      <c r="W21" s="461"/>
      <c r="X21" s="461"/>
      <c r="Y21" s="461"/>
      <c r="Z21" s="461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462">
        <v>4680115885004</v>
      </c>
      <c r="E22" s="46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4"/>
      <c r="R22" s="464"/>
      <c r="S22" s="464"/>
      <c r="T22" s="46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D22" s="395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69"/>
      <c r="B23" s="469"/>
      <c r="C23" s="469"/>
      <c r="D23" s="469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70"/>
      <c r="P23" s="466" t="s">
        <v>43</v>
      </c>
      <c r="Q23" s="467"/>
      <c r="R23" s="467"/>
      <c r="S23" s="467"/>
      <c r="T23" s="467"/>
      <c r="U23" s="467"/>
      <c r="V23" s="46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  <c r="AD23" s="395"/>
    </row>
    <row r="24" spans="1:68" hidden="1" x14ac:dyDescent="0.2">
      <c r="A24" s="469"/>
      <c r="B24" s="469"/>
      <c r="C24" s="469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70"/>
      <c r="P24" s="466" t="s">
        <v>43</v>
      </c>
      <c r="Q24" s="467"/>
      <c r="R24" s="467"/>
      <c r="S24" s="467"/>
      <c r="T24" s="467"/>
      <c r="U24" s="467"/>
      <c r="V24" s="46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  <c r="AD24" s="395"/>
    </row>
    <row r="25" spans="1:68" ht="14.25" hidden="1" customHeight="1" x14ac:dyDescent="0.25">
      <c r="A25" s="461" t="s">
        <v>84</v>
      </c>
      <c r="B25" s="461"/>
      <c r="C25" s="461"/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461"/>
      <c r="T25" s="461"/>
      <c r="U25" s="461"/>
      <c r="V25" s="461"/>
      <c r="W25" s="461"/>
      <c r="X25" s="461"/>
      <c r="Y25" s="461"/>
      <c r="Z25" s="461"/>
      <c r="AA25" s="67"/>
      <c r="AB25" s="67"/>
      <c r="AC25" s="81"/>
      <c r="AD25" s="395"/>
    </row>
    <row r="26" spans="1:68" ht="27" hidden="1" customHeight="1" x14ac:dyDescent="0.25">
      <c r="A26" s="64" t="s">
        <v>85</v>
      </c>
      <c r="B26" s="64" t="s">
        <v>86</v>
      </c>
      <c r="C26" s="37">
        <v>4301051865</v>
      </c>
      <c r="D26" s="462">
        <v>4680115885912</v>
      </c>
      <c r="E26" s="462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71" t="s">
        <v>87</v>
      </c>
      <c r="Q26" s="464"/>
      <c r="R26" s="464"/>
      <c r="S26" s="464"/>
      <c r="T26" s="46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D26" s="395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89</v>
      </c>
      <c r="B27" s="64" t="s">
        <v>90</v>
      </c>
      <c r="C27" s="37">
        <v>4301051551</v>
      </c>
      <c r="D27" s="462">
        <v>4607091383881</v>
      </c>
      <c r="E27" s="46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4"/>
      <c r="R27" s="464"/>
      <c r="S27" s="464"/>
      <c r="T27" s="46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D27" s="395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91</v>
      </c>
      <c r="B28" s="64" t="s">
        <v>92</v>
      </c>
      <c r="C28" s="37">
        <v>4301051552</v>
      </c>
      <c r="D28" s="462">
        <v>4607091388237</v>
      </c>
      <c r="E28" s="46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4"/>
      <c r="R28" s="464"/>
      <c r="S28" s="464"/>
      <c r="T28" s="46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D28" s="395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93</v>
      </c>
      <c r="B29" s="64" t="s">
        <v>94</v>
      </c>
      <c r="C29" s="37">
        <v>4301051180</v>
      </c>
      <c r="D29" s="462">
        <v>4607091383935</v>
      </c>
      <c r="E29" s="46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4"/>
      <c r="R29" s="464"/>
      <c r="S29" s="464"/>
      <c r="T29" s="46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D29" s="395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95</v>
      </c>
      <c r="C30" s="37">
        <v>4301051692</v>
      </c>
      <c r="D30" s="462">
        <v>4607091383935</v>
      </c>
      <c r="E30" s="46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4"/>
      <c r="R30" s="464"/>
      <c r="S30" s="464"/>
      <c r="T30" s="46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D30" s="395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4301051783</v>
      </c>
      <c r="D31" s="462">
        <v>4680115881990</v>
      </c>
      <c r="E31" s="46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4"/>
      <c r="R31" s="464"/>
      <c r="S31" s="464"/>
      <c r="T31" s="46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D31" s="395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98</v>
      </c>
      <c r="B32" s="64" t="s">
        <v>99</v>
      </c>
      <c r="C32" s="37">
        <v>4301051786</v>
      </c>
      <c r="D32" s="462">
        <v>4680115881853</v>
      </c>
      <c r="E32" s="46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7" t="s">
        <v>100</v>
      </c>
      <c r="Q32" s="464"/>
      <c r="R32" s="464"/>
      <c r="S32" s="464"/>
      <c r="T32" s="46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D32" s="395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4301051861</v>
      </c>
      <c r="D33" s="462">
        <v>4680115885905</v>
      </c>
      <c r="E33" s="462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8" t="s">
        <v>103</v>
      </c>
      <c r="Q33" s="464"/>
      <c r="R33" s="464"/>
      <c r="S33" s="464"/>
      <c r="T33" s="46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D33" s="395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104</v>
      </c>
      <c r="B34" s="64" t="s">
        <v>105</v>
      </c>
      <c r="C34" s="37">
        <v>4301051593</v>
      </c>
      <c r="D34" s="462">
        <v>4607091383911</v>
      </c>
      <c r="E34" s="46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4"/>
      <c r="R34" s="464"/>
      <c r="S34" s="464"/>
      <c r="T34" s="465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D34" s="395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62">
        <v>4607091388244</v>
      </c>
      <c r="E35" s="46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4"/>
      <c r="R35" s="464"/>
      <c r="S35" s="464"/>
      <c r="T35" s="465"/>
      <c r="U35" s="40" t="s">
        <v>48</v>
      </c>
      <c r="V35" s="40" t="s">
        <v>48</v>
      </c>
      <c r="W35" s="41" t="s">
        <v>0</v>
      </c>
      <c r="X35" s="59">
        <v>37.799999999999997</v>
      </c>
      <c r="Y35" s="56">
        <f t="shared" si="0"/>
        <v>37.799999999999997</v>
      </c>
      <c r="Z35" s="42">
        <f t="shared" si="1"/>
        <v>0.11295000000000001</v>
      </c>
      <c r="AA35" s="69" t="s">
        <v>48</v>
      </c>
      <c r="AB35" s="70" t="s">
        <v>48</v>
      </c>
      <c r="AC35" s="82"/>
      <c r="AD35" s="395"/>
      <c r="AG35" s="79"/>
      <c r="AJ35" s="84"/>
      <c r="AK35" s="84"/>
      <c r="BB35" s="95" t="s">
        <v>69</v>
      </c>
      <c r="BM35" s="79">
        <f t="shared" si="2"/>
        <v>41.789999999999992</v>
      </c>
      <c r="BN35" s="79">
        <f t="shared" si="3"/>
        <v>41.789999999999992</v>
      </c>
      <c r="BO35" s="79">
        <f t="shared" si="4"/>
        <v>9.6153846153846145E-2</v>
      </c>
      <c r="BP35" s="79">
        <f t="shared" si="5"/>
        <v>9.6153846153846145E-2</v>
      </c>
    </row>
    <row r="36" spans="1:68" x14ac:dyDescent="0.2">
      <c r="A36" s="469"/>
      <c r="B36" s="469"/>
      <c r="C36" s="469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70"/>
      <c r="P36" s="466" t="s">
        <v>43</v>
      </c>
      <c r="Q36" s="467"/>
      <c r="R36" s="467"/>
      <c r="S36" s="467"/>
      <c r="T36" s="467"/>
      <c r="U36" s="467"/>
      <c r="V36" s="468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14.999999999999998</v>
      </c>
      <c r="Y36" s="44">
        <f>IFERROR(Y26/H26,"0")+IFERROR(Y27/H27,"0")+IFERROR(Y28/H28,"0")+IFERROR(Y29/H29,"0")+IFERROR(Y30/H30,"0")+IFERROR(Y31/H31,"0")+IFERROR(Y32/H32,"0")+IFERROR(Y33/H33,"0")+IFERROR(Y34/H34,"0")+IFERROR(Y35/H35,"0")</f>
        <v>14.999999999999998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0.11295000000000001</v>
      </c>
      <c r="AA36" s="68"/>
      <c r="AB36" s="68"/>
      <c r="AC36" s="68"/>
      <c r="AD36" s="395"/>
    </row>
    <row r="37" spans="1:68" x14ac:dyDescent="0.2">
      <c r="A37" s="469"/>
      <c r="B37" s="469"/>
      <c r="C37" s="469"/>
      <c r="D37" s="469"/>
      <c r="E37" s="469"/>
      <c r="F37" s="469"/>
      <c r="G37" s="469"/>
      <c r="H37" s="469"/>
      <c r="I37" s="469"/>
      <c r="J37" s="469"/>
      <c r="K37" s="469"/>
      <c r="L37" s="469"/>
      <c r="M37" s="469"/>
      <c r="N37" s="469"/>
      <c r="O37" s="470"/>
      <c r="P37" s="466" t="s">
        <v>43</v>
      </c>
      <c r="Q37" s="467"/>
      <c r="R37" s="467"/>
      <c r="S37" s="467"/>
      <c r="T37" s="467"/>
      <c r="U37" s="467"/>
      <c r="V37" s="468"/>
      <c r="W37" s="43" t="s">
        <v>0</v>
      </c>
      <c r="X37" s="44">
        <f>IFERROR(SUM(X26:X35),"0")</f>
        <v>37.799999999999997</v>
      </c>
      <c r="Y37" s="44">
        <f>IFERROR(SUM(Y26:Y35),"0")</f>
        <v>37.799999999999997</v>
      </c>
      <c r="Z37" s="43"/>
      <c r="AA37" s="68"/>
      <c r="AB37" s="68"/>
      <c r="AC37" s="68"/>
      <c r="AD37" s="395"/>
    </row>
    <row r="38" spans="1:68" ht="14.25" hidden="1" customHeight="1" x14ac:dyDescent="0.25">
      <c r="A38" s="461" t="s">
        <v>108</v>
      </c>
      <c r="B38" s="461"/>
      <c r="C38" s="461"/>
      <c r="D38" s="461"/>
      <c r="E38" s="461"/>
      <c r="F38" s="461"/>
      <c r="G38" s="461"/>
      <c r="H38" s="461"/>
      <c r="I38" s="461"/>
      <c r="J38" s="461"/>
      <c r="K38" s="461"/>
      <c r="L38" s="461"/>
      <c r="M38" s="461"/>
      <c r="N38" s="461"/>
      <c r="O38" s="461"/>
      <c r="P38" s="461"/>
      <c r="Q38" s="461"/>
      <c r="R38" s="461"/>
      <c r="S38" s="461"/>
      <c r="T38" s="461"/>
      <c r="U38" s="461"/>
      <c r="V38" s="461"/>
      <c r="W38" s="461"/>
      <c r="X38" s="461"/>
      <c r="Y38" s="461"/>
      <c r="Z38" s="461"/>
      <c r="AA38" s="67"/>
      <c r="AB38" s="67"/>
      <c r="AC38" s="81"/>
      <c r="AD38" s="395"/>
    </row>
    <row r="39" spans="1:68" ht="27" hidden="1" customHeight="1" x14ac:dyDescent="0.25">
      <c r="A39" s="64" t="s">
        <v>109</v>
      </c>
      <c r="B39" s="64" t="s">
        <v>110</v>
      </c>
      <c r="C39" s="37">
        <v>4301032013</v>
      </c>
      <c r="D39" s="462">
        <v>4607091388503</v>
      </c>
      <c r="E39" s="46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4"/>
      <c r="R39" s="464"/>
      <c r="S39" s="464"/>
      <c r="T39" s="465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D39" s="395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69"/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70"/>
      <c r="P40" s="466" t="s">
        <v>43</v>
      </c>
      <c r="Q40" s="467"/>
      <c r="R40" s="467"/>
      <c r="S40" s="467"/>
      <c r="T40" s="467"/>
      <c r="U40" s="467"/>
      <c r="V40" s="468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  <c r="AD40" s="395"/>
    </row>
    <row r="41" spans="1:68" hidden="1" x14ac:dyDescent="0.2">
      <c r="A41" s="469"/>
      <c r="B41" s="469"/>
      <c r="C41" s="469"/>
      <c r="D41" s="469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70"/>
      <c r="P41" s="466" t="s">
        <v>43</v>
      </c>
      <c r="Q41" s="467"/>
      <c r="R41" s="467"/>
      <c r="S41" s="467"/>
      <c r="T41" s="467"/>
      <c r="U41" s="467"/>
      <c r="V41" s="468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  <c r="AD41" s="395"/>
    </row>
    <row r="42" spans="1:68" ht="14.25" hidden="1" customHeight="1" x14ac:dyDescent="0.25">
      <c r="A42" s="461" t="s">
        <v>113</v>
      </c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1"/>
      <c r="Q42" s="461"/>
      <c r="R42" s="461"/>
      <c r="S42" s="461"/>
      <c r="T42" s="461"/>
      <c r="U42" s="461"/>
      <c r="V42" s="461"/>
      <c r="W42" s="461"/>
      <c r="X42" s="461"/>
      <c r="Y42" s="461"/>
      <c r="Z42" s="461"/>
      <c r="AA42" s="67"/>
      <c r="AB42" s="67"/>
      <c r="AC42" s="81"/>
      <c r="AD42" s="395"/>
    </row>
    <row r="43" spans="1:68" ht="80.25" hidden="1" customHeight="1" x14ac:dyDescent="0.25">
      <c r="A43" s="64" t="s">
        <v>114</v>
      </c>
      <c r="B43" s="64" t="s">
        <v>115</v>
      </c>
      <c r="C43" s="37">
        <v>4301160001</v>
      </c>
      <c r="D43" s="462">
        <v>4607091388282</v>
      </c>
      <c r="E43" s="46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4"/>
      <c r="R43" s="464"/>
      <c r="S43" s="464"/>
      <c r="T43" s="465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D43" s="395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69"/>
      <c r="B44" s="469"/>
      <c r="C44" s="469"/>
      <c r="D44" s="469"/>
      <c r="E44" s="469"/>
      <c r="F44" s="469"/>
      <c r="G44" s="469"/>
      <c r="H44" s="469"/>
      <c r="I44" s="469"/>
      <c r="J44" s="469"/>
      <c r="K44" s="469"/>
      <c r="L44" s="469"/>
      <c r="M44" s="469"/>
      <c r="N44" s="469"/>
      <c r="O44" s="470"/>
      <c r="P44" s="466" t="s">
        <v>43</v>
      </c>
      <c r="Q44" s="467"/>
      <c r="R44" s="467"/>
      <c r="S44" s="467"/>
      <c r="T44" s="467"/>
      <c r="U44" s="467"/>
      <c r="V44" s="468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  <c r="AD44" s="395"/>
    </row>
    <row r="45" spans="1:68" hidden="1" x14ac:dyDescent="0.2">
      <c r="A45" s="469"/>
      <c r="B45" s="469"/>
      <c r="C45" s="469"/>
      <c r="D45" s="469"/>
      <c r="E45" s="469"/>
      <c r="F45" s="469"/>
      <c r="G45" s="469"/>
      <c r="H45" s="469"/>
      <c r="I45" s="469"/>
      <c r="J45" s="469"/>
      <c r="K45" s="469"/>
      <c r="L45" s="469"/>
      <c r="M45" s="469"/>
      <c r="N45" s="469"/>
      <c r="O45" s="470"/>
      <c r="P45" s="466" t="s">
        <v>43</v>
      </c>
      <c r="Q45" s="467"/>
      <c r="R45" s="467"/>
      <c r="S45" s="467"/>
      <c r="T45" s="467"/>
      <c r="U45" s="467"/>
      <c r="V45" s="468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  <c r="AD45" s="395"/>
    </row>
    <row r="46" spans="1:68" ht="14.25" hidden="1" customHeight="1" x14ac:dyDescent="0.25">
      <c r="A46" s="461" t="s">
        <v>117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1"/>
      <c r="R46" s="461"/>
      <c r="S46" s="461"/>
      <c r="T46" s="461"/>
      <c r="U46" s="461"/>
      <c r="V46" s="461"/>
      <c r="W46" s="461"/>
      <c r="X46" s="461"/>
      <c r="Y46" s="461"/>
      <c r="Z46" s="461"/>
      <c r="AA46" s="67"/>
      <c r="AB46" s="67"/>
      <c r="AC46" s="81"/>
      <c r="AD46" s="395"/>
    </row>
    <row r="47" spans="1:68" ht="27" hidden="1" customHeight="1" x14ac:dyDescent="0.25">
      <c r="A47" s="64" t="s">
        <v>118</v>
      </c>
      <c r="B47" s="64" t="s">
        <v>119</v>
      </c>
      <c r="C47" s="37">
        <v>4301170002</v>
      </c>
      <c r="D47" s="462">
        <v>4607091389111</v>
      </c>
      <c r="E47" s="46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4"/>
      <c r="R47" s="464"/>
      <c r="S47" s="464"/>
      <c r="T47" s="465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D47" s="395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69"/>
      <c r="B48" s="469"/>
      <c r="C48" s="469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70"/>
      <c r="P48" s="466" t="s">
        <v>43</v>
      </c>
      <c r="Q48" s="467"/>
      <c r="R48" s="467"/>
      <c r="S48" s="467"/>
      <c r="T48" s="467"/>
      <c r="U48" s="467"/>
      <c r="V48" s="468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  <c r="AD48" s="395"/>
    </row>
    <row r="49" spans="1:68" hidden="1" x14ac:dyDescent="0.2">
      <c r="A49" s="469"/>
      <c r="B49" s="469"/>
      <c r="C49" s="469"/>
      <c r="D49" s="469"/>
      <c r="E49" s="469"/>
      <c r="F49" s="469"/>
      <c r="G49" s="469"/>
      <c r="H49" s="469"/>
      <c r="I49" s="469"/>
      <c r="J49" s="469"/>
      <c r="K49" s="469"/>
      <c r="L49" s="469"/>
      <c r="M49" s="469"/>
      <c r="N49" s="469"/>
      <c r="O49" s="470"/>
      <c r="P49" s="466" t="s">
        <v>43</v>
      </c>
      <c r="Q49" s="467"/>
      <c r="R49" s="467"/>
      <c r="S49" s="467"/>
      <c r="T49" s="467"/>
      <c r="U49" s="467"/>
      <c r="V49" s="468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  <c r="AD49" s="395"/>
    </row>
    <row r="50" spans="1:68" ht="27.75" hidden="1" customHeight="1" x14ac:dyDescent="0.2">
      <c r="A50" s="459" t="s">
        <v>120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59"/>
      <c r="AA50" s="55"/>
      <c r="AB50" s="55"/>
      <c r="AC50" s="55"/>
      <c r="AD50" s="395"/>
    </row>
    <row r="51" spans="1:68" ht="16.5" hidden="1" customHeight="1" x14ac:dyDescent="0.25">
      <c r="A51" s="460" t="s">
        <v>121</v>
      </c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460"/>
      <c r="AA51" s="66"/>
      <c r="AB51" s="66"/>
      <c r="AC51" s="80"/>
      <c r="AD51" s="395"/>
    </row>
    <row r="52" spans="1:68" ht="14.25" hidden="1" customHeight="1" x14ac:dyDescent="0.25">
      <c r="A52" s="461" t="s">
        <v>122</v>
      </c>
      <c r="B52" s="461"/>
      <c r="C52" s="461"/>
      <c r="D52" s="461"/>
      <c r="E52" s="461"/>
      <c r="F52" s="461"/>
      <c r="G52" s="461"/>
      <c r="H52" s="461"/>
      <c r="I52" s="461"/>
      <c r="J52" s="461"/>
      <c r="K52" s="461"/>
      <c r="L52" s="461"/>
      <c r="M52" s="461"/>
      <c r="N52" s="461"/>
      <c r="O52" s="461"/>
      <c r="P52" s="461"/>
      <c r="Q52" s="461"/>
      <c r="R52" s="461"/>
      <c r="S52" s="461"/>
      <c r="T52" s="461"/>
      <c r="U52" s="461"/>
      <c r="V52" s="461"/>
      <c r="W52" s="461"/>
      <c r="X52" s="461"/>
      <c r="Y52" s="461"/>
      <c r="Z52" s="461"/>
      <c r="AA52" s="67"/>
      <c r="AB52" s="67"/>
      <c r="AC52" s="81"/>
      <c r="AD52" s="395"/>
    </row>
    <row r="53" spans="1:68" ht="16.5" hidden="1" customHeight="1" x14ac:dyDescent="0.25">
      <c r="A53" s="64" t="s">
        <v>123</v>
      </c>
      <c r="B53" s="64" t="s">
        <v>124</v>
      </c>
      <c r="C53" s="37">
        <v>4301011380</v>
      </c>
      <c r="D53" s="462">
        <v>4607091385670</v>
      </c>
      <c r="E53" s="46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4"/>
      <c r="R53" s="464"/>
      <c r="S53" s="464"/>
      <c r="T53" s="46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D53" s="395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123</v>
      </c>
      <c r="B54" s="64" t="s">
        <v>127</v>
      </c>
      <c r="C54" s="37">
        <v>4301011540</v>
      </c>
      <c r="D54" s="462">
        <v>4607091385670</v>
      </c>
      <c r="E54" s="462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4"/>
      <c r="R54" s="464"/>
      <c r="S54" s="464"/>
      <c r="T54" s="46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D54" s="395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129</v>
      </c>
      <c r="B55" s="64" t="s">
        <v>130</v>
      </c>
      <c r="C55" s="37">
        <v>4301011625</v>
      </c>
      <c r="D55" s="462">
        <v>4680115883956</v>
      </c>
      <c r="E55" s="462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4"/>
      <c r="R55" s="464"/>
      <c r="S55" s="464"/>
      <c r="T55" s="46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D55" s="395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131</v>
      </c>
      <c r="B56" s="64" t="s">
        <v>132</v>
      </c>
      <c r="C56" s="37">
        <v>4301011382</v>
      </c>
      <c r="D56" s="462">
        <v>4607091385687</v>
      </c>
      <c r="E56" s="46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4"/>
      <c r="R56" s="464"/>
      <c r="S56" s="464"/>
      <c r="T56" s="46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D56" s="395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133</v>
      </c>
      <c r="B57" s="64" t="s">
        <v>134</v>
      </c>
      <c r="C57" s="37">
        <v>4301011565</v>
      </c>
      <c r="D57" s="462">
        <v>4680115882539</v>
      </c>
      <c r="E57" s="462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4"/>
      <c r="R57" s="464"/>
      <c r="S57" s="464"/>
      <c r="T57" s="465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D57" s="395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135</v>
      </c>
      <c r="B58" s="64" t="s">
        <v>136</v>
      </c>
      <c r="C58" s="37">
        <v>4301011624</v>
      </c>
      <c r="D58" s="462">
        <v>4680115883949</v>
      </c>
      <c r="E58" s="462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4"/>
      <c r="R58" s="464"/>
      <c r="S58" s="464"/>
      <c r="T58" s="465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D58" s="395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69"/>
      <c r="B59" s="469"/>
      <c r="C59" s="469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70"/>
      <c r="P59" s="466" t="s">
        <v>43</v>
      </c>
      <c r="Q59" s="467"/>
      <c r="R59" s="467"/>
      <c r="S59" s="467"/>
      <c r="T59" s="467"/>
      <c r="U59" s="467"/>
      <c r="V59" s="468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  <c r="AD59" s="395"/>
    </row>
    <row r="60" spans="1:68" hidden="1" x14ac:dyDescent="0.2">
      <c r="A60" s="469"/>
      <c r="B60" s="469"/>
      <c r="C60" s="469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70"/>
      <c r="P60" s="466" t="s">
        <v>43</v>
      </c>
      <c r="Q60" s="467"/>
      <c r="R60" s="467"/>
      <c r="S60" s="467"/>
      <c r="T60" s="467"/>
      <c r="U60" s="467"/>
      <c r="V60" s="468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  <c r="AD60" s="395"/>
    </row>
    <row r="61" spans="1:68" ht="14.25" hidden="1" customHeight="1" x14ac:dyDescent="0.25">
      <c r="A61" s="461" t="s">
        <v>84</v>
      </c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1"/>
      <c r="Y61" s="461"/>
      <c r="Z61" s="461"/>
      <c r="AA61" s="67"/>
      <c r="AB61" s="67"/>
      <c r="AC61" s="81"/>
      <c r="AD61" s="395"/>
    </row>
    <row r="62" spans="1:68" ht="16.5" hidden="1" customHeight="1" x14ac:dyDescent="0.25">
      <c r="A62" s="64" t="s">
        <v>137</v>
      </c>
      <c r="B62" s="64" t="s">
        <v>138</v>
      </c>
      <c r="C62" s="37">
        <v>4301051842</v>
      </c>
      <c r="D62" s="462">
        <v>4680115885233</v>
      </c>
      <c r="E62" s="462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4"/>
      <c r="R62" s="464"/>
      <c r="S62" s="464"/>
      <c r="T62" s="465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D62" s="395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62">
        <v>4680115884915</v>
      </c>
      <c r="E63" s="462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4"/>
      <c r="R63" s="464"/>
      <c r="S63" s="464"/>
      <c r="T63" s="465"/>
      <c r="U63" s="40" t="s">
        <v>48</v>
      </c>
      <c r="V63" s="40" t="s">
        <v>48</v>
      </c>
      <c r="W63" s="41" t="s">
        <v>0</v>
      </c>
      <c r="X63" s="59">
        <v>9</v>
      </c>
      <c r="Y63" s="56">
        <f>IFERROR(IF(X63="",0,CEILING((X63/$H63),1)*$H63),"")</f>
        <v>9</v>
      </c>
      <c r="Z63" s="42">
        <f>IFERROR(IF(Y63=0,"",ROUNDUP(Y63/H63,0)*0.00753),"")</f>
        <v>3.7650000000000003E-2</v>
      </c>
      <c r="AA63" s="69" t="s">
        <v>48</v>
      </c>
      <c r="AB63" s="70" t="s">
        <v>48</v>
      </c>
      <c r="AC63" s="82"/>
      <c r="AD63" s="395"/>
      <c r="AG63" s="79"/>
      <c r="AJ63" s="84"/>
      <c r="AK63" s="84"/>
      <c r="BB63" s="106" t="s">
        <v>69</v>
      </c>
      <c r="BM63" s="79">
        <f>IFERROR(X63*I63/H63,"0")</f>
        <v>10</v>
      </c>
      <c r="BN63" s="79">
        <f>IFERROR(Y63*I63/H63,"0")</f>
        <v>10</v>
      </c>
      <c r="BO63" s="79">
        <f>IFERROR(1/J63*(X63/H63),"0")</f>
        <v>3.2051282051282048E-2</v>
      </c>
      <c r="BP63" s="79">
        <f>IFERROR(1/J63*(Y63/H63),"0")</f>
        <v>3.2051282051282048E-2</v>
      </c>
    </row>
    <row r="64" spans="1:68" x14ac:dyDescent="0.2">
      <c r="A64" s="469"/>
      <c r="B64" s="469"/>
      <c r="C64" s="469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70"/>
      <c r="P64" s="466" t="s">
        <v>43</v>
      </c>
      <c r="Q64" s="467"/>
      <c r="R64" s="467"/>
      <c r="S64" s="467"/>
      <c r="T64" s="467"/>
      <c r="U64" s="467"/>
      <c r="V64" s="468"/>
      <c r="W64" s="43" t="s">
        <v>42</v>
      </c>
      <c r="X64" s="44">
        <f>IFERROR(X62/H62,"0")+IFERROR(X63/H63,"0")</f>
        <v>5</v>
      </c>
      <c r="Y64" s="44">
        <f>IFERROR(Y62/H62,"0")+IFERROR(Y63/H63,"0")</f>
        <v>5</v>
      </c>
      <c r="Z64" s="44">
        <f>IFERROR(IF(Z62="",0,Z62),"0")+IFERROR(IF(Z63="",0,Z63),"0")</f>
        <v>3.7650000000000003E-2</v>
      </c>
      <c r="AA64" s="68"/>
      <c r="AB64" s="68"/>
      <c r="AC64" s="68"/>
      <c r="AD64" s="395"/>
    </row>
    <row r="65" spans="1:68" x14ac:dyDescent="0.2">
      <c r="A65" s="469"/>
      <c r="B65" s="469"/>
      <c r="C65" s="469"/>
      <c r="D65" s="469"/>
      <c r="E65" s="469"/>
      <c r="F65" s="469"/>
      <c r="G65" s="469"/>
      <c r="H65" s="469"/>
      <c r="I65" s="469"/>
      <c r="J65" s="469"/>
      <c r="K65" s="469"/>
      <c r="L65" s="469"/>
      <c r="M65" s="469"/>
      <c r="N65" s="469"/>
      <c r="O65" s="470"/>
      <c r="P65" s="466" t="s">
        <v>43</v>
      </c>
      <c r="Q65" s="467"/>
      <c r="R65" s="467"/>
      <c r="S65" s="467"/>
      <c r="T65" s="467"/>
      <c r="U65" s="467"/>
      <c r="V65" s="468"/>
      <c r="W65" s="43" t="s">
        <v>0</v>
      </c>
      <c r="X65" s="44">
        <f>IFERROR(SUM(X62:X63),"0")</f>
        <v>9</v>
      </c>
      <c r="Y65" s="44">
        <f>IFERROR(SUM(Y62:Y63),"0")</f>
        <v>9</v>
      </c>
      <c r="Z65" s="43"/>
      <c r="AA65" s="68"/>
      <c r="AB65" s="68"/>
      <c r="AC65" s="68"/>
      <c r="AD65" s="395"/>
    </row>
    <row r="66" spans="1:68" ht="16.5" hidden="1" customHeight="1" x14ac:dyDescent="0.25">
      <c r="A66" s="460" t="s">
        <v>141</v>
      </c>
      <c r="B66" s="460"/>
      <c r="C66" s="460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66"/>
      <c r="AB66" s="66"/>
      <c r="AC66" s="80"/>
      <c r="AD66" s="395"/>
    </row>
    <row r="67" spans="1:68" ht="14.25" hidden="1" customHeight="1" x14ac:dyDescent="0.25">
      <c r="A67" s="461" t="s">
        <v>122</v>
      </c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461"/>
      <c r="AA67" s="67"/>
      <c r="AB67" s="67"/>
      <c r="AC67" s="81"/>
      <c r="AD67" s="395"/>
    </row>
    <row r="68" spans="1:68" ht="27" hidden="1" customHeight="1" x14ac:dyDescent="0.25">
      <c r="A68" s="64" t="s">
        <v>142</v>
      </c>
      <c r="B68" s="64" t="s">
        <v>143</v>
      </c>
      <c r="C68" s="37">
        <v>4301011452</v>
      </c>
      <c r="D68" s="462">
        <v>4680115881426</v>
      </c>
      <c r="E68" s="46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64"/>
      <c r="R68" s="464"/>
      <c r="S68" s="464"/>
      <c r="T68" s="46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D68" s="395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hidden="1" customHeight="1" x14ac:dyDescent="0.25">
      <c r="A69" s="64" t="s">
        <v>142</v>
      </c>
      <c r="B69" s="64" t="s">
        <v>144</v>
      </c>
      <c r="C69" s="37">
        <v>4301011481</v>
      </c>
      <c r="D69" s="462">
        <v>4680115881426</v>
      </c>
      <c r="E69" s="462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4"/>
      <c r="R69" s="464"/>
      <c r="S69" s="464"/>
      <c r="T69" s="46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D69" s="395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146</v>
      </c>
      <c r="B70" s="64" t="s">
        <v>147</v>
      </c>
      <c r="C70" s="37">
        <v>4301011386</v>
      </c>
      <c r="D70" s="462">
        <v>4680115880283</v>
      </c>
      <c r="E70" s="462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64"/>
      <c r="R70" s="464"/>
      <c r="S70" s="464"/>
      <c r="T70" s="46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D70" s="395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148</v>
      </c>
      <c r="B71" s="64" t="s">
        <v>149</v>
      </c>
      <c r="C71" s="37">
        <v>4301011432</v>
      </c>
      <c r="D71" s="462">
        <v>4680115882720</v>
      </c>
      <c r="E71" s="462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64"/>
      <c r="R71" s="464"/>
      <c r="S71" s="464"/>
      <c r="T71" s="46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D71" s="395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150</v>
      </c>
      <c r="B72" s="64" t="s">
        <v>151</v>
      </c>
      <c r="C72" s="37">
        <v>4301011589</v>
      </c>
      <c r="D72" s="462">
        <v>4680115885899</v>
      </c>
      <c r="E72" s="462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96" t="s">
        <v>152</v>
      </c>
      <c r="Q72" s="464"/>
      <c r="R72" s="464"/>
      <c r="S72" s="464"/>
      <c r="T72" s="465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D72" s="395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154</v>
      </c>
      <c r="B73" s="64" t="s">
        <v>155</v>
      </c>
      <c r="C73" s="37">
        <v>4301012008</v>
      </c>
      <c r="D73" s="462">
        <v>4680115881525</v>
      </c>
      <c r="E73" s="462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9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64"/>
      <c r="R73" s="464"/>
      <c r="S73" s="464"/>
      <c r="T73" s="465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D73" s="395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hidden="1" customHeight="1" x14ac:dyDescent="0.25">
      <c r="A74" s="64" t="s">
        <v>156</v>
      </c>
      <c r="B74" s="64" t="s">
        <v>157</v>
      </c>
      <c r="C74" s="37">
        <v>4301011437</v>
      </c>
      <c r="D74" s="462">
        <v>4680115881419</v>
      </c>
      <c r="E74" s="46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64"/>
      <c r="R74" s="464"/>
      <c r="S74" s="464"/>
      <c r="T74" s="465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D74" s="395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idden="1" x14ac:dyDescent="0.2">
      <c r="A75" s="469"/>
      <c r="B75" s="469"/>
      <c r="C75" s="469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70"/>
      <c r="P75" s="466" t="s">
        <v>43</v>
      </c>
      <c r="Q75" s="467"/>
      <c r="R75" s="467"/>
      <c r="S75" s="467"/>
      <c r="T75" s="467"/>
      <c r="U75" s="467"/>
      <c r="V75" s="468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  <c r="AD75" s="395"/>
    </row>
    <row r="76" spans="1:68" hidden="1" x14ac:dyDescent="0.2">
      <c r="A76" s="469"/>
      <c r="B76" s="469"/>
      <c r="C76" s="469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  <c r="O76" s="470"/>
      <c r="P76" s="466" t="s">
        <v>43</v>
      </c>
      <c r="Q76" s="467"/>
      <c r="R76" s="467"/>
      <c r="S76" s="467"/>
      <c r="T76" s="467"/>
      <c r="U76" s="467"/>
      <c r="V76" s="468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  <c r="AD76" s="395"/>
    </row>
    <row r="77" spans="1:68" ht="14.25" hidden="1" customHeight="1" x14ac:dyDescent="0.25">
      <c r="A77" s="461" t="s">
        <v>158</v>
      </c>
      <c r="B77" s="461"/>
      <c r="C77" s="461"/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61"/>
      <c r="Y77" s="461"/>
      <c r="Z77" s="461"/>
      <c r="AA77" s="67"/>
      <c r="AB77" s="67"/>
      <c r="AC77" s="81"/>
      <c r="AD77" s="395"/>
    </row>
    <row r="78" spans="1:68" ht="27" hidden="1" customHeight="1" x14ac:dyDescent="0.25">
      <c r="A78" s="64" t="s">
        <v>159</v>
      </c>
      <c r="B78" s="64" t="s">
        <v>160</v>
      </c>
      <c r="C78" s="37">
        <v>4301020298</v>
      </c>
      <c r="D78" s="462">
        <v>4680115881440</v>
      </c>
      <c r="E78" s="462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64"/>
      <c r="R78" s="464"/>
      <c r="S78" s="464"/>
      <c r="T78" s="465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D78" s="395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hidden="1" customHeight="1" x14ac:dyDescent="0.25">
      <c r="A79" s="64" t="s">
        <v>161</v>
      </c>
      <c r="B79" s="64" t="s">
        <v>162</v>
      </c>
      <c r="C79" s="37">
        <v>4301020358</v>
      </c>
      <c r="D79" s="462">
        <v>4680115885950</v>
      </c>
      <c r="E79" s="462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88</v>
      </c>
      <c r="L79" s="38"/>
      <c r="M79" s="39" t="s">
        <v>128</v>
      </c>
      <c r="N79" s="39"/>
      <c r="O79" s="38">
        <v>50</v>
      </c>
      <c r="P79" s="500" t="s">
        <v>163</v>
      </c>
      <c r="Q79" s="464"/>
      <c r="R79" s="464"/>
      <c r="S79" s="464"/>
      <c r="T79" s="465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D79" s="395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164</v>
      </c>
      <c r="B80" s="64" t="s">
        <v>165</v>
      </c>
      <c r="C80" s="37">
        <v>4301020296</v>
      </c>
      <c r="D80" s="462">
        <v>4680115881433</v>
      </c>
      <c r="E80" s="462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5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4"/>
      <c r="R80" s="464"/>
      <c r="S80" s="464"/>
      <c r="T80" s="465"/>
      <c r="U80" s="40" t="s">
        <v>48</v>
      </c>
      <c r="V80" s="40" t="s">
        <v>48</v>
      </c>
      <c r="W80" s="41" t="s">
        <v>0</v>
      </c>
      <c r="X80" s="59">
        <v>67.5</v>
      </c>
      <c r="Y80" s="56">
        <f>IFERROR(IF(X80="",0,CEILING((X80/$H80),1)*$H80),"")</f>
        <v>67.5</v>
      </c>
      <c r="Z80" s="42">
        <f>IFERROR(IF(Y80=0,"",ROUNDUP(Y80/H80,0)*0.00753),"")</f>
        <v>0.18825</v>
      </c>
      <c r="AA80" s="69" t="s">
        <v>48</v>
      </c>
      <c r="AB80" s="70" t="s">
        <v>48</v>
      </c>
      <c r="AC80" s="82"/>
      <c r="AD80" s="395"/>
      <c r="AG80" s="79"/>
      <c r="AJ80" s="84"/>
      <c r="AK80" s="84"/>
      <c r="BB80" s="116" t="s">
        <v>69</v>
      </c>
      <c r="BM80" s="79">
        <f>IFERROR(X80*I80/H80,"0")</f>
        <v>72.5</v>
      </c>
      <c r="BN80" s="79">
        <f>IFERROR(Y80*I80/H80,"0")</f>
        <v>72.5</v>
      </c>
      <c r="BO80" s="79">
        <f>IFERROR(1/J80*(X80/H80),"0")</f>
        <v>0.16025641025641024</v>
      </c>
      <c r="BP80" s="79">
        <f>IFERROR(1/J80*(Y80/H80),"0")</f>
        <v>0.16025641025641024</v>
      </c>
    </row>
    <row r="81" spans="1:68" x14ac:dyDescent="0.2">
      <c r="A81" s="469"/>
      <c r="B81" s="469"/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70"/>
      <c r="P81" s="466" t="s">
        <v>43</v>
      </c>
      <c r="Q81" s="467"/>
      <c r="R81" s="467"/>
      <c r="S81" s="467"/>
      <c r="T81" s="467"/>
      <c r="U81" s="467"/>
      <c r="V81" s="468"/>
      <c r="W81" s="43" t="s">
        <v>42</v>
      </c>
      <c r="X81" s="44">
        <f>IFERROR(X78/H78,"0")+IFERROR(X79/H79,"0")+IFERROR(X80/H80,"0")</f>
        <v>25</v>
      </c>
      <c r="Y81" s="44">
        <f>IFERROR(Y78/H78,"0")+IFERROR(Y79/H79,"0")+IFERROR(Y80/H80,"0")</f>
        <v>25</v>
      </c>
      <c r="Z81" s="44">
        <f>IFERROR(IF(Z78="",0,Z78),"0")+IFERROR(IF(Z79="",0,Z79),"0")+IFERROR(IF(Z80="",0,Z80),"0")</f>
        <v>0.18825</v>
      </c>
      <c r="AA81" s="68"/>
      <c r="AB81" s="68"/>
      <c r="AC81" s="68"/>
      <c r="AD81" s="395"/>
    </row>
    <row r="82" spans="1:68" x14ac:dyDescent="0.2">
      <c r="A82" s="469"/>
      <c r="B82" s="469"/>
      <c r="C82" s="469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70"/>
      <c r="P82" s="466" t="s">
        <v>43</v>
      </c>
      <c r="Q82" s="467"/>
      <c r="R82" s="467"/>
      <c r="S82" s="467"/>
      <c r="T82" s="467"/>
      <c r="U82" s="467"/>
      <c r="V82" s="468"/>
      <c r="W82" s="43" t="s">
        <v>0</v>
      </c>
      <c r="X82" s="44">
        <f>IFERROR(SUM(X78:X80),"0")</f>
        <v>67.5</v>
      </c>
      <c r="Y82" s="44">
        <f>IFERROR(SUM(Y78:Y80),"0")</f>
        <v>67.5</v>
      </c>
      <c r="Z82" s="43"/>
      <c r="AA82" s="68"/>
      <c r="AB82" s="68"/>
      <c r="AC82" s="68"/>
      <c r="AD82" s="395"/>
    </row>
    <row r="83" spans="1:68" ht="14.25" hidden="1" customHeight="1" x14ac:dyDescent="0.25">
      <c r="A83" s="461" t="s">
        <v>79</v>
      </c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61"/>
      <c r="M83" s="461"/>
      <c r="N83" s="461"/>
      <c r="O83" s="461"/>
      <c r="P83" s="461"/>
      <c r="Q83" s="461"/>
      <c r="R83" s="461"/>
      <c r="S83" s="461"/>
      <c r="T83" s="461"/>
      <c r="U83" s="461"/>
      <c r="V83" s="461"/>
      <c r="W83" s="461"/>
      <c r="X83" s="461"/>
      <c r="Y83" s="461"/>
      <c r="Z83" s="461"/>
      <c r="AA83" s="67"/>
      <c r="AB83" s="67"/>
      <c r="AC83" s="81"/>
      <c r="AD83" s="395"/>
    </row>
    <row r="84" spans="1:68" ht="16.5" hidden="1" customHeight="1" x14ac:dyDescent="0.25">
      <c r="A84" s="64" t="s">
        <v>166</v>
      </c>
      <c r="B84" s="64" t="s">
        <v>167</v>
      </c>
      <c r="C84" s="37">
        <v>4301031242</v>
      </c>
      <c r="D84" s="462">
        <v>4680115885066</v>
      </c>
      <c r="E84" s="462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5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4"/>
      <c r="R84" s="464"/>
      <c r="S84" s="464"/>
      <c r="T84" s="46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D84" s="395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hidden="1" customHeight="1" x14ac:dyDescent="0.25">
      <c r="A85" s="64" t="s">
        <v>168</v>
      </c>
      <c r="B85" s="64" t="s">
        <v>169</v>
      </c>
      <c r="C85" s="37">
        <v>4301031240</v>
      </c>
      <c r="D85" s="462">
        <v>4680115885042</v>
      </c>
      <c r="E85" s="462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5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4"/>
      <c r="R85" s="464"/>
      <c r="S85" s="464"/>
      <c r="T85" s="46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D85" s="395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hidden="1" customHeight="1" x14ac:dyDescent="0.25">
      <c r="A86" s="64" t="s">
        <v>170</v>
      </c>
      <c r="B86" s="64" t="s">
        <v>171</v>
      </c>
      <c r="C86" s="37">
        <v>4301031315</v>
      </c>
      <c r="D86" s="462">
        <v>4680115885080</v>
      </c>
      <c r="E86" s="462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4"/>
      <c r="R86" s="464"/>
      <c r="S86" s="464"/>
      <c r="T86" s="465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D86" s="395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172</v>
      </c>
      <c r="B87" s="64" t="s">
        <v>173</v>
      </c>
      <c r="C87" s="37">
        <v>4301031243</v>
      </c>
      <c r="D87" s="462">
        <v>4680115885073</v>
      </c>
      <c r="E87" s="462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4"/>
      <c r="R87" s="464"/>
      <c r="S87" s="464"/>
      <c r="T87" s="465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D87" s="395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174</v>
      </c>
      <c r="B88" s="64" t="s">
        <v>175</v>
      </c>
      <c r="C88" s="37">
        <v>4301031241</v>
      </c>
      <c r="D88" s="462">
        <v>4680115885059</v>
      </c>
      <c r="E88" s="462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4"/>
      <c r="R88" s="464"/>
      <c r="S88" s="464"/>
      <c r="T88" s="465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D88" s="395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hidden="1" customHeight="1" x14ac:dyDescent="0.25">
      <c r="A89" s="64" t="s">
        <v>176</v>
      </c>
      <c r="B89" s="64" t="s">
        <v>177</v>
      </c>
      <c r="C89" s="37">
        <v>4301031316</v>
      </c>
      <c r="D89" s="462">
        <v>4680115885097</v>
      </c>
      <c r="E89" s="462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4"/>
      <c r="R89" s="464"/>
      <c r="S89" s="464"/>
      <c r="T89" s="465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D89" s="395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hidden="1" x14ac:dyDescent="0.2">
      <c r="A90" s="469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70"/>
      <c r="P90" s="466" t="s">
        <v>43</v>
      </c>
      <c r="Q90" s="467"/>
      <c r="R90" s="467"/>
      <c r="S90" s="467"/>
      <c r="T90" s="467"/>
      <c r="U90" s="467"/>
      <c r="V90" s="468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  <c r="AD90" s="395"/>
    </row>
    <row r="91" spans="1:68" hidden="1" x14ac:dyDescent="0.2">
      <c r="A91" s="469"/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70"/>
      <c r="P91" s="466" t="s">
        <v>43</v>
      </c>
      <c r="Q91" s="467"/>
      <c r="R91" s="467"/>
      <c r="S91" s="467"/>
      <c r="T91" s="467"/>
      <c r="U91" s="467"/>
      <c r="V91" s="468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  <c r="AD91" s="395"/>
    </row>
    <row r="92" spans="1:68" ht="14.25" hidden="1" customHeight="1" x14ac:dyDescent="0.25">
      <c r="A92" s="461" t="s">
        <v>84</v>
      </c>
      <c r="B92" s="461"/>
      <c r="C92" s="461"/>
      <c r="D92" s="461"/>
      <c r="E92" s="461"/>
      <c r="F92" s="461"/>
      <c r="G92" s="461"/>
      <c r="H92" s="461"/>
      <c r="I92" s="461"/>
      <c r="J92" s="461"/>
      <c r="K92" s="461"/>
      <c r="L92" s="461"/>
      <c r="M92" s="461"/>
      <c r="N92" s="461"/>
      <c r="O92" s="461"/>
      <c r="P92" s="461"/>
      <c r="Q92" s="461"/>
      <c r="R92" s="461"/>
      <c r="S92" s="461"/>
      <c r="T92" s="461"/>
      <c r="U92" s="461"/>
      <c r="V92" s="461"/>
      <c r="W92" s="461"/>
      <c r="X92" s="461"/>
      <c r="Y92" s="461"/>
      <c r="Z92" s="461"/>
      <c r="AA92" s="67"/>
      <c r="AB92" s="67"/>
      <c r="AC92" s="81"/>
      <c r="AD92" s="395"/>
    </row>
    <row r="93" spans="1:68" ht="16.5" hidden="1" customHeight="1" x14ac:dyDescent="0.25">
      <c r="A93" s="64" t="s">
        <v>179</v>
      </c>
      <c r="B93" s="64" t="s">
        <v>180</v>
      </c>
      <c r="C93" s="37">
        <v>4301051823</v>
      </c>
      <c r="D93" s="462">
        <v>4680115881891</v>
      </c>
      <c r="E93" s="462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126</v>
      </c>
      <c r="L93" s="38"/>
      <c r="M93" s="39" t="s">
        <v>82</v>
      </c>
      <c r="N93" s="39"/>
      <c r="O93" s="38">
        <v>40</v>
      </c>
      <c r="P93" s="508" t="s">
        <v>181</v>
      </c>
      <c r="Q93" s="464"/>
      <c r="R93" s="464"/>
      <c r="S93" s="464"/>
      <c r="T93" s="465"/>
      <c r="U93" s="40" t="s">
        <v>178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182</v>
      </c>
      <c r="AC93" s="82"/>
      <c r="AD93" s="395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hidden="1" customHeight="1" x14ac:dyDescent="0.25">
      <c r="A94" s="64" t="s">
        <v>183</v>
      </c>
      <c r="B94" s="64" t="s">
        <v>184</v>
      </c>
      <c r="C94" s="37">
        <v>4301051846</v>
      </c>
      <c r="D94" s="462">
        <v>4680115885769</v>
      </c>
      <c r="E94" s="462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126</v>
      </c>
      <c r="L94" s="38"/>
      <c r="M94" s="39" t="s">
        <v>128</v>
      </c>
      <c r="N94" s="39"/>
      <c r="O94" s="38">
        <v>45</v>
      </c>
      <c r="P94" s="509" t="s">
        <v>185</v>
      </c>
      <c r="Q94" s="464"/>
      <c r="R94" s="464"/>
      <c r="S94" s="464"/>
      <c r="T94" s="465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182</v>
      </c>
      <c r="AC94" s="82"/>
      <c r="AD94" s="395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hidden="1" customHeight="1" x14ac:dyDescent="0.25">
      <c r="A95" s="64" t="s">
        <v>186</v>
      </c>
      <c r="B95" s="64" t="s">
        <v>187</v>
      </c>
      <c r="C95" s="37">
        <v>4301051822</v>
      </c>
      <c r="D95" s="462">
        <v>4680115884410</v>
      </c>
      <c r="E95" s="462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126</v>
      </c>
      <c r="L95" s="38"/>
      <c r="M95" s="39" t="s">
        <v>82</v>
      </c>
      <c r="N95" s="39"/>
      <c r="O95" s="38">
        <v>40</v>
      </c>
      <c r="P95" s="510" t="s">
        <v>188</v>
      </c>
      <c r="Q95" s="464"/>
      <c r="R95" s="464"/>
      <c r="S95" s="464"/>
      <c r="T95" s="465"/>
      <c r="U95" s="40" t="s">
        <v>178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182</v>
      </c>
      <c r="AC95" s="82"/>
      <c r="AD95" s="395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189</v>
      </c>
      <c r="B96" s="64" t="s">
        <v>190</v>
      </c>
      <c r="C96" s="37">
        <v>4301051827</v>
      </c>
      <c r="D96" s="462">
        <v>4680115884403</v>
      </c>
      <c r="E96" s="462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88</v>
      </c>
      <c r="L96" s="38"/>
      <c r="M96" s="39" t="s">
        <v>82</v>
      </c>
      <c r="N96" s="39"/>
      <c r="O96" s="38">
        <v>40</v>
      </c>
      <c r="P96" s="5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64"/>
      <c r="R96" s="464"/>
      <c r="S96" s="464"/>
      <c r="T96" s="465"/>
      <c r="U96" s="40" t="s">
        <v>48</v>
      </c>
      <c r="V96" s="40" t="s">
        <v>48</v>
      </c>
      <c r="W96" s="41" t="s">
        <v>0</v>
      </c>
      <c r="X96" s="59">
        <v>9</v>
      </c>
      <c r="Y96" s="56">
        <f>IFERROR(IF(X96="",0,CEILING((X96/$H96),1)*$H96),"")</f>
        <v>9</v>
      </c>
      <c r="Z96" s="42">
        <f>IFERROR(IF(Y96=0,"",ROUNDUP(Y96/H96,0)*0.00753),"")</f>
        <v>3.7650000000000003E-2</v>
      </c>
      <c r="AA96" s="69" t="s">
        <v>48</v>
      </c>
      <c r="AB96" s="70" t="s">
        <v>48</v>
      </c>
      <c r="AC96" s="82"/>
      <c r="AD96" s="395"/>
      <c r="AG96" s="79"/>
      <c r="AJ96" s="84"/>
      <c r="AK96" s="84"/>
      <c r="BB96" s="126" t="s">
        <v>69</v>
      </c>
      <c r="BM96" s="79">
        <f>IFERROR(X96*I96/H96,"0")</f>
        <v>10</v>
      </c>
      <c r="BN96" s="79">
        <f>IFERROR(Y96*I96/H96,"0")</f>
        <v>10</v>
      </c>
      <c r="BO96" s="79">
        <f>IFERROR(1/J96*(X96/H96),"0")</f>
        <v>3.2051282051282048E-2</v>
      </c>
      <c r="BP96" s="79">
        <f>IFERROR(1/J96*(Y96/H96),"0")</f>
        <v>3.2051282051282048E-2</v>
      </c>
    </row>
    <row r="97" spans="1:68" ht="16.5" customHeight="1" x14ac:dyDescent="0.25">
      <c r="A97" s="64" t="s">
        <v>191</v>
      </c>
      <c r="B97" s="64" t="s">
        <v>192</v>
      </c>
      <c r="C97" s="37">
        <v>4301051837</v>
      </c>
      <c r="D97" s="462">
        <v>4680115884311</v>
      </c>
      <c r="E97" s="462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88</v>
      </c>
      <c r="L97" s="38"/>
      <c r="M97" s="39" t="s">
        <v>128</v>
      </c>
      <c r="N97" s="39"/>
      <c r="O97" s="38">
        <v>40</v>
      </c>
      <c r="P97" s="5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64"/>
      <c r="R97" s="464"/>
      <c r="S97" s="464"/>
      <c r="T97" s="465"/>
      <c r="U97" s="40" t="s">
        <v>48</v>
      </c>
      <c r="V97" s="40" t="s">
        <v>48</v>
      </c>
      <c r="W97" s="41" t="s">
        <v>0</v>
      </c>
      <c r="X97" s="59">
        <v>9</v>
      </c>
      <c r="Y97" s="56">
        <f>IFERROR(IF(X97="",0,CEILING((X97/$H97),1)*$H97),"")</f>
        <v>9</v>
      </c>
      <c r="Z97" s="42">
        <f>IFERROR(IF(Y97=0,"",ROUNDUP(Y97/H97,0)*0.00753),"")</f>
        <v>3.7650000000000003E-2</v>
      </c>
      <c r="AA97" s="69" t="s">
        <v>48</v>
      </c>
      <c r="AB97" s="70" t="s">
        <v>48</v>
      </c>
      <c r="AC97" s="82"/>
      <c r="AD97" s="395"/>
      <c r="AG97" s="79"/>
      <c r="AJ97" s="84"/>
      <c r="AK97" s="84"/>
      <c r="BB97" s="127" t="s">
        <v>69</v>
      </c>
      <c r="BM97" s="79">
        <f>IFERROR(X97*I97/H97,"0")</f>
        <v>10.329999999999998</v>
      </c>
      <c r="BN97" s="79">
        <f>IFERROR(Y97*I97/H97,"0")</f>
        <v>10.329999999999998</v>
      </c>
      <c r="BO97" s="79">
        <f>IFERROR(1/J97*(X97/H97),"0")</f>
        <v>3.2051282051282048E-2</v>
      </c>
      <c r="BP97" s="79">
        <f>IFERROR(1/J97*(Y97/H97),"0")</f>
        <v>3.2051282051282048E-2</v>
      </c>
    </row>
    <row r="98" spans="1:68" x14ac:dyDescent="0.2">
      <c r="A98" s="469"/>
      <c r="B98" s="469"/>
      <c r="C98" s="469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70"/>
      <c r="P98" s="466" t="s">
        <v>43</v>
      </c>
      <c r="Q98" s="467"/>
      <c r="R98" s="467"/>
      <c r="S98" s="467"/>
      <c r="T98" s="467"/>
      <c r="U98" s="467"/>
      <c r="V98" s="468"/>
      <c r="W98" s="43" t="s">
        <v>42</v>
      </c>
      <c r="X98" s="44">
        <f>IFERROR(X93/H93,"0")+IFERROR(X94/H94,"0")+IFERROR(X95/H95,"0")+IFERROR(X96/H96,"0")+IFERROR(X97/H97,"0")</f>
        <v>10</v>
      </c>
      <c r="Y98" s="44">
        <f>IFERROR(Y93/H93,"0")+IFERROR(Y94/H94,"0")+IFERROR(Y95/H95,"0")+IFERROR(Y96/H96,"0")+IFERROR(Y97/H97,"0")</f>
        <v>10</v>
      </c>
      <c r="Z98" s="44">
        <f>IFERROR(IF(Z93="",0,Z93),"0")+IFERROR(IF(Z94="",0,Z94),"0")+IFERROR(IF(Z95="",0,Z95),"0")+IFERROR(IF(Z96="",0,Z96),"0")+IFERROR(IF(Z97="",0,Z97),"0")</f>
        <v>7.5300000000000006E-2</v>
      </c>
      <c r="AA98" s="68"/>
      <c r="AB98" s="68"/>
      <c r="AC98" s="68"/>
      <c r="AD98" s="395"/>
    </row>
    <row r="99" spans="1:68" x14ac:dyDescent="0.2">
      <c r="A99" s="469"/>
      <c r="B99" s="469"/>
      <c r="C99" s="469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70"/>
      <c r="P99" s="466" t="s">
        <v>43</v>
      </c>
      <c r="Q99" s="467"/>
      <c r="R99" s="467"/>
      <c r="S99" s="467"/>
      <c r="T99" s="467"/>
      <c r="U99" s="467"/>
      <c r="V99" s="468"/>
      <c r="W99" s="43" t="s">
        <v>0</v>
      </c>
      <c r="X99" s="44">
        <f>IFERROR(SUM(X93:X97),"0")</f>
        <v>18</v>
      </c>
      <c r="Y99" s="44">
        <f>IFERROR(SUM(Y93:Y97),"0")</f>
        <v>18</v>
      </c>
      <c r="Z99" s="43"/>
      <c r="AA99" s="68"/>
      <c r="AB99" s="68"/>
      <c r="AC99" s="68"/>
      <c r="AD99" s="395"/>
    </row>
    <row r="100" spans="1:68" ht="14.25" hidden="1" customHeight="1" x14ac:dyDescent="0.25">
      <c r="A100" s="461" t="s">
        <v>193</v>
      </c>
      <c r="B100" s="461"/>
      <c r="C100" s="461"/>
      <c r="D100" s="461"/>
      <c r="E100" s="461"/>
      <c r="F100" s="461"/>
      <c r="G100" s="461"/>
      <c r="H100" s="461"/>
      <c r="I100" s="461"/>
      <c r="J100" s="461"/>
      <c r="K100" s="461"/>
      <c r="L100" s="461"/>
      <c r="M100" s="461"/>
      <c r="N100" s="461"/>
      <c r="O100" s="461"/>
      <c r="P100" s="461"/>
      <c r="Q100" s="461"/>
      <c r="R100" s="461"/>
      <c r="S100" s="461"/>
      <c r="T100" s="461"/>
      <c r="U100" s="461"/>
      <c r="V100" s="461"/>
      <c r="W100" s="461"/>
      <c r="X100" s="461"/>
      <c r="Y100" s="461"/>
      <c r="Z100" s="461"/>
      <c r="AA100" s="67"/>
      <c r="AB100" s="67"/>
      <c r="AC100" s="81"/>
      <c r="AD100" s="395"/>
    </row>
    <row r="101" spans="1:68" ht="27" hidden="1" customHeight="1" x14ac:dyDescent="0.25">
      <c r="A101" s="64" t="s">
        <v>194</v>
      </c>
      <c r="B101" s="64" t="s">
        <v>195</v>
      </c>
      <c r="C101" s="37">
        <v>4301060366</v>
      </c>
      <c r="D101" s="462">
        <v>4680115881532</v>
      </c>
      <c r="E101" s="462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126</v>
      </c>
      <c r="L101" s="38"/>
      <c r="M101" s="39" t="s">
        <v>82</v>
      </c>
      <c r="N101" s="39"/>
      <c r="O101" s="38">
        <v>30</v>
      </c>
      <c r="P101" s="5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64"/>
      <c r="R101" s="464"/>
      <c r="S101" s="464"/>
      <c r="T101" s="465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D101" s="395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hidden="1" customHeight="1" x14ac:dyDescent="0.25">
      <c r="A102" s="64" t="s">
        <v>194</v>
      </c>
      <c r="B102" s="64" t="s">
        <v>196</v>
      </c>
      <c r="C102" s="37">
        <v>4301060371</v>
      </c>
      <c r="D102" s="462">
        <v>4680115881532</v>
      </c>
      <c r="E102" s="462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126</v>
      </c>
      <c r="L102" s="38"/>
      <c r="M102" s="39" t="s">
        <v>82</v>
      </c>
      <c r="N102" s="39"/>
      <c r="O102" s="38">
        <v>30</v>
      </c>
      <c r="P102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64"/>
      <c r="R102" s="464"/>
      <c r="S102" s="464"/>
      <c r="T102" s="465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D102" s="395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197</v>
      </c>
      <c r="B103" s="64" t="s">
        <v>198</v>
      </c>
      <c r="C103" s="37">
        <v>4301060351</v>
      </c>
      <c r="D103" s="462">
        <v>4680115881464</v>
      </c>
      <c r="E103" s="462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88</v>
      </c>
      <c r="L103" s="38"/>
      <c r="M103" s="39" t="s">
        <v>128</v>
      </c>
      <c r="N103" s="39"/>
      <c r="O103" s="38">
        <v>30</v>
      </c>
      <c r="P103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64"/>
      <c r="R103" s="464"/>
      <c r="S103" s="464"/>
      <c r="T103" s="465"/>
      <c r="U103" s="40" t="s">
        <v>48</v>
      </c>
      <c r="V103" s="40" t="s">
        <v>48</v>
      </c>
      <c r="W103" s="41" t="s">
        <v>0</v>
      </c>
      <c r="X103" s="59">
        <v>144</v>
      </c>
      <c r="Y103" s="56">
        <f>IFERROR(IF(X103="",0,CEILING((X103/$H103),1)*$H103),"")</f>
        <v>144</v>
      </c>
      <c r="Z103" s="42">
        <f>IFERROR(IF(Y103=0,"",ROUNDUP(Y103/H103,0)*0.00753),"")</f>
        <v>0.45180000000000003</v>
      </c>
      <c r="AA103" s="69" t="s">
        <v>48</v>
      </c>
      <c r="AB103" s="70" t="s">
        <v>48</v>
      </c>
      <c r="AC103" s="82"/>
      <c r="AD103" s="395"/>
      <c r="AG103" s="79"/>
      <c r="AJ103" s="84"/>
      <c r="AK103" s="84"/>
      <c r="BB103" s="130" t="s">
        <v>69</v>
      </c>
      <c r="BM103" s="79">
        <f>IFERROR(X103*I103/H103,"0")</f>
        <v>156.00000000000003</v>
      </c>
      <c r="BN103" s="79">
        <f>IFERROR(Y103*I103/H103,"0")</f>
        <v>156.00000000000003</v>
      </c>
      <c r="BO103" s="79">
        <f>IFERROR(1/J103*(X103/H103),"0")</f>
        <v>0.38461538461538458</v>
      </c>
      <c r="BP103" s="79">
        <f>IFERROR(1/J103*(Y103/H103),"0")</f>
        <v>0.38461538461538458</v>
      </c>
    </row>
    <row r="104" spans="1:68" x14ac:dyDescent="0.2">
      <c r="A104" s="469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70"/>
      <c r="P104" s="466" t="s">
        <v>43</v>
      </c>
      <c r="Q104" s="467"/>
      <c r="R104" s="467"/>
      <c r="S104" s="467"/>
      <c r="T104" s="467"/>
      <c r="U104" s="467"/>
      <c r="V104" s="468"/>
      <c r="W104" s="43" t="s">
        <v>42</v>
      </c>
      <c r="X104" s="44">
        <f>IFERROR(X101/H101,"0")+IFERROR(X102/H102,"0")+IFERROR(X103/H103,"0")</f>
        <v>60</v>
      </c>
      <c r="Y104" s="44">
        <f>IFERROR(Y101/H101,"0")+IFERROR(Y102/H102,"0")+IFERROR(Y103/H103,"0")</f>
        <v>60</v>
      </c>
      <c r="Z104" s="44">
        <f>IFERROR(IF(Z101="",0,Z101),"0")+IFERROR(IF(Z102="",0,Z102),"0")+IFERROR(IF(Z103="",0,Z103),"0")</f>
        <v>0.45180000000000003</v>
      </c>
      <c r="AA104" s="68"/>
      <c r="AB104" s="68"/>
      <c r="AC104" s="68"/>
      <c r="AD104" s="395"/>
    </row>
    <row r="105" spans="1:68" x14ac:dyDescent="0.2">
      <c r="A105" s="469"/>
      <c r="B105" s="469"/>
      <c r="C105" s="469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70"/>
      <c r="P105" s="466" t="s">
        <v>43</v>
      </c>
      <c r="Q105" s="467"/>
      <c r="R105" s="467"/>
      <c r="S105" s="467"/>
      <c r="T105" s="467"/>
      <c r="U105" s="467"/>
      <c r="V105" s="468"/>
      <c r="W105" s="43" t="s">
        <v>0</v>
      </c>
      <c r="X105" s="44">
        <f>IFERROR(SUM(X101:X103),"0")</f>
        <v>144</v>
      </c>
      <c r="Y105" s="44">
        <f>IFERROR(SUM(Y101:Y103),"0")</f>
        <v>144</v>
      </c>
      <c r="Z105" s="43"/>
      <c r="AA105" s="68"/>
      <c r="AB105" s="68"/>
      <c r="AC105" s="68"/>
      <c r="AD105" s="395"/>
    </row>
    <row r="106" spans="1:68" ht="16.5" hidden="1" customHeight="1" x14ac:dyDescent="0.25">
      <c r="A106" s="460" t="s">
        <v>199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460"/>
      <c r="U106" s="460"/>
      <c r="V106" s="460"/>
      <c r="W106" s="460"/>
      <c r="X106" s="460"/>
      <c r="Y106" s="460"/>
      <c r="Z106" s="460"/>
      <c r="AA106" s="66"/>
      <c r="AB106" s="66"/>
      <c r="AC106" s="80"/>
      <c r="AD106" s="395"/>
    </row>
    <row r="107" spans="1:68" ht="14.25" hidden="1" customHeight="1" x14ac:dyDescent="0.25">
      <c r="A107" s="461" t="s">
        <v>122</v>
      </c>
      <c r="B107" s="461"/>
      <c r="C107" s="461"/>
      <c r="D107" s="461"/>
      <c r="E107" s="461"/>
      <c r="F107" s="461"/>
      <c r="G107" s="461"/>
      <c r="H107" s="461"/>
      <c r="I107" s="461"/>
      <c r="J107" s="461"/>
      <c r="K107" s="461"/>
      <c r="L107" s="461"/>
      <c r="M107" s="461"/>
      <c r="N107" s="461"/>
      <c r="O107" s="461"/>
      <c r="P107" s="461"/>
      <c r="Q107" s="461"/>
      <c r="R107" s="461"/>
      <c r="S107" s="461"/>
      <c r="T107" s="461"/>
      <c r="U107" s="461"/>
      <c r="V107" s="461"/>
      <c r="W107" s="461"/>
      <c r="X107" s="461"/>
      <c r="Y107" s="461"/>
      <c r="Z107" s="461"/>
      <c r="AA107" s="67"/>
      <c r="AB107" s="67"/>
      <c r="AC107" s="81"/>
      <c r="AD107" s="395"/>
    </row>
    <row r="108" spans="1:68" ht="27" hidden="1" customHeight="1" x14ac:dyDescent="0.25">
      <c r="A108" s="64" t="s">
        <v>200</v>
      </c>
      <c r="B108" s="64" t="s">
        <v>201</v>
      </c>
      <c r="C108" s="37">
        <v>4301011468</v>
      </c>
      <c r="D108" s="462">
        <v>4680115881327</v>
      </c>
      <c r="E108" s="462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126</v>
      </c>
      <c r="L108" s="38"/>
      <c r="M108" s="39" t="s">
        <v>153</v>
      </c>
      <c r="N108" s="39"/>
      <c r="O108" s="38">
        <v>50</v>
      </c>
      <c r="P108" s="5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64"/>
      <c r="R108" s="464"/>
      <c r="S108" s="464"/>
      <c r="T108" s="465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D108" s="395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hidden="1" customHeight="1" x14ac:dyDescent="0.25">
      <c r="A109" s="64" t="s">
        <v>202</v>
      </c>
      <c r="B109" s="64" t="s">
        <v>203</v>
      </c>
      <c r="C109" s="37">
        <v>4301011476</v>
      </c>
      <c r="D109" s="462">
        <v>4680115881518</v>
      </c>
      <c r="E109" s="462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88</v>
      </c>
      <c r="L109" s="38"/>
      <c r="M109" s="39" t="s">
        <v>128</v>
      </c>
      <c r="N109" s="39"/>
      <c r="O109" s="38">
        <v>50</v>
      </c>
      <c r="P109" s="5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64"/>
      <c r="R109" s="464"/>
      <c r="S109" s="464"/>
      <c r="T109" s="465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D109" s="395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204</v>
      </c>
      <c r="B110" s="64" t="s">
        <v>205</v>
      </c>
      <c r="C110" s="37">
        <v>4301012007</v>
      </c>
      <c r="D110" s="462">
        <v>4680115881303</v>
      </c>
      <c r="E110" s="462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88</v>
      </c>
      <c r="L110" s="38"/>
      <c r="M110" s="39" t="s">
        <v>153</v>
      </c>
      <c r="N110" s="39"/>
      <c r="O110" s="38">
        <v>50</v>
      </c>
      <c r="P110" s="51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64"/>
      <c r="R110" s="464"/>
      <c r="S110" s="464"/>
      <c r="T110" s="46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D110" s="395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idden="1" x14ac:dyDescent="0.2">
      <c r="A111" s="469"/>
      <c r="B111" s="469"/>
      <c r="C111" s="469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70"/>
      <c r="P111" s="466" t="s">
        <v>43</v>
      </c>
      <c r="Q111" s="467"/>
      <c r="R111" s="467"/>
      <c r="S111" s="467"/>
      <c r="T111" s="467"/>
      <c r="U111" s="467"/>
      <c r="V111" s="468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  <c r="AD111" s="395"/>
    </row>
    <row r="112" spans="1:68" hidden="1" x14ac:dyDescent="0.2">
      <c r="A112" s="469"/>
      <c r="B112" s="469"/>
      <c r="C112" s="469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70"/>
      <c r="P112" s="466" t="s">
        <v>43</v>
      </c>
      <c r="Q112" s="467"/>
      <c r="R112" s="467"/>
      <c r="S112" s="467"/>
      <c r="T112" s="467"/>
      <c r="U112" s="467"/>
      <c r="V112" s="468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  <c r="AD112" s="395"/>
    </row>
    <row r="113" spans="1:68" ht="14.25" hidden="1" customHeight="1" x14ac:dyDescent="0.25">
      <c r="A113" s="461" t="s">
        <v>84</v>
      </c>
      <c r="B113" s="461"/>
      <c r="C113" s="461"/>
      <c r="D113" s="461"/>
      <c r="E113" s="461"/>
      <c r="F113" s="461"/>
      <c r="G113" s="461"/>
      <c r="H113" s="461"/>
      <c r="I113" s="461"/>
      <c r="J113" s="461"/>
      <c r="K113" s="461"/>
      <c r="L113" s="461"/>
      <c r="M113" s="461"/>
      <c r="N113" s="461"/>
      <c r="O113" s="461"/>
      <c r="P113" s="461"/>
      <c r="Q113" s="461"/>
      <c r="R113" s="461"/>
      <c r="S113" s="461"/>
      <c r="T113" s="461"/>
      <c r="U113" s="461"/>
      <c r="V113" s="461"/>
      <c r="W113" s="461"/>
      <c r="X113" s="461"/>
      <c r="Y113" s="461"/>
      <c r="Z113" s="461"/>
      <c r="AA113" s="67"/>
      <c r="AB113" s="67"/>
      <c r="AC113" s="81"/>
      <c r="AD113" s="395"/>
    </row>
    <row r="114" spans="1:68" ht="27" hidden="1" customHeight="1" x14ac:dyDescent="0.25">
      <c r="A114" s="64" t="s">
        <v>206</v>
      </c>
      <c r="B114" s="64" t="s">
        <v>207</v>
      </c>
      <c r="C114" s="37">
        <v>4301051437</v>
      </c>
      <c r="D114" s="462">
        <v>4607091386967</v>
      </c>
      <c r="E114" s="462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126</v>
      </c>
      <c r="L114" s="38"/>
      <c r="M114" s="39" t="s">
        <v>128</v>
      </c>
      <c r="N114" s="39"/>
      <c r="O114" s="38">
        <v>45</v>
      </c>
      <c r="P114" s="5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64"/>
      <c r="R114" s="464"/>
      <c r="S114" s="464"/>
      <c r="T114" s="465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D114" s="395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hidden="1" customHeight="1" x14ac:dyDescent="0.25">
      <c r="A115" s="64" t="s">
        <v>206</v>
      </c>
      <c r="B115" s="64" t="s">
        <v>208</v>
      </c>
      <c r="C115" s="37">
        <v>4301051543</v>
      </c>
      <c r="D115" s="462">
        <v>4607091386967</v>
      </c>
      <c r="E115" s="462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126</v>
      </c>
      <c r="L115" s="38"/>
      <c r="M115" s="39" t="s">
        <v>82</v>
      </c>
      <c r="N115" s="39"/>
      <c r="O115" s="38">
        <v>45</v>
      </c>
      <c r="P115" s="5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64"/>
      <c r="R115" s="464"/>
      <c r="S115" s="464"/>
      <c r="T115" s="465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D115" s="395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hidden="1" customHeight="1" x14ac:dyDescent="0.25">
      <c r="A116" s="64" t="s">
        <v>209</v>
      </c>
      <c r="B116" s="64" t="s">
        <v>210</v>
      </c>
      <c r="C116" s="37">
        <v>4301051436</v>
      </c>
      <c r="D116" s="462">
        <v>4607091385731</v>
      </c>
      <c r="E116" s="462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64"/>
      <c r="R116" s="464"/>
      <c r="S116" s="464"/>
      <c r="T116" s="465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D116" s="395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hidden="1" customHeight="1" x14ac:dyDescent="0.25">
      <c r="A117" s="64" t="s">
        <v>211</v>
      </c>
      <c r="B117" s="64" t="s">
        <v>212</v>
      </c>
      <c r="C117" s="37">
        <v>4301051438</v>
      </c>
      <c r="D117" s="462">
        <v>4680115880894</v>
      </c>
      <c r="E117" s="462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88</v>
      </c>
      <c r="L117" s="38"/>
      <c r="M117" s="39" t="s">
        <v>128</v>
      </c>
      <c r="N117" s="39"/>
      <c r="O117" s="38">
        <v>45</v>
      </c>
      <c r="P117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64"/>
      <c r="R117" s="464"/>
      <c r="S117" s="464"/>
      <c r="T117" s="465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D117" s="395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4301051439</v>
      </c>
      <c r="D118" s="462">
        <v>4680115880214</v>
      </c>
      <c r="E118" s="462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88</v>
      </c>
      <c r="L118" s="38"/>
      <c r="M118" s="39" t="s">
        <v>128</v>
      </c>
      <c r="N118" s="39"/>
      <c r="O118" s="38">
        <v>45</v>
      </c>
      <c r="P118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64"/>
      <c r="R118" s="464"/>
      <c r="S118" s="464"/>
      <c r="T118" s="465"/>
      <c r="U118" s="40" t="s">
        <v>48</v>
      </c>
      <c r="V118" s="40" t="s">
        <v>48</v>
      </c>
      <c r="W118" s="41" t="s">
        <v>0</v>
      </c>
      <c r="X118" s="59">
        <v>126.9</v>
      </c>
      <c r="Y118" s="56">
        <f>IFERROR(IF(X118="",0,CEILING((X118/$H118),1)*$H118),"")</f>
        <v>126.9</v>
      </c>
      <c r="Z118" s="42">
        <f>IFERROR(IF(Y118=0,"",ROUNDUP(Y118/H118,0)*0.00937),"")</f>
        <v>0.44039</v>
      </c>
      <c r="AA118" s="69" t="s">
        <v>48</v>
      </c>
      <c r="AB118" s="70" t="s">
        <v>48</v>
      </c>
      <c r="AC118" s="82"/>
      <c r="AD118" s="395"/>
      <c r="AG118" s="79"/>
      <c r="AJ118" s="84"/>
      <c r="AK118" s="84"/>
      <c r="BB118" s="138" t="s">
        <v>69</v>
      </c>
      <c r="BM118" s="79">
        <f>IFERROR(X118*I118/H118,"0")</f>
        <v>140.43600000000001</v>
      </c>
      <c r="BN118" s="79">
        <f>IFERROR(Y118*I118/H118,"0")</f>
        <v>140.43600000000001</v>
      </c>
      <c r="BO118" s="79">
        <f>IFERROR(1/J118*(X118/H118),"0")</f>
        <v>0.39166666666666666</v>
      </c>
      <c r="BP118" s="79">
        <f>IFERROR(1/J118*(Y118/H118),"0")</f>
        <v>0.39166666666666666</v>
      </c>
    </row>
    <row r="119" spans="1:68" x14ac:dyDescent="0.2">
      <c r="A119" s="469"/>
      <c r="B119" s="469"/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70"/>
      <c r="P119" s="466" t="s">
        <v>43</v>
      </c>
      <c r="Q119" s="467"/>
      <c r="R119" s="467"/>
      <c r="S119" s="467"/>
      <c r="T119" s="467"/>
      <c r="U119" s="467"/>
      <c r="V119" s="468"/>
      <c r="W119" s="43" t="s">
        <v>42</v>
      </c>
      <c r="X119" s="44">
        <f>IFERROR(X114/H114,"0")+IFERROR(X115/H115,"0")+IFERROR(X116/H116,"0")+IFERROR(X117/H117,"0")+IFERROR(X118/H118,"0")</f>
        <v>47</v>
      </c>
      <c r="Y119" s="44">
        <f>IFERROR(Y114/H114,"0")+IFERROR(Y115/H115,"0")+IFERROR(Y116/H116,"0")+IFERROR(Y117/H117,"0")+IFERROR(Y118/H118,"0")</f>
        <v>47</v>
      </c>
      <c r="Z119" s="44">
        <f>IFERROR(IF(Z114="",0,Z114),"0")+IFERROR(IF(Z115="",0,Z115),"0")+IFERROR(IF(Z116="",0,Z116),"0")+IFERROR(IF(Z117="",0,Z117),"0")+IFERROR(IF(Z118="",0,Z118),"0")</f>
        <v>0.44039</v>
      </c>
      <c r="AA119" s="68"/>
      <c r="AB119" s="68"/>
      <c r="AC119" s="68"/>
      <c r="AD119" s="395"/>
    </row>
    <row r="120" spans="1:68" x14ac:dyDescent="0.2">
      <c r="A120" s="469"/>
      <c r="B120" s="469"/>
      <c r="C120" s="469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70"/>
      <c r="P120" s="466" t="s">
        <v>43</v>
      </c>
      <c r="Q120" s="467"/>
      <c r="R120" s="467"/>
      <c r="S120" s="467"/>
      <c r="T120" s="467"/>
      <c r="U120" s="467"/>
      <c r="V120" s="468"/>
      <c r="W120" s="43" t="s">
        <v>0</v>
      </c>
      <c r="X120" s="44">
        <f>IFERROR(SUM(X114:X118),"0")</f>
        <v>126.9</v>
      </c>
      <c r="Y120" s="44">
        <f>IFERROR(SUM(Y114:Y118),"0")</f>
        <v>126.9</v>
      </c>
      <c r="Z120" s="43"/>
      <c r="AA120" s="68"/>
      <c r="AB120" s="68"/>
      <c r="AC120" s="68"/>
      <c r="AD120" s="395"/>
    </row>
    <row r="121" spans="1:68" ht="16.5" hidden="1" customHeight="1" x14ac:dyDescent="0.25">
      <c r="A121" s="460" t="s">
        <v>215</v>
      </c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0"/>
      <c r="P121" s="460"/>
      <c r="Q121" s="460"/>
      <c r="R121" s="460"/>
      <c r="S121" s="460"/>
      <c r="T121" s="460"/>
      <c r="U121" s="460"/>
      <c r="V121" s="460"/>
      <c r="W121" s="460"/>
      <c r="X121" s="460"/>
      <c r="Y121" s="460"/>
      <c r="Z121" s="460"/>
      <c r="AA121" s="66"/>
      <c r="AB121" s="66"/>
      <c r="AC121" s="80"/>
      <c r="AD121" s="395"/>
    </row>
    <row r="122" spans="1:68" ht="14.25" hidden="1" customHeight="1" x14ac:dyDescent="0.25">
      <c r="A122" s="461" t="s">
        <v>122</v>
      </c>
      <c r="B122" s="461"/>
      <c r="C122" s="461"/>
      <c r="D122" s="461"/>
      <c r="E122" s="461"/>
      <c r="F122" s="461"/>
      <c r="G122" s="461"/>
      <c r="H122" s="461"/>
      <c r="I122" s="461"/>
      <c r="J122" s="461"/>
      <c r="K122" s="461"/>
      <c r="L122" s="461"/>
      <c r="M122" s="461"/>
      <c r="N122" s="461"/>
      <c r="O122" s="461"/>
      <c r="P122" s="461"/>
      <c r="Q122" s="461"/>
      <c r="R122" s="461"/>
      <c r="S122" s="461"/>
      <c r="T122" s="461"/>
      <c r="U122" s="461"/>
      <c r="V122" s="461"/>
      <c r="W122" s="461"/>
      <c r="X122" s="461"/>
      <c r="Y122" s="461"/>
      <c r="Z122" s="461"/>
      <c r="AA122" s="67"/>
      <c r="AB122" s="67"/>
      <c r="AC122" s="81"/>
      <c r="AD122" s="395"/>
    </row>
    <row r="123" spans="1:68" ht="16.5" hidden="1" customHeight="1" x14ac:dyDescent="0.25">
      <c r="A123" s="64" t="s">
        <v>216</v>
      </c>
      <c r="B123" s="64" t="s">
        <v>217</v>
      </c>
      <c r="C123" s="37">
        <v>4301011514</v>
      </c>
      <c r="D123" s="462">
        <v>4680115882133</v>
      </c>
      <c r="E123" s="462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64"/>
      <c r="R123" s="464"/>
      <c r="S123" s="464"/>
      <c r="T123" s="465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D123" s="395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hidden="1" customHeight="1" x14ac:dyDescent="0.25">
      <c r="A124" s="64" t="s">
        <v>216</v>
      </c>
      <c r="B124" s="64" t="s">
        <v>218</v>
      </c>
      <c r="C124" s="37">
        <v>4301011703</v>
      </c>
      <c r="D124" s="462">
        <v>4680115882133</v>
      </c>
      <c r="E124" s="462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126</v>
      </c>
      <c r="L124" s="38"/>
      <c r="M124" s="39" t="s">
        <v>125</v>
      </c>
      <c r="N124" s="39"/>
      <c r="O124" s="38">
        <v>50</v>
      </c>
      <c r="P124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64"/>
      <c r="R124" s="464"/>
      <c r="S124" s="464"/>
      <c r="T124" s="465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D124" s="395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hidden="1" customHeight="1" x14ac:dyDescent="0.25">
      <c r="A125" s="64" t="s">
        <v>219</v>
      </c>
      <c r="B125" s="64" t="s">
        <v>220</v>
      </c>
      <c r="C125" s="37">
        <v>4301011417</v>
      </c>
      <c r="D125" s="462">
        <v>4680115880269</v>
      </c>
      <c r="E125" s="462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64"/>
      <c r="R125" s="464"/>
      <c r="S125" s="464"/>
      <c r="T125" s="465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D125" s="395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hidden="1" customHeight="1" x14ac:dyDescent="0.25">
      <c r="A126" s="64" t="s">
        <v>221</v>
      </c>
      <c r="B126" s="64" t="s">
        <v>222</v>
      </c>
      <c r="C126" s="37">
        <v>4301011415</v>
      </c>
      <c r="D126" s="462">
        <v>4680115880429</v>
      </c>
      <c r="E126" s="462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64"/>
      <c r="R126" s="464"/>
      <c r="S126" s="464"/>
      <c r="T126" s="465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D126" s="395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hidden="1" customHeight="1" x14ac:dyDescent="0.25">
      <c r="A127" s="64" t="s">
        <v>223</v>
      </c>
      <c r="B127" s="64" t="s">
        <v>224</v>
      </c>
      <c r="C127" s="37">
        <v>4301011462</v>
      </c>
      <c r="D127" s="462">
        <v>4680115881457</v>
      </c>
      <c r="E127" s="462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88</v>
      </c>
      <c r="L127" s="38"/>
      <c r="M127" s="39" t="s">
        <v>128</v>
      </c>
      <c r="N127" s="39"/>
      <c r="O127" s="38">
        <v>50</v>
      </c>
      <c r="P127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64"/>
      <c r="R127" s="464"/>
      <c r="S127" s="464"/>
      <c r="T127" s="465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D127" s="395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idden="1" x14ac:dyDescent="0.2">
      <c r="A128" s="469"/>
      <c r="B128" s="469"/>
      <c r="C128" s="469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70"/>
      <c r="P128" s="466" t="s">
        <v>43</v>
      </c>
      <c r="Q128" s="467"/>
      <c r="R128" s="467"/>
      <c r="S128" s="467"/>
      <c r="T128" s="467"/>
      <c r="U128" s="467"/>
      <c r="V128" s="468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  <c r="AD128" s="395"/>
    </row>
    <row r="129" spans="1:68" hidden="1" x14ac:dyDescent="0.2">
      <c r="A129" s="469"/>
      <c r="B129" s="469"/>
      <c r="C129" s="469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70"/>
      <c r="P129" s="466" t="s">
        <v>43</v>
      </c>
      <c r="Q129" s="467"/>
      <c r="R129" s="467"/>
      <c r="S129" s="467"/>
      <c r="T129" s="467"/>
      <c r="U129" s="467"/>
      <c r="V129" s="468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  <c r="AD129" s="395"/>
    </row>
    <row r="130" spans="1:68" ht="14.25" hidden="1" customHeight="1" x14ac:dyDescent="0.25">
      <c r="A130" s="461" t="s">
        <v>158</v>
      </c>
      <c r="B130" s="461"/>
      <c r="C130" s="461"/>
      <c r="D130" s="461"/>
      <c r="E130" s="461"/>
      <c r="F130" s="461"/>
      <c r="G130" s="461"/>
      <c r="H130" s="461"/>
      <c r="I130" s="461"/>
      <c r="J130" s="461"/>
      <c r="K130" s="461"/>
      <c r="L130" s="461"/>
      <c r="M130" s="461"/>
      <c r="N130" s="461"/>
      <c r="O130" s="461"/>
      <c r="P130" s="461"/>
      <c r="Q130" s="461"/>
      <c r="R130" s="461"/>
      <c r="S130" s="461"/>
      <c r="T130" s="461"/>
      <c r="U130" s="461"/>
      <c r="V130" s="461"/>
      <c r="W130" s="461"/>
      <c r="X130" s="461"/>
      <c r="Y130" s="461"/>
      <c r="Z130" s="461"/>
      <c r="AA130" s="67"/>
      <c r="AB130" s="67"/>
      <c r="AC130" s="81"/>
      <c r="AD130" s="395"/>
    </row>
    <row r="131" spans="1:68" ht="16.5" hidden="1" customHeight="1" x14ac:dyDescent="0.25">
      <c r="A131" s="64" t="s">
        <v>225</v>
      </c>
      <c r="B131" s="64" t="s">
        <v>226</v>
      </c>
      <c r="C131" s="37">
        <v>4301020345</v>
      </c>
      <c r="D131" s="462">
        <v>4680115881488</v>
      </c>
      <c r="E131" s="462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9" t="s">
        <v>227</v>
      </c>
      <c r="Q131" s="464"/>
      <c r="R131" s="464"/>
      <c r="S131" s="464"/>
      <c r="T131" s="465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D131" s="395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hidden="1" customHeight="1" x14ac:dyDescent="0.25">
      <c r="A132" s="64" t="s">
        <v>225</v>
      </c>
      <c r="B132" s="64" t="s">
        <v>228</v>
      </c>
      <c r="C132" s="37">
        <v>4301020235</v>
      </c>
      <c r="D132" s="462">
        <v>4680115881488</v>
      </c>
      <c r="E132" s="462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126</v>
      </c>
      <c r="L132" s="38"/>
      <c r="M132" s="39" t="s">
        <v>125</v>
      </c>
      <c r="N132" s="39"/>
      <c r="O132" s="38">
        <v>50</v>
      </c>
      <c r="P132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64"/>
      <c r="R132" s="464"/>
      <c r="S132" s="464"/>
      <c r="T132" s="465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D132" s="395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hidden="1" customHeight="1" x14ac:dyDescent="0.25">
      <c r="A133" s="64" t="s">
        <v>229</v>
      </c>
      <c r="B133" s="64" t="s">
        <v>230</v>
      </c>
      <c r="C133" s="37">
        <v>4301020346</v>
      </c>
      <c r="D133" s="462">
        <v>4680115882775</v>
      </c>
      <c r="E133" s="462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83</v>
      </c>
      <c r="L133" s="38"/>
      <c r="M133" s="39" t="s">
        <v>125</v>
      </c>
      <c r="N133" s="39"/>
      <c r="O133" s="38">
        <v>55</v>
      </c>
      <c r="P133" s="531" t="s">
        <v>231</v>
      </c>
      <c r="Q133" s="464"/>
      <c r="R133" s="464"/>
      <c r="S133" s="464"/>
      <c r="T133" s="465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D133" s="395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hidden="1" customHeight="1" x14ac:dyDescent="0.25">
      <c r="A134" s="64" t="s">
        <v>229</v>
      </c>
      <c r="B134" s="64" t="s">
        <v>232</v>
      </c>
      <c r="C134" s="37">
        <v>4301020258</v>
      </c>
      <c r="D134" s="462">
        <v>4680115882775</v>
      </c>
      <c r="E134" s="462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83</v>
      </c>
      <c r="L134" s="38"/>
      <c r="M134" s="39" t="s">
        <v>128</v>
      </c>
      <c r="N134" s="39"/>
      <c r="O134" s="38">
        <v>50</v>
      </c>
      <c r="P134" s="53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64"/>
      <c r="R134" s="464"/>
      <c r="S134" s="464"/>
      <c r="T134" s="465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D134" s="395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hidden="1" customHeight="1" x14ac:dyDescent="0.25">
      <c r="A135" s="64" t="s">
        <v>233</v>
      </c>
      <c r="B135" s="64" t="s">
        <v>234</v>
      </c>
      <c r="C135" s="37">
        <v>4301020339</v>
      </c>
      <c r="D135" s="462">
        <v>4680115880658</v>
      </c>
      <c r="E135" s="462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50</v>
      </c>
      <c r="P135" s="53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64"/>
      <c r="R135" s="464"/>
      <c r="S135" s="464"/>
      <c r="T135" s="465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D135" s="395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hidden="1" x14ac:dyDescent="0.2">
      <c r="A136" s="469"/>
      <c r="B136" s="469"/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70"/>
      <c r="P136" s="466" t="s">
        <v>43</v>
      </c>
      <c r="Q136" s="467"/>
      <c r="R136" s="467"/>
      <c r="S136" s="467"/>
      <c r="T136" s="467"/>
      <c r="U136" s="467"/>
      <c r="V136" s="468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  <c r="AD136" s="395"/>
    </row>
    <row r="137" spans="1:68" hidden="1" x14ac:dyDescent="0.2">
      <c r="A137" s="469"/>
      <c r="B137" s="469"/>
      <c r="C137" s="469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70"/>
      <c r="P137" s="466" t="s">
        <v>43</v>
      </c>
      <c r="Q137" s="467"/>
      <c r="R137" s="467"/>
      <c r="S137" s="467"/>
      <c r="T137" s="467"/>
      <c r="U137" s="467"/>
      <c r="V137" s="468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  <c r="AD137" s="395"/>
    </row>
    <row r="138" spans="1:68" ht="14.25" hidden="1" customHeight="1" x14ac:dyDescent="0.25">
      <c r="A138" s="461" t="s">
        <v>84</v>
      </c>
      <c r="B138" s="461"/>
      <c r="C138" s="461"/>
      <c r="D138" s="461"/>
      <c r="E138" s="461"/>
      <c r="F138" s="461"/>
      <c r="G138" s="461"/>
      <c r="H138" s="461"/>
      <c r="I138" s="461"/>
      <c r="J138" s="461"/>
      <c r="K138" s="461"/>
      <c r="L138" s="461"/>
      <c r="M138" s="461"/>
      <c r="N138" s="461"/>
      <c r="O138" s="461"/>
      <c r="P138" s="461"/>
      <c r="Q138" s="461"/>
      <c r="R138" s="461"/>
      <c r="S138" s="461"/>
      <c r="T138" s="461"/>
      <c r="U138" s="461"/>
      <c r="V138" s="461"/>
      <c r="W138" s="461"/>
      <c r="X138" s="461"/>
      <c r="Y138" s="461"/>
      <c r="Z138" s="461"/>
      <c r="AA138" s="67"/>
      <c r="AB138" s="67"/>
      <c r="AC138" s="81"/>
      <c r="AD138" s="395"/>
    </row>
    <row r="139" spans="1:68" ht="16.5" hidden="1" customHeight="1" x14ac:dyDescent="0.25">
      <c r="A139" s="64" t="s">
        <v>235</v>
      </c>
      <c r="B139" s="64" t="s">
        <v>236</v>
      </c>
      <c r="C139" s="37">
        <v>4301051360</v>
      </c>
      <c r="D139" s="462">
        <v>4607091385168</v>
      </c>
      <c r="E139" s="462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126</v>
      </c>
      <c r="L139" s="38"/>
      <c r="M139" s="39" t="s">
        <v>128</v>
      </c>
      <c r="N139" s="39"/>
      <c r="O139" s="38">
        <v>45</v>
      </c>
      <c r="P139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64"/>
      <c r="R139" s="464"/>
      <c r="S139" s="464"/>
      <c r="T139" s="465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D139" s="395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hidden="1" customHeight="1" x14ac:dyDescent="0.25">
      <c r="A140" s="64" t="s">
        <v>235</v>
      </c>
      <c r="B140" s="64" t="s">
        <v>237</v>
      </c>
      <c r="C140" s="37">
        <v>4301051612</v>
      </c>
      <c r="D140" s="462">
        <v>4607091385168</v>
      </c>
      <c r="E140" s="462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126</v>
      </c>
      <c r="L140" s="38"/>
      <c r="M140" s="39" t="s">
        <v>82</v>
      </c>
      <c r="N140" s="39"/>
      <c r="O140" s="38">
        <v>45</v>
      </c>
      <c r="P140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64"/>
      <c r="R140" s="464"/>
      <c r="S140" s="464"/>
      <c r="T140" s="465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D140" s="395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hidden="1" customHeight="1" x14ac:dyDescent="0.25">
      <c r="A141" s="64" t="s">
        <v>238</v>
      </c>
      <c r="B141" s="64" t="s">
        <v>239</v>
      </c>
      <c r="C141" s="37">
        <v>4301051742</v>
      </c>
      <c r="D141" s="462">
        <v>4680115884540</v>
      </c>
      <c r="E141" s="462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126</v>
      </c>
      <c r="L141" s="38"/>
      <c r="M141" s="39" t="s">
        <v>128</v>
      </c>
      <c r="N141" s="39"/>
      <c r="O141" s="38">
        <v>45</v>
      </c>
      <c r="P141" s="536" t="s">
        <v>240</v>
      </c>
      <c r="Q141" s="464"/>
      <c r="R141" s="464"/>
      <c r="S141" s="464"/>
      <c r="T141" s="465"/>
      <c r="U141" s="40" t="s">
        <v>178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D141" s="395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hidden="1" customHeight="1" x14ac:dyDescent="0.25">
      <c r="A142" s="64" t="s">
        <v>241</v>
      </c>
      <c r="B142" s="64" t="s">
        <v>242</v>
      </c>
      <c r="C142" s="37">
        <v>4301051362</v>
      </c>
      <c r="D142" s="462">
        <v>4607091383256</v>
      </c>
      <c r="E142" s="462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88</v>
      </c>
      <c r="L142" s="38"/>
      <c r="M142" s="39" t="s">
        <v>128</v>
      </c>
      <c r="N142" s="39"/>
      <c r="O142" s="38">
        <v>45</v>
      </c>
      <c r="P14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64"/>
      <c r="R142" s="464"/>
      <c r="S142" s="464"/>
      <c r="T142" s="465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D142" s="395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hidden="1" customHeight="1" x14ac:dyDescent="0.25">
      <c r="A143" s="64" t="s">
        <v>243</v>
      </c>
      <c r="B143" s="64" t="s">
        <v>244</v>
      </c>
      <c r="C143" s="37">
        <v>4301051358</v>
      </c>
      <c r="D143" s="462">
        <v>4607091385748</v>
      </c>
      <c r="E143" s="462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88</v>
      </c>
      <c r="L143" s="38"/>
      <c r="M143" s="39" t="s">
        <v>128</v>
      </c>
      <c r="N143" s="39"/>
      <c r="O143" s="38">
        <v>45</v>
      </c>
      <c r="P14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64"/>
      <c r="R143" s="464"/>
      <c r="S143" s="464"/>
      <c r="T143" s="465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D143" s="395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245</v>
      </c>
      <c r="B144" s="64" t="s">
        <v>246</v>
      </c>
      <c r="C144" s="37">
        <v>4301051738</v>
      </c>
      <c r="D144" s="462">
        <v>4680115884533</v>
      </c>
      <c r="E144" s="462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45</v>
      </c>
      <c r="P14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64"/>
      <c r="R144" s="464"/>
      <c r="S144" s="464"/>
      <c r="T144" s="465"/>
      <c r="U144" s="40" t="s">
        <v>48</v>
      </c>
      <c r="V144" s="40" t="s">
        <v>48</v>
      </c>
      <c r="W144" s="41" t="s">
        <v>0</v>
      </c>
      <c r="X144" s="59">
        <v>9</v>
      </c>
      <c r="Y144" s="56">
        <f t="shared" si="21"/>
        <v>9</v>
      </c>
      <c r="Z144" s="42">
        <f>IFERROR(IF(Y144=0,"",ROUNDUP(Y144/H144,0)*0.00753),"")</f>
        <v>3.7650000000000003E-2</v>
      </c>
      <c r="AA144" s="69" t="s">
        <v>48</v>
      </c>
      <c r="AB144" s="70" t="s">
        <v>48</v>
      </c>
      <c r="AC144" s="82"/>
      <c r="AD144" s="395"/>
      <c r="AG144" s="79"/>
      <c r="AJ144" s="84"/>
      <c r="AK144" s="84"/>
      <c r="BB144" s="154" t="s">
        <v>69</v>
      </c>
      <c r="BM144" s="79">
        <f t="shared" si="22"/>
        <v>10</v>
      </c>
      <c r="BN144" s="79">
        <f t="shared" si="23"/>
        <v>10</v>
      </c>
      <c r="BO144" s="79">
        <f t="shared" si="24"/>
        <v>3.2051282051282048E-2</v>
      </c>
      <c r="BP144" s="79">
        <f t="shared" si="25"/>
        <v>3.2051282051282048E-2</v>
      </c>
    </row>
    <row r="145" spans="1:68" ht="16.5" hidden="1" customHeight="1" x14ac:dyDescent="0.25">
      <c r="A145" s="64" t="s">
        <v>247</v>
      </c>
      <c r="B145" s="64" t="s">
        <v>248</v>
      </c>
      <c r="C145" s="37">
        <v>4301051480</v>
      </c>
      <c r="D145" s="462">
        <v>4680115882645</v>
      </c>
      <c r="E145" s="462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64"/>
      <c r="R145" s="464"/>
      <c r="S145" s="464"/>
      <c r="T145" s="465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D145" s="395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69"/>
      <c r="B146" s="469"/>
      <c r="C146" s="469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70"/>
      <c r="P146" s="466" t="s">
        <v>43</v>
      </c>
      <c r="Q146" s="467"/>
      <c r="R146" s="467"/>
      <c r="S146" s="467"/>
      <c r="T146" s="467"/>
      <c r="U146" s="467"/>
      <c r="V146" s="468"/>
      <c r="W146" s="43" t="s">
        <v>42</v>
      </c>
      <c r="X146" s="44">
        <f>IFERROR(X139/H139,"0")+IFERROR(X140/H140,"0")+IFERROR(X141/H141,"0")+IFERROR(X142/H142,"0")+IFERROR(X143/H143,"0")+IFERROR(X144/H144,"0")+IFERROR(X145/H145,"0")</f>
        <v>5</v>
      </c>
      <c r="Y146" s="44">
        <f>IFERROR(Y139/H139,"0")+IFERROR(Y140/H140,"0")+IFERROR(Y141/H141,"0")+IFERROR(Y142/H142,"0")+IFERROR(Y143/H143,"0")+IFERROR(Y144/H144,"0")+IFERROR(Y145/H145,"0")</f>
        <v>5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3.7650000000000003E-2</v>
      </c>
      <c r="AA146" s="68"/>
      <c r="AB146" s="68"/>
      <c r="AC146" s="68"/>
      <c r="AD146" s="395"/>
    </row>
    <row r="147" spans="1:68" x14ac:dyDescent="0.2">
      <c r="A147" s="469"/>
      <c r="B147" s="469"/>
      <c r="C147" s="469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70"/>
      <c r="P147" s="466" t="s">
        <v>43</v>
      </c>
      <c r="Q147" s="467"/>
      <c r="R147" s="467"/>
      <c r="S147" s="467"/>
      <c r="T147" s="467"/>
      <c r="U147" s="467"/>
      <c r="V147" s="468"/>
      <c r="W147" s="43" t="s">
        <v>0</v>
      </c>
      <c r="X147" s="44">
        <f>IFERROR(SUM(X139:X145),"0")</f>
        <v>9</v>
      </c>
      <c r="Y147" s="44">
        <f>IFERROR(SUM(Y139:Y145),"0")</f>
        <v>9</v>
      </c>
      <c r="Z147" s="43"/>
      <c r="AA147" s="68"/>
      <c r="AB147" s="68"/>
      <c r="AC147" s="68"/>
      <c r="AD147" s="395"/>
    </row>
    <row r="148" spans="1:68" ht="14.25" hidden="1" customHeight="1" x14ac:dyDescent="0.25">
      <c r="A148" s="461" t="s">
        <v>193</v>
      </c>
      <c r="B148" s="461"/>
      <c r="C148" s="461"/>
      <c r="D148" s="461"/>
      <c r="E148" s="461"/>
      <c r="F148" s="461"/>
      <c r="G148" s="461"/>
      <c r="H148" s="461"/>
      <c r="I148" s="461"/>
      <c r="J148" s="461"/>
      <c r="K148" s="461"/>
      <c r="L148" s="461"/>
      <c r="M148" s="461"/>
      <c r="N148" s="461"/>
      <c r="O148" s="461"/>
      <c r="P148" s="461"/>
      <c r="Q148" s="461"/>
      <c r="R148" s="461"/>
      <c r="S148" s="461"/>
      <c r="T148" s="461"/>
      <c r="U148" s="461"/>
      <c r="V148" s="461"/>
      <c r="W148" s="461"/>
      <c r="X148" s="461"/>
      <c r="Y148" s="461"/>
      <c r="Z148" s="461"/>
      <c r="AA148" s="67"/>
      <c r="AB148" s="67"/>
      <c r="AC148" s="81"/>
      <c r="AD148" s="395"/>
    </row>
    <row r="149" spans="1:68" ht="27" hidden="1" customHeight="1" x14ac:dyDescent="0.25">
      <c r="A149" s="64" t="s">
        <v>249</v>
      </c>
      <c r="B149" s="64" t="s">
        <v>250</v>
      </c>
      <c r="C149" s="37">
        <v>4301060356</v>
      </c>
      <c r="D149" s="462">
        <v>4680115882652</v>
      </c>
      <c r="E149" s="462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88</v>
      </c>
      <c r="L149" s="38"/>
      <c r="M149" s="39" t="s">
        <v>82</v>
      </c>
      <c r="N149" s="39"/>
      <c r="O149" s="38">
        <v>40</v>
      </c>
      <c r="P149" s="5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64"/>
      <c r="R149" s="464"/>
      <c r="S149" s="464"/>
      <c r="T149" s="465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D149" s="395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hidden="1" customHeight="1" x14ac:dyDescent="0.25">
      <c r="A150" s="64" t="s">
        <v>251</v>
      </c>
      <c r="B150" s="64" t="s">
        <v>252</v>
      </c>
      <c r="C150" s="37">
        <v>4301060309</v>
      </c>
      <c r="D150" s="462">
        <v>4680115880238</v>
      </c>
      <c r="E150" s="462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88</v>
      </c>
      <c r="L150" s="38"/>
      <c r="M150" s="39" t="s">
        <v>82</v>
      </c>
      <c r="N150" s="39"/>
      <c r="O150" s="38">
        <v>40</v>
      </c>
      <c r="P150" s="5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64"/>
      <c r="R150" s="464"/>
      <c r="S150" s="464"/>
      <c r="T150" s="465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D150" s="395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idden="1" x14ac:dyDescent="0.2">
      <c r="A151" s="469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70"/>
      <c r="P151" s="466" t="s">
        <v>43</v>
      </c>
      <c r="Q151" s="467"/>
      <c r="R151" s="467"/>
      <c r="S151" s="467"/>
      <c r="T151" s="467"/>
      <c r="U151" s="467"/>
      <c r="V151" s="468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  <c r="AD151" s="395"/>
    </row>
    <row r="152" spans="1:68" hidden="1" x14ac:dyDescent="0.2">
      <c r="A152" s="469"/>
      <c r="B152" s="469"/>
      <c r="C152" s="469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70"/>
      <c r="P152" s="466" t="s">
        <v>43</v>
      </c>
      <c r="Q152" s="467"/>
      <c r="R152" s="467"/>
      <c r="S152" s="467"/>
      <c r="T152" s="467"/>
      <c r="U152" s="467"/>
      <c r="V152" s="468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  <c r="AD152" s="395"/>
    </row>
    <row r="153" spans="1:68" ht="16.5" hidden="1" customHeight="1" x14ac:dyDescent="0.25">
      <c r="A153" s="460" t="s">
        <v>253</v>
      </c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0"/>
      <c r="P153" s="460"/>
      <c r="Q153" s="460"/>
      <c r="R153" s="460"/>
      <c r="S153" s="460"/>
      <c r="T153" s="460"/>
      <c r="U153" s="460"/>
      <c r="V153" s="460"/>
      <c r="W153" s="460"/>
      <c r="X153" s="460"/>
      <c r="Y153" s="460"/>
      <c r="Z153" s="460"/>
      <c r="AA153" s="66"/>
      <c r="AB153" s="66"/>
      <c r="AC153" s="80"/>
      <c r="AD153" s="395"/>
    </row>
    <row r="154" spans="1:68" ht="14.25" hidden="1" customHeight="1" x14ac:dyDescent="0.25">
      <c r="A154" s="461" t="s">
        <v>122</v>
      </c>
      <c r="B154" s="461"/>
      <c r="C154" s="461"/>
      <c r="D154" s="461"/>
      <c r="E154" s="461"/>
      <c r="F154" s="461"/>
      <c r="G154" s="461"/>
      <c r="H154" s="461"/>
      <c r="I154" s="461"/>
      <c r="J154" s="461"/>
      <c r="K154" s="461"/>
      <c r="L154" s="461"/>
      <c r="M154" s="461"/>
      <c r="N154" s="461"/>
      <c r="O154" s="461"/>
      <c r="P154" s="461"/>
      <c r="Q154" s="461"/>
      <c r="R154" s="461"/>
      <c r="S154" s="461"/>
      <c r="T154" s="461"/>
      <c r="U154" s="461"/>
      <c r="V154" s="461"/>
      <c r="W154" s="461"/>
      <c r="X154" s="461"/>
      <c r="Y154" s="461"/>
      <c r="Z154" s="461"/>
      <c r="AA154" s="67"/>
      <c r="AB154" s="67"/>
      <c r="AC154" s="81"/>
      <c r="AD154" s="395"/>
    </row>
    <row r="155" spans="1:68" ht="27" hidden="1" customHeight="1" x14ac:dyDescent="0.25">
      <c r="A155" s="64" t="s">
        <v>254</v>
      </c>
      <c r="B155" s="64" t="s">
        <v>255</v>
      </c>
      <c r="C155" s="37">
        <v>4301011562</v>
      </c>
      <c r="D155" s="462">
        <v>4680115882577</v>
      </c>
      <c r="E155" s="462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64"/>
      <c r="R155" s="464"/>
      <c r="S155" s="464"/>
      <c r="T155" s="465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D155" s="395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254</v>
      </c>
      <c r="B156" s="64" t="s">
        <v>256</v>
      </c>
      <c r="C156" s="37">
        <v>4301011564</v>
      </c>
      <c r="D156" s="462">
        <v>4680115882577</v>
      </c>
      <c r="E156" s="462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64"/>
      <c r="R156" s="464"/>
      <c r="S156" s="464"/>
      <c r="T156" s="465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D156" s="395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469"/>
      <c r="B157" s="469"/>
      <c r="C157" s="469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70"/>
      <c r="P157" s="466" t="s">
        <v>43</v>
      </c>
      <c r="Q157" s="467"/>
      <c r="R157" s="467"/>
      <c r="S157" s="467"/>
      <c r="T157" s="467"/>
      <c r="U157" s="467"/>
      <c r="V157" s="468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  <c r="AD157" s="395"/>
    </row>
    <row r="158" spans="1:68" hidden="1" x14ac:dyDescent="0.2">
      <c r="A158" s="469"/>
      <c r="B158" s="469"/>
      <c r="C158" s="469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70"/>
      <c r="P158" s="466" t="s">
        <v>43</v>
      </c>
      <c r="Q158" s="467"/>
      <c r="R158" s="467"/>
      <c r="S158" s="467"/>
      <c r="T158" s="467"/>
      <c r="U158" s="467"/>
      <c r="V158" s="468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  <c r="AD158" s="395"/>
    </row>
    <row r="159" spans="1:68" ht="14.25" hidden="1" customHeight="1" x14ac:dyDescent="0.25">
      <c r="A159" s="461" t="s">
        <v>79</v>
      </c>
      <c r="B159" s="461"/>
      <c r="C159" s="461"/>
      <c r="D159" s="461"/>
      <c r="E159" s="461"/>
      <c r="F159" s="461"/>
      <c r="G159" s="461"/>
      <c r="H159" s="461"/>
      <c r="I159" s="461"/>
      <c r="J159" s="461"/>
      <c r="K159" s="461"/>
      <c r="L159" s="461"/>
      <c r="M159" s="461"/>
      <c r="N159" s="461"/>
      <c r="O159" s="461"/>
      <c r="P159" s="461"/>
      <c r="Q159" s="461"/>
      <c r="R159" s="461"/>
      <c r="S159" s="461"/>
      <c r="T159" s="461"/>
      <c r="U159" s="461"/>
      <c r="V159" s="461"/>
      <c r="W159" s="461"/>
      <c r="X159" s="461"/>
      <c r="Y159" s="461"/>
      <c r="Z159" s="461"/>
      <c r="AA159" s="67"/>
      <c r="AB159" s="67"/>
      <c r="AC159" s="81"/>
      <c r="AD159" s="395"/>
    </row>
    <row r="160" spans="1:68" ht="27" hidden="1" customHeight="1" x14ac:dyDescent="0.25">
      <c r="A160" s="64" t="s">
        <v>257</v>
      </c>
      <c r="B160" s="64" t="s">
        <v>258</v>
      </c>
      <c r="C160" s="37">
        <v>4301031234</v>
      </c>
      <c r="D160" s="462">
        <v>4680115883444</v>
      </c>
      <c r="E160" s="462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90</v>
      </c>
      <c r="P160" s="5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64"/>
      <c r="R160" s="464"/>
      <c r="S160" s="464"/>
      <c r="T160" s="465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D160" s="395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hidden="1" customHeight="1" x14ac:dyDescent="0.25">
      <c r="A161" s="64" t="s">
        <v>257</v>
      </c>
      <c r="B161" s="64" t="s">
        <v>259</v>
      </c>
      <c r="C161" s="37">
        <v>4301031235</v>
      </c>
      <c r="D161" s="462">
        <v>4680115883444</v>
      </c>
      <c r="E161" s="462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90</v>
      </c>
      <c r="P161" s="5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64"/>
      <c r="R161" s="464"/>
      <c r="S161" s="464"/>
      <c r="T161" s="465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D161" s="395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469"/>
      <c r="B162" s="469"/>
      <c r="C162" s="469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70"/>
      <c r="P162" s="466" t="s">
        <v>43</v>
      </c>
      <c r="Q162" s="467"/>
      <c r="R162" s="467"/>
      <c r="S162" s="467"/>
      <c r="T162" s="467"/>
      <c r="U162" s="467"/>
      <c r="V162" s="468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  <c r="AD162" s="395"/>
    </row>
    <row r="163" spans="1:68" hidden="1" x14ac:dyDescent="0.2">
      <c r="A163" s="469"/>
      <c r="B163" s="469"/>
      <c r="C163" s="469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70"/>
      <c r="P163" s="466" t="s">
        <v>43</v>
      </c>
      <c r="Q163" s="467"/>
      <c r="R163" s="467"/>
      <c r="S163" s="467"/>
      <c r="T163" s="467"/>
      <c r="U163" s="467"/>
      <c r="V163" s="468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  <c r="AD163" s="395"/>
    </row>
    <row r="164" spans="1:68" ht="14.25" hidden="1" customHeight="1" x14ac:dyDescent="0.25">
      <c r="A164" s="461" t="s">
        <v>84</v>
      </c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1"/>
      <c r="O164" s="461"/>
      <c r="P164" s="461"/>
      <c r="Q164" s="461"/>
      <c r="R164" s="461"/>
      <c r="S164" s="461"/>
      <c r="T164" s="461"/>
      <c r="U164" s="461"/>
      <c r="V164" s="461"/>
      <c r="W164" s="461"/>
      <c r="X164" s="461"/>
      <c r="Y164" s="461"/>
      <c r="Z164" s="461"/>
      <c r="AA164" s="67"/>
      <c r="AB164" s="67"/>
      <c r="AC164" s="81"/>
      <c r="AD164" s="395"/>
    </row>
    <row r="165" spans="1:68" ht="16.5" hidden="1" customHeight="1" x14ac:dyDescent="0.25">
      <c r="A165" s="64" t="s">
        <v>260</v>
      </c>
      <c r="B165" s="64" t="s">
        <v>261</v>
      </c>
      <c r="C165" s="37">
        <v>4301051476</v>
      </c>
      <c r="D165" s="462">
        <v>4680115882584</v>
      </c>
      <c r="E165" s="462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88</v>
      </c>
      <c r="L165" s="38"/>
      <c r="M165" s="39" t="s">
        <v>112</v>
      </c>
      <c r="N165" s="39"/>
      <c r="O165" s="38">
        <v>60</v>
      </c>
      <c r="P165" s="5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464"/>
      <c r="R165" s="464"/>
      <c r="S165" s="464"/>
      <c r="T165" s="465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D165" s="395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hidden="1" customHeight="1" x14ac:dyDescent="0.25">
      <c r="A166" s="64" t="s">
        <v>260</v>
      </c>
      <c r="B166" s="64" t="s">
        <v>262</v>
      </c>
      <c r="C166" s="37">
        <v>4301051477</v>
      </c>
      <c r="D166" s="462">
        <v>4680115882584</v>
      </c>
      <c r="E166" s="462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88</v>
      </c>
      <c r="L166" s="38"/>
      <c r="M166" s="39" t="s">
        <v>112</v>
      </c>
      <c r="N166" s="39"/>
      <c r="O166" s="38">
        <v>60</v>
      </c>
      <c r="P166" s="5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464"/>
      <c r="R166" s="464"/>
      <c r="S166" s="464"/>
      <c r="T166" s="465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D166" s="395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idden="1" x14ac:dyDescent="0.2">
      <c r="A167" s="469"/>
      <c r="B167" s="469"/>
      <c r="C167" s="469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70"/>
      <c r="P167" s="466" t="s">
        <v>43</v>
      </c>
      <c r="Q167" s="467"/>
      <c r="R167" s="467"/>
      <c r="S167" s="467"/>
      <c r="T167" s="467"/>
      <c r="U167" s="467"/>
      <c r="V167" s="468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  <c r="AD167" s="395"/>
    </row>
    <row r="168" spans="1:68" hidden="1" x14ac:dyDescent="0.2">
      <c r="A168" s="469"/>
      <c r="B168" s="469"/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70"/>
      <c r="P168" s="466" t="s">
        <v>43</v>
      </c>
      <c r="Q168" s="467"/>
      <c r="R168" s="467"/>
      <c r="S168" s="467"/>
      <c r="T168" s="467"/>
      <c r="U168" s="467"/>
      <c r="V168" s="468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  <c r="AD168" s="395"/>
    </row>
    <row r="169" spans="1:68" ht="16.5" hidden="1" customHeight="1" x14ac:dyDescent="0.25">
      <c r="A169" s="460" t="s">
        <v>120</v>
      </c>
      <c r="B169" s="460"/>
      <c r="C169" s="460"/>
      <c r="D169" s="460"/>
      <c r="E169" s="460"/>
      <c r="F169" s="460"/>
      <c r="G169" s="460"/>
      <c r="H169" s="460"/>
      <c r="I169" s="460"/>
      <c r="J169" s="460"/>
      <c r="K169" s="460"/>
      <c r="L169" s="460"/>
      <c r="M169" s="460"/>
      <c r="N169" s="460"/>
      <c r="O169" s="460"/>
      <c r="P169" s="460"/>
      <c r="Q169" s="460"/>
      <c r="R169" s="460"/>
      <c r="S169" s="460"/>
      <c r="T169" s="460"/>
      <c r="U169" s="460"/>
      <c r="V169" s="460"/>
      <c r="W169" s="460"/>
      <c r="X169" s="460"/>
      <c r="Y169" s="460"/>
      <c r="Z169" s="460"/>
      <c r="AA169" s="66"/>
      <c r="AB169" s="66"/>
      <c r="AC169" s="80"/>
      <c r="AD169" s="395"/>
    </row>
    <row r="170" spans="1:68" ht="14.25" hidden="1" customHeight="1" x14ac:dyDescent="0.25">
      <c r="A170" s="461" t="s">
        <v>122</v>
      </c>
      <c r="B170" s="461"/>
      <c r="C170" s="461"/>
      <c r="D170" s="461"/>
      <c r="E170" s="461"/>
      <c r="F170" s="461"/>
      <c r="G170" s="461"/>
      <c r="H170" s="461"/>
      <c r="I170" s="461"/>
      <c r="J170" s="461"/>
      <c r="K170" s="461"/>
      <c r="L170" s="461"/>
      <c r="M170" s="461"/>
      <c r="N170" s="461"/>
      <c r="O170" s="461"/>
      <c r="P170" s="461"/>
      <c r="Q170" s="461"/>
      <c r="R170" s="461"/>
      <c r="S170" s="461"/>
      <c r="T170" s="461"/>
      <c r="U170" s="461"/>
      <c r="V170" s="461"/>
      <c r="W170" s="461"/>
      <c r="X170" s="461"/>
      <c r="Y170" s="461"/>
      <c r="Z170" s="461"/>
      <c r="AA170" s="67"/>
      <c r="AB170" s="67"/>
      <c r="AC170" s="81"/>
      <c r="AD170" s="395"/>
    </row>
    <row r="171" spans="1:68" ht="27" hidden="1" customHeight="1" x14ac:dyDescent="0.25">
      <c r="A171" s="64" t="s">
        <v>263</v>
      </c>
      <c r="B171" s="64" t="s">
        <v>264</v>
      </c>
      <c r="C171" s="37">
        <v>4301011623</v>
      </c>
      <c r="D171" s="462">
        <v>4607091382945</v>
      </c>
      <c r="E171" s="462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126</v>
      </c>
      <c r="L171" s="38"/>
      <c r="M171" s="39" t="s">
        <v>125</v>
      </c>
      <c r="N171" s="39"/>
      <c r="O171" s="38">
        <v>50</v>
      </c>
      <c r="P171" s="5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64"/>
      <c r="R171" s="464"/>
      <c r="S171" s="464"/>
      <c r="T171" s="46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D171" s="395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hidden="1" customHeight="1" x14ac:dyDescent="0.25">
      <c r="A172" s="64" t="s">
        <v>265</v>
      </c>
      <c r="B172" s="64" t="s">
        <v>266</v>
      </c>
      <c r="C172" s="37">
        <v>4301011192</v>
      </c>
      <c r="D172" s="462">
        <v>4607091382952</v>
      </c>
      <c r="E172" s="462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88</v>
      </c>
      <c r="L172" s="38"/>
      <c r="M172" s="39" t="s">
        <v>125</v>
      </c>
      <c r="N172" s="39"/>
      <c r="O172" s="38">
        <v>50</v>
      </c>
      <c r="P172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64"/>
      <c r="R172" s="464"/>
      <c r="S172" s="464"/>
      <c r="T172" s="465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D172" s="395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267</v>
      </c>
      <c r="B173" s="64" t="s">
        <v>268</v>
      </c>
      <c r="C173" s="37">
        <v>4301011705</v>
      </c>
      <c r="D173" s="462">
        <v>4607091384604</v>
      </c>
      <c r="E173" s="462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88</v>
      </c>
      <c r="L173" s="38"/>
      <c r="M173" s="39" t="s">
        <v>125</v>
      </c>
      <c r="N173" s="39"/>
      <c r="O173" s="38">
        <v>50</v>
      </c>
      <c r="P173" s="5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64"/>
      <c r="R173" s="464"/>
      <c r="S173" s="464"/>
      <c r="T173" s="465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D173" s="395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idden="1" x14ac:dyDescent="0.2">
      <c r="A174" s="469"/>
      <c r="B174" s="469"/>
      <c r="C174" s="469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70"/>
      <c r="P174" s="466" t="s">
        <v>43</v>
      </c>
      <c r="Q174" s="467"/>
      <c r="R174" s="467"/>
      <c r="S174" s="467"/>
      <c r="T174" s="467"/>
      <c r="U174" s="467"/>
      <c r="V174" s="468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  <c r="AD174" s="395"/>
    </row>
    <row r="175" spans="1:68" hidden="1" x14ac:dyDescent="0.2">
      <c r="A175" s="469"/>
      <c r="B175" s="469"/>
      <c r="C175" s="469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70"/>
      <c r="P175" s="466" t="s">
        <v>43</v>
      </c>
      <c r="Q175" s="467"/>
      <c r="R175" s="467"/>
      <c r="S175" s="467"/>
      <c r="T175" s="467"/>
      <c r="U175" s="467"/>
      <c r="V175" s="468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  <c r="AD175" s="395"/>
    </row>
    <row r="176" spans="1:68" ht="14.25" hidden="1" customHeight="1" x14ac:dyDescent="0.25">
      <c r="A176" s="461" t="s">
        <v>79</v>
      </c>
      <c r="B176" s="461"/>
      <c r="C176" s="461"/>
      <c r="D176" s="461"/>
      <c r="E176" s="461"/>
      <c r="F176" s="461"/>
      <c r="G176" s="461"/>
      <c r="H176" s="461"/>
      <c r="I176" s="461"/>
      <c r="J176" s="461"/>
      <c r="K176" s="461"/>
      <c r="L176" s="461"/>
      <c r="M176" s="461"/>
      <c r="N176" s="461"/>
      <c r="O176" s="461"/>
      <c r="P176" s="461"/>
      <c r="Q176" s="461"/>
      <c r="R176" s="461"/>
      <c r="S176" s="461"/>
      <c r="T176" s="461"/>
      <c r="U176" s="461"/>
      <c r="V176" s="461"/>
      <c r="W176" s="461"/>
      <c r="X176" s="461"/>
      <c r="Y176" s="461"/>
      <c r="Z176" s="461"/>
      <c r="AA176" s="67"/>
      <c r="AB176" s="67"/>
      <c r="AC176" s="81"/>
      <c r="AD176" s="395"/>
    </row>
    <row r="177" spans="1:68" ht="16.5" hidden="1" customHeight="1" x14ac:dyDescent="0.25">
      <c r="A177" s="64" t="s">
        <v>269</v>
      </c>
      <c r="B177" s="64" t="s">
        <v>270</v>
      </c>
      <c r="C177" s="37">
        <v>4301030895</v>
      </c>
      <c r="D177" s="462">
        <v>4607091387667</v>
      </c>
      <c r="E177" s="462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125</v>
      </c>
      <c r="N177" s="39"/>
      <c r="O177" s="38">
        <v>40</v>
      </c>
      <c r="P177" s="5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64"/>
      <c r="R177" s="464"/>
      <c r="S177" s="464"/>
      <c r="T177" s="465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D177" s="395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hidden="1" customHeight="1" x14ac:dyDescent="0.25">
      <c r="A178" s="64" t="s">
        <v>271</v>
      </c>
      <c r="B178" s="64" t="s">
        <v>272</v>
      </c>
      <c r="C178" s="37">
        <v>4301030961</v>
      </c>
      <c r="D178" s="462">
        <v>4607091387636</v>
      </c>
      <c r="E178" s="462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88</v>
      </c>
      <c r="L178" s="38"/>
      <c r="M178" s="39" t="s">
        <v>82</v>
      </c>
      <c r="N178" s="39"/>
      <c r="O178" s="38">
        <v>40</v>
      </c>
      <c r="P178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64"/>
      <c r="R178" s="464"/>
      <c r="S178" s="464"/>
      <c r="T178" s="465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D178" s="395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hidden="1" customHeight="1" x14ac:dyDescent="0.25">
      <c r="A179" s="64" t="s">
        <v>273</v>
      </c>
      <c r="B179" s="64" t="s">
        <v>274</v>
      </c>
      <c r="C179" s="37">
        <v>4301030963</v>
      </c>
      <c r="D179" s="462">
        <v>4607091382426</v>
      </c>
      <c r="E179" s="462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126</v>
      </c>
      <c r="L179" s="38"/>
      <c r="M179" s="39" t="s">
        <v>82</v>
      </c>
      <c r="N179" s="39"/>
      <c r="O179" s="38">
        <v>40</v>
      </c>
      <c r="P179" s="5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64"/>
      <c r="R179" s="464"/>
      <c r="S179" s="464"/>
      <c r="T179" s="465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D179" s="395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275</v>
      </c>
      <c r="B180" s="64" t="s">
        <v>276</v>
      </c>
      <c r="C180" s="37">
        <v>4301030962</v>
      </c>
      <c r="D180" s="462">
        <v>4607091386547</v>
      </c>
      <c r="E180" s="462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64"/>
      <c r="R180" s="464"/>
      <c r="S180" s="464"/>
      <c r="T180" s="465"/>
      <c r="U180" s="40" t="s">
        <v>48</v>
      </c>
      <c r="V180" s="40" t="s">
        <v>48</v>
      </c>
      <c r="W180" s="41" t="s">
        <v>0</v>
      </c>
      <c r="X180" s="59">
        <v>22.4</v>
      </c>
      <c r="Y180" s="56">
        <f>IFERROR(IF(X180="",0,CEILING((X180/$H180),1)*$H180),"")</f>
        <v>22.4</v>
      </c>
      <c r="Z180" s="42">
        <f>IFERROR(IF(Y180=0,"",ROUNDUP(Y180/H180,0)*0.00502),"")</f>
        <v>4.0160000000000001E-2</v>
      </c>
      <c r="AA180" s="69" t="s">
        <v>48</v>
      </c>
      <c r="AB180" s="70" t="s">
        <v>48</v>
      </c>
      <c r="AC180" s="82"/>
      <c r="AD180" s="395"/>
      <c r="AG180" s="79"/>
      <c r="AJ180" s="84"/>
      <c r="AK180" s="84"/>
      <c r="BB180" s="170" t="s">
        <v>69</v>
      </c>
      <c r="BM180" s="79">
        <f>IFERROR(X180*I180/H180,"0")</f>
        <v>23.52</v>
      </c>
      <c r="BN180" s="79">
        <f>IFERROR(Y180*I180/H180,"0")</f>
        <v>23.52</v>
      </c>
      <c r="BO180" s="79">
        <f>IFERROR(1/J180*(X180/H180),"0")</f>
        <v>3.4188034188034191E-2</v>
      </c>
      <c r="BP180" s="79">
        <f>IFERROR(1/J180*(Y180/H180),"0")</f>
        <v>3.4188034188034191E-2</v>
      </c>
    </row>
    <row r="181" spans="1:68" ht="27" hidden="1" customHeight="1" x14ac:dyDescent="0.25">
      <c r="A181" s="64" t="s">
        <v>277</v>
      </c>
      <c r="B181" s="64" t="s">
        <v>278</v>
      </c>
      <c r="C181" s="37">
        <v>4301030964</v>
      </c>
      <c r="D181" s="462">
        <v>4607091382464</v>
      </c>
      <c r="E181" s="462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83</v>
      </c>
      <c r="L181" s="38"/>
      <c r="M181" s="39" t="s">
        <v>82</v>
      </c>
      <c r="N181" s="39"/>
      <c r="O181" s="38">
        <v>40</v>
      </c>
      <c r="P181" s="5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64"/>
      <c r="R181" s="464"/>
      <c r="S181" s="464"/>
      <c r="T181" s="465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D181" s="395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69"/>
      <c r="B182" s="469"/>
      <c r="C182" s="469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70"/>
      <c r="P182" s="466" t="s">
        <v>43</v>
      </c>
      <c r="Q182" s="467"/>
      <c r="R182" s="467"/>
      <c r="S182" s="467"/>
      <c r="T182" s="467"/>
      <c r="U182" s="467"/>
      <c r="V182" s="468"/>
      <c r="W182" s="43" t="s">
        <v>42</v>
      </c>
      <c r="X182" s="44">
        <f>IFERROR(X177/H177,"0")+IFERROR(X178/H178,"0")+IFERROR(X179/H179,"0")+IFERROR(X180/H180,"0")+IFERROR(X181/H181,"0")</f>
        <v>8</v>
      </c>
      <c r="Y182" s="44">
        <f>IFERROR(Y177/H177,"0")+IFERROR(Y178/H178,"0")+IFERROR(Y179/H179,"0")+IFERROR(Y180/H180,"0")+IFERROR(Y181/H181,"0")</f>
        <v>8</v>
      </c>
      <c r="Z182" s="44">
        <f>IFERROR(IF(Z177="",0,Z177),"0")+IFERROR(IF(Z178="",0,Z178),"0")+IFERROR(IF(Z179="",0,Z179),"0")+IFERROR(IF(Z180="",0,Z180),"0")+IFERROR(IF(Z181="",0,Z181),"0")</f>
        <v>4.0160000000000001E-2</v>
      </c>
      <c r="AA182" s="68"/>
      <c r="AB182" s="68"/>
      <c r="AC182" s="68"/>
      <c r="AD182" s="395"/>
    </row>
    <row r="183" spans="1:68" x14ac:dyDescent="0.2">
      <c r="A183" s="469"/>
      <c r="B183" s="469"/>
      <c r="C183" s="469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70"/>
      <c r="P183" s="466" t="s">
        <v>43</v>
      </c>
      <c r="Q183" s="467"/>
      <c r="R183" s="467"/>
      <c r="S183" s="467"/>
      <c r="T183" s="467"/>
      <c r="U183" s="467"/>
      <c r="V183" s="468"/>
      <c r="W183" s="43" t="s">
        <v>0</v>
      </c>
      <c r="X183" s="44">
        <f>IFERROR(SUM(X177:X181),"0")</f>
        <v>22.4</v>
      </c>
      <c r="Y183" s="44">
        <f>IFERROR(SUM(Y177:Y181),"0")</f>
        <v>22.4</v>
      </c>
      <c r="Z183" s="43"/>
      <c r="AA183" s="68"/>
      <c r="AB183" s="68"/>
      <c r="AC183" s="68"/>
      <c r="AD183" s="395"/>
    </row>
    <row r="184" spans="1:68" ht="14.25" hidden="1" customHeight="1" x14ac:dyDescent="0.25">
      <c r="A184" s="461" t="s">
        <v>84</v>
      </c>
      <c r="B184" s="461"/>
      <c r="C184" s="461"/>
      <c r="D184" s="461"/>
      <c r="E184" s="461"/>
      <c r="F184" s="461"/>
      <c r="G184" s="461"/>
      <c r="H184" s="461"/>
      <c r="I184" s="461"/>
      <c r="J184" s="461"/>
      <c r="K184" s="461"/>
      <c r="L184" s="461"/>
      <c r="M184" s="461"/>
      <c r="N184" s="461"/>
      <c r="O184" s="461"/>
      <c r="P184" s="461"/>
      <c r="Q184" s="461"/>
      <c r="R184" s="461"/>
      <c r="S184" s="461"/>
      <c r="T184" s="461"/>
      <c r="U184" s="461"/>
      <c r="V184" s="461"/>
      <c r="W184" s="461"/>
      <c r="X184" s="461"/>
      <c r="Y184" s="461"/>
      <c r="Z184" s="461"/>
      <c r="AA184" s="67"/>
      <c r="AB184" s="67"/>
      <c r="AC184" s="81"/>
      <c r="AD184" s="395"/>
    </row>
    <row r="185" spans="1:68" ht="16.5" hidden="1" customHeight="1" x14ac:dyDescent="0.25">
      <c r="A185" s="64" t="s">
        <v>279</v>
      </c>
      <c r="B185" s="64" t="s">
        <v>280</v>
      </c>
      <c r="C185" s="37">
        <v>4301051611</v>
      </c>
      <c r="D185" s="462">
        <v>4607091385304</v>
      </c>
      <c r="E185" s="462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126</v>
      </c>
      <c r="L185" s="38"/>
      <c r="M185" s="39" t="s">
        <v>82</v>
      </c>
      <c r="N185" s="39"/>
      <c r="O185" s="38">
        <v>40</v>
      </c>
      <c r="P185" s="5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64"/>
      <c r="R185" s="464"/>
      <c r="S185" s="464"/>
      <c r="T185" s="465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D185" s="395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281</v>
      </c>
      <c r="B186" s="64" t="s">
        <v>282</v>
      </c>
      <c r="C186" s="37">
        <v>4301051648</v>
      </c>
      <c r="D186" s="462">
        <v>4607091386264</v>
      </c>
      <c r="E186" s="462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31</v>
      </c>
      <c r="P186" s="5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64"/>
      <c r="R186" s="464"/>
      <c r="S186" s="464"/>
      <c r="T186" s="465"/>
      <c r="U186" s="40" t="s">
        <v>48</v>
      </c>
      <c r="V186" s="40" t="s">
        <v>48</v>
      </c>
      <c r="W186" s="41" t="s">
        <v>0</v>
      </c>
      <c r="X186" s="59">
        <v>129</v>
      </c>
      <c r="Y186" s="56">
        <f>IFERROR(IF(X186="",0,CEILING((X186/$H186),1)*$H186),"")</f>
        <v>129</v>
      </c>
      <c r="Z186" s="42">
        <f>IFERROR(IF(Y186=0,"",ROUNDUP(Y186/H186,0)*0.00753),"")</f>
        <v>0.32379000000000002</v>
      </c>
      <c r="AA186" s="69" t="s">
        <v>48</v>
      </c>
      <c r="AB186" s="70" t="s">
        <v>48</v>
      </c>
      <c r="AC186" s="82"/>
      <c r="AD186" s="395"/>
      <c r="AG186" s="79"/>
      <c r="AJ186" s="84"/>
      <c r="AK186" s="84"/>
      <c r="BB186" s="173" t="s">
        <v>69</v>
      </c>
      <c r="BM186" s="79">
        <f>IFERROR(X186*I186/H186,"0")</f>
        <v>140.95400000000001</v>
      </c>
      <c r="BN186" s="79">
        <f>IFERROR(Y186*I186/H186,"0")</f>
        <v>140.95400000000001</v>
      </c>
      <c r="BO186" s="79">
        <f>IFERROR(1/J186*(X186/H186),"0")</f>
        <v>0.27564102564102561</v>
      </c>
      <c r="BP186" s="79">
        <f>IFERROR(1/J186*(Y186/H186),"0")</f>
        <v>0.27564102564102561</v>
      </c>
    </row>
    <row r="187" spans="1:68" ht="16.5" hidden="1" customHeight="1" x14ac:dyDescent="0.25">
      <c r="A187" s="64" t="s">
        <v>283</v>
      </c>
      <c r="B187" s="64" t="s">
        <v>284</v>
      </c>
      <c r="C187" s="37">
        <v>4301051313</v>
      </c>
      <c r="D187" s="462">
        <v>4607091385427</v>
      </c>
      <c r="E187" s="462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64"/>
      <c r="R187" s="464"/>
      <c r="S187" s="464"/>
      <c r="T187" s="465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D187" s="395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69"/>
      <c r="B188" s="469"/>
      <c r="C188" s="469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70"/>
      <c r="P188" s="466" t="s">
        <v>43</v>
      </c>
      <c r="Q188" s="467"/>
      <c r="R188" s="467"/>
      <c r="S188" s="467"/>
      <c r="T188" s="467"/>
      <c r="U188" s="467"/>
      <c r="V188" s="468"/>
      <c r="W188" s="43" t="s">
        <v>42</v>
      </c>
      <c r="X188" s="44">
        <f>IFERROR(X185/H185,"0")+IFERROR(X186/H186,"0")+IFERROR(X187/H187,"0")</f>
        <v>43</v>
      </c>
      <c r="Y188" s="44">
        <f>IFERROR(Y185/H185,"0")+IFERROR(Y186/H186,"0")+IFERROR(Y187/H187,"0")</f>
        <v>43</v>
      </c>
      <c r="Z188" s="44">
        <f>IFERROR(IF(Z185="",0,Z185),"0")+IFERROR(IF(Z186="",0,Z186),"0")+IFERROR(IF(Z187="",0,Z187),"0")</f>
        <v>0.32379000000000002</v>
      </c>
      <c r="AA188" s="68"/>
      <c r="AB188" s="68"/>
      <c r="AC188" s="68"/>
      <c r="AD188" s="395"/>
    </row>
    <row r="189" spans="1:68" x14ac:dyDescent="0.2">
      <c r="A189" s="469"/>
      <c r="B189" s="469"/>
      <c r="C189" s="469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70"/>
      <c r="P189" s="466" t="s">
        <v>43</v>
      </c>
      <c r="Q189" s="467"/>
      <c r="R189" s="467"/>
      <c r="S189" s="467"/>
      <c r="T189" s="467"/>
      <c r="U189" s="467"/>
      <c r="V189" s="468"/>
      <c r="W189" s="43" t="s">
        <v>0</v>
      </c>
      <c r="X189" s="44">
        <f>IFERROR(SUM(X185:X187),"0")</f>
        <v>129</v>
      </c>
      <c r="Y189" s="44">
        <f>IFERROR(SUM(Y185:Y187),"0")</f>
        <v>129</v>
      </c>
      <c r="Z189" s="43"/>
      <c r="AA189" s="68"/>
      <c r="AB189" s="68"/>
      <c r="AC189" s="68"/>
      <c r="AD189" s="395"/>
    </row>
    <row r="190" spans="1:68" ht="27.75" hidden="1" customHeight="1" x14ac:dyDescent="0.2">
      <c r="A190" s="459" t="s">
        <v>285</v>
      </c>
      <c r="B190" s="459"/>
      <c r="C190" s="459"/>
      <c r="D190" s="459"/>
      <c r="E190" s="459"/>
      <c r="F190" s="459"/>
      <c r="G190" s="459"/>
      <c r="H190" s="459"/>
      <c r="I190" s="459"/>
      <c r="J190" s="459"/>
      <c r="K190" s="459"/>
      <c r="L190" s="459"/>
      <c r="M190" s="459"/>
      <c r="N190" s="459"/>
      <c r="O190" s="459"/>
      <c r="P190" s="459"/>
      <c r="Q190" s="459"/>
      <c r="R190" s="459"/>
      <c r="S190" s="459"/>
      <c r="T190" s="459"/>
      <c r="U190" s="459"/>
      <c r="V190" s="459"/>
      <c r="W190" s="459"/>
      <c r="X190" s="459"/>
      <c r="Y190" s="459"/>
      <c r="Z190" s="459"/>
      <c r="AA190" s="55"/>
      <c r="AB190" s="55"/>
      <c r="AC190" s="55"/>
      <c r="AD190" s="395"/>
    </row>
    <row r="191" spans="1:68" ht="16.5" hidden="1" customHeight="1" x14ac:dyDescent="0.25">
      <c r="A191" s="460" t="s">
        <v>286</v>
      </c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0"/>
      <c r="P191" s="460"/>
      <c r="Q191" s="460"/>
      <c r="R191" s="460"/>
      <c r="S191" s="460"/>
      <c r="T191" s="460"/>
      <c r="U191" s="460"/>
      <c r="V191" s="460"/>
      <c r="W191" s="460"/>
      <c r="X191" s="460"/>
      <c r="Y191" s="460"/>
      <c r="Z191" s="460"/>
      <c r="AA191" s="66"/>
      <c r="AB191" s="66"/>
      <c r="AC191" s="80"/>
      <c r="AD191" s="395"/>
    </row>
    <row r="192" spans="1:68" ht="14.25" hidden="1" customHeight="1" x14ac:dyDescent="0.25">
      <c r="A192" s="461" t="s">
        <v>79</v>
      </c>
      <c r="B192" s="461"/>
      <c r="C192" s="461"/>
      <c r="D192" s="461"/>
      <c r="E192" s="461"/>
      <c r="F192" s="461"/>
      <c r="G192" s="461"/>
      <c r="H192" s="461"/>
      <c r="I192" s="461"/>
      <c r="J192" s="461"/>
      <c r="K192" s="461"/>
      <c r="L192" s="461"/>
      <c r="M192" s="461"/>
      <c r="N192" s="461"/>
      <c r="O192" s="461"/>
      <c r="P192" s="461"/>
      <c r="Q192" s="461"/>
      <c r="R192" s="461"/>
      <c r="S192" s="461"/>
      <c r="T192" s="461"/>
      <c r="U192" s="461"/>
      <c r="V192" s="461"/>
      <c r="W192" s="461"/>
      <c r="X192" s="461"/>
      <c r="Y192" s="461"/>
      <c r="Z192" s="461"/>
      <c r="AA192" s="67"/>
      <c r="AB192" s="67"/>
      <c r="AC192" s="81"/>
      <c r="AD192" s="395"/>
    </row>
    <row r="193" spans="1:68" ht="27" hidden="1" customHeight="1" x14ac:dyDescent="0.25">
      <c r="A193" s="64" t="s">
        <v>287</v>
      </c>
      <c r="B193" s="64" t="s">
        <v>288</v>
      </c>
      <c r="C193" s="37">
        <v>4301031191</v>
      </c>
      <c r="D193" s="462">
        <v>4680115880993</v>
      </c>
      <c r="E193" s="462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64"/>
      <c r="R193" s="464"/>
      <c r="S193" s="464"/>
      <c r="T193" s="465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D193" s="395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hidden="1" customHeight="1" x14ac:dyDescent="0.25">
      <c r="A194" s="64" t="s">
        <v>289</v>
      </c>
      <c r="B194" s="64" t="s">
        <v>290</v>
      </c>
      <c r="C194" s="37">
        <v>4301031204</v>
      </c>
      <c r="D194" s="462">
        <v>4680115881761</v>
      </c>
      <c r="E194" s="462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64"/>
      <c r="R194" s="464"/>
      <c r="S194" s="464"/>
      <c r="T194" s="465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D194" s="395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291</v>
      </c>
      <c r="B195" s="64" t="s">
        <v>292</v>
      </c>
      <c r="C195" s="37">
        <v>4301031201</v>
      </c>
      <c r="D195" s="462">
        <v>4680115881563</v>
      </c>
      <c r="E195" s="462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88</v>
      </c>
      <c r="L195" s="38"/>
      <c r="M195" s="39" t="s">
        <v>82</v>
      </c>
      <c r="N195" s="39"/>
      <c r="O195" s="38">
        <v>40</v>
      </c>
      <c r="P195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64"/>
      <c r="R195" s="464"/>
      <c r="S195" s="464"/>
      <c r="T195" s="465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D195" s="395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hidden="1" customHeight="1" x14ac:dyDescent="0.25">
      <c r="A196" s="64" t="s">
        <v>293</v>
      </c>
      <c r="B196" s="64" t="s">
        <v>294</v>
      </c>
      <c r="C196" s="37">
        <v>4301031199</v>
      </c>
      <c r="D196" s="462">
        <v>4680115880986</v>
      </c>
      <c r="E196" s="462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64"/>
      <c r="R196" s="464"/>
      <c r="S196" s="464"/>
      <c r="T196" s="465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D196" s="395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hidden="1" customHeight="1" x14ac:dyDescent="0.25">
      <c r="A197" s="64" t="s">
        <v>295</v>
      </c>
      <c r="B197" s="64" t="s">
        <v>296</v>
      </c>
      <c r="C197" s="37">
        <v>4301031205</v>
      </c>
      <c r="D197" s="462">
        <v>4680115881785</v>
      </c>
      <c r="E197" s="462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83</v>
      </c>
      <c r="L197" s="38"/>
      <c r="M197" s="39" t="s">
        <v>82</v>
      </c>
      <c r="N197" s="39"/>
      <c r="O197" s="38">
        <v>40</v>
      </c>
      <c r="P197" s="5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64"/>
      <c r="R197" s="464"/>
      <c r="S197" s="464"/>
      <c r="T197" s="465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D197" s="395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hidden="1" customHeight="1" x14ac:dyDescent="0.25">
      <c r="A198" s="64" t="s">
        <v>297</v>
      </c>
      <c r="B198" s="64" t="s">
        <v>298</v>
      </c>
      <c r="C198" s="37">
        <v>4301031202</v>
      </c>
      <c r="D198" s="462">
        <v>4680115881679</v>
      </c>
      <c r="E198" s="462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64"/>
      <c r="R198" s="464"/>
      <c r="S198" s="464"/>
      <c r="T198" s="465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D198" s="395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hidden="1" customHeight="1" x14ac:dyDescent="0.25">
      <c r="A199" s="64" t="s">
        <v>299</v>
      </c>
      <c r="B199" s="64" t="s">
        <v>300</v>
      </c>
      <c r="C199" s="37">
        <v>4301031158</v>
      </c>
      <c r="D199" s="462">
        <v>4680115880191</v>
      </c>
      <c r="E199" s="462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40</v>
      </c>
      <c r="P199" s="5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64"/>
      <c r="R199" s="464"/>
      <c r="S199" s="464"/>
      <c r="T199" s="465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D199" s="395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hidden="1" customHeight="1" x14ac:dyDescent="0.25">
      <c r="A200" s="64" t="s">
        <v>301</v>
      </c>
      <c r="B200" s="64" t="s">
        <v>302</v>
      </c>
      <c r="C200" s="37">
        <v>4301031245</v>
      </c>
      <c r="D200" s="462">
        <v>4680115883963</v>
      </c>
      <c r="E200" s="462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83</v>
      </c>
      <c r="L200" s="38"/>
      <c r="M200" s="39" t="s">
        <v>82</v>
      </c>
      <c r="N200" s="39"/>
      <c r="O200" s="38">
        <v>40</v>
      </c>
      <c r="P200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64"/>
      <c r="R200" s="464"/>
      <c r="S200" s="464"/>
      <c r="T200" s="465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D200" s="395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hidden="1" x14ac:dyDescent="0.2">
      <c r="A201" s="469"/>
      <c r="B201" s="469"/>
      <c r="C201" s="469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70"/>
      <c r="P201" s="466" t="s">
        <v>43</v>
      </c>
      <c r="Q201" s="467"/>
      <c r="R201" s="467"/>
      <c r="S201" s="467"/>
      <c r="T201" s="467"/>
      <c r="U201" s="467"/>
      <c r="V201" s="468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  <c r="AD201" s="395"/>
    </row>
    <row r="202" spans="1:68" hidden="1" x14ac:dyDescent="0.2">
      <c r="A202" s="469"/>
      <c r="B202" s="469"/>
      <c r="C202" s="469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70"/>
      <c r="P202" s="466" t="s">
        <v>43</v>
      </c>
      <c r="Q202" s="467"/>
      <c r="R202" s="467"/>
      <c r="S202" s="467"/>
      <c r="T202" s="467"/>
      <c r="U202" s="467"/>
      <c r="V202" s="468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  <c r="AD202" s="395"/>
    </row>
    <row r="203" spans="1:68" ht="16.5" hidden="1" customHeight="1" x14ac:dyDescent="0.25">
      <c r="A203" s="460" t="s">
        <v>303</v>
      </c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0"/>
      <c r="P203" s="460"/>
      <c r="Q203" s="460"/>
      <c r="R203" s="460"/>
      <c r="S203" s="460"/>
      <c r="T203" s="460"/>
      <c r="U203" s="460"/>
      <c r="V203" s="460"/>
      <c r="W203" s="460"/>
      <c r="X203" s="460"/>
      <c r="Y203" s="460"/>
      <c r="Z203" s="460"/>
      <c r="AA203" s="66"/>
      <c r="AB203" s="66"/>
      <c r="AC203" s="80"/>
      <c r="AD203" s="395"/>
    </row>
    <row r="204" spans="1:68" ht="14.25" hidden="1" customHeight="1" x14ac:dyDescent="0.25">
      <c r="A204" s="461" t="s">
        <v>122</v>
      </c>
      <c r="B204" s="461"/>
      <c r="C204" s="461"/>
      <c r="D204" s="461"/>
      <c r="E204" s="461"/>
      <c r="F204" s="461"/>
      <c r="G204" s="461"/>
      <c r="H204" s="461"/>
      <c r="I204" s="461"/>
      <c r="J204" s="461"/>
      <c r="K204" s="461"/>
      <c r="L204" s="461"/>
      <c r="M204" s="461"/>
      <c r="N204" s="461"/>
      <c r="O204" s="461"/>
      <c r="P204" s="461"/>
      <c r="Q204" s="461"/>
      <c r="R204" s="461"/>
      <c r="S204" s="461"/>
      <c r="T204" s="461"/>
      <c r="U204" s="461"/>
      <c r="V204" s="461"/>
      <c r="W204" s="461"/>
      <c r="X204" s="461"/>
      <c r="Y204" s="461"/>
      <c r="Z204" s="461"/>
      <c r="AA204" s="67"/>
      <c r="AB204" s="67"/>
      <c r="AC204" s="81"/>
      <c r="AD204" s="395"/>
    </row>
    <row r="205" spans="1:68" ht="16.5" hidden="1" customHeight="1" x14ac:dyDescent="0.25">
      <c r="A205" s="64" t="s">
        <v>304</v>
      </c>
      <c r="B205" s="64" t="s">
        <v>305</v>
      </c>
      <c r="C205" s="37">
        <v>4301011450</v>
      </c>
      <c r="D205" s="462">
        <v>4680115881402</v>
      </c>
      <c r="E205" s="46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125</v>
      </c>
      <c r="N205" s="39"/>
      <c r="O205" s="38">
        <v>55</v>
      </c>
      <c r="P205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64"/>
      <c r="R205" s="464"/>
      <c r="S205" s="464"/>
      <c r="T205" s="465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D205" s="395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hidden="1" customHeight="1" x14ac:dyDescent="0.25">
      <c r="A206" s="64" t="s">
        <v>306</v>
      </c>
      <c r="B206" s="64" t="s">
        <v>307</v>
      </c>
      <c r="C206" s="37">
        <v>4301011767</v>
      </c>
      <c r="D206" s="462">
        <v>4680115881396</v>
      </c>
      <c r="E206" s="462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88</v>
      </c>
      <c r="L206" s="38"/>
      <c r="M206" s="39" t="s">
        <v>82</v>
      </c>
      <c r="N206" s="39"/>
      <c r="O206" s="38">
        <v>55</v>
      </c>
      <c r="P206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64"/>
      <c r="R206" s="464"/>
      <c r="S206" s="464"/>
      <c r="T206" s="465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D206" s="395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hidden="1" x14ac:dyDescent="0.2">
      <c r="A207" s="469"/>
      <c r="B207" s="469"/>
      <c r="C207" s="469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70"/>
      <c r="P207" s="466" t="s">
        <v>43</v>
      </c>
      <c r="Q207" s="467"/>
      <c r="R207" s="467"/>
      <c r="S207" s="467"/>
      <c r="T207" s="467"/>
      <c r="U207" s="467"/>
      <c r="V207" s="468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  <c r="AD207" s="395"/>
    </row>
    <row r="208" spans="1:68" hidden="1" x14ac:dyDescent="0.2">
      <c r="A208" s="469"/>
      <c r="B208" s="469"/>
      <c r="C208" s="469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70"/>
      <c r="P208" s="466" t="s">
        <v>43</v>
      </c>
      <c r="Q208" s="467"/>
      <c r="R208" s="467"/>
      <c r="S208" s="467"/>
      <c r="T208" s="467"/>
      <c r="U208" s="467"/>
      <c r="V208" s="468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  <c r="AD208" s="395"/>
    </row>
    <row r="209" spans="1:68" ht="14.25" hidden="1" customHeight="1" x14ac:dyDescent="0.25">
      <c r="A209" s="461" t="s">
        <v>158</v>
      </c>
      <c r="B209" s="461"/>
      <c r="C209" s="461"/>
      <c r="D209" s="461"/>
      <c r="E209" s="461"/>
      <c r="F209" s="461"/>
      <c r="G209" s="461"/>
      <c r="H209" s="461"/>
      <c r="I209" s="461"/>
      <c r="J209" s="461"/>
      <c r="K209" s="461"/>
      <c r="L209" s="461"/>
      <c r="M209" s="461"/>
      <c r="N209" s="461"/>
      <c r="O209" s="461"/>
      <c r="P209" s="461"/>
      <c r="Q209" s="461"/>
      <c r="R209" s="461"/>
      <c r="S209" s="461"/>
      <c r="T209" s="461"/>
      <c r="U209" s="461"/>
      <c r="V209" s="461"/>
      <c r="W209" s="461"/>
      <c r="X209" s="461"/>
      <c r="Y209" s="461"/>
      <c r="Z209" s="461"/>
      <c r="AA209" s="67"/>
      <c r="AB209" s="67"/>
      <c r="AC209" s="81"/>
      <c r="AD209" s="395"/>
    </row>
    <row r="210" spans="1:68" ht="16.5" hidden="1" customHeight="1" x14ac:dyDescent="0.25">
      <c r="A210" s="64" t="s">
        <v>308</v>
      </c>
      <c r="B210" s="64" t="s">
        <v>309</v>
      </c>
      <c r="C210" s="37">
        <v>4301020262</v>
      </c>
      <c r="D210" s="462">
        <v>4680115882935</v>
      </c>
      <c r="E210" s="462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64"/>
      <c r="R210" s="464"/>
      <c r="S210" s="464"/>
      <c r="T210" s="465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D210" s="395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hidden="1" customHeight="1" x14ac:dyDescent="0.25">
      <c r="A211" s="64" t="s">
        <v>310</v>
      </c>
      <c r="B211" s="64" t="s">
        <v>311</v>
      </c>
      <c r="C211" s="37">
        <v>4301020220</v>
      </c>
      <c r="D211" s="462">
        <v>4680115880764</v>
      </c>
      <c r="E211" s="462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88</v>
      </c>
      <c r="L211" s="38"/>
      <c r="M211" s="39" t="s">
        <v>125</v>
      </c>
      <c r="N211" s="39"/>
      <c r="O211" s="38">
        <v>50</v>
      </c>
      <c r="P211" s="5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64"/>
      <c r="R211" s="464"/>
      <c r="S211" s="464"/>
      <c r="T211" s="465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D211" s="395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hidden="1" x14ac:dyDescent="0.2">
      <c r="A212" s="469"/>
      <c r="B212" s="469"/>
      <c r="C212" s="469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70"/>
      <c r="P212" s="466" t="s">
        <v>43</v>
      </c>
      <c r="Q212" s="467"/>
      <c r="R212" s="467"/>
      <c r="S212" s="467"/>
      <c r="T212" s="467"/>
      <c r="U212" s="467"/>
      <c r="V212" s="468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  <c r="AD212" s="395"/>
    </row>
    <row r="213" spans="1:68" hidden="1" x14ac:dyDescent="0.2">
      <c r="A213" s="469"/>
      <c r="B213" s="469"/>
      <c r="C213" s="469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70"/>
      <c r="P213" s="466" t="s">
        <v>43</v>
      </c>
      <c r="Q213" s="467"/>
      <c r="R213" s="467"/>
      <c r="S213" s="467"/>
      <c r="T213" s="467"/>
      <c r="U213" s="467"/>
      <c r="V213" s="468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  <c r="AD213" s="395"/>
    </row>
    <row r="214" spans="1:68" ht="14.25" hidden="1" customHeight="1" x14ac:dyDescent="0.25">
      <c r="A214" s="461" t="s">
        <v>79</v>
      </c>
      <c r="B214" s="461"/>
      <c r="C214" s="461"/>
      <c r="D214" s="461"/>
      <c r="E214" s="461"/>
      <c r="F214" s="461"/>
      <c r="G214" s="461"/>
      <c r="H214" s="461"/>
      <c r="I214" s="461"/>
      <c r="J214" s="461"/>
      <c r="K214" s="461"/>
      <c r="L214" s="461"/>
      <c r="M214" s="461"/>
      <c r="N214" s="461"/>
      <c r="O214" s="461"/>
      <c r="P214" s="461"/>
      <c r="Q214" s="461"/>
      <c r="R214" s="461"/>
      <c r="S214" s="461"/>
      <c r="T214" s="461"/>
      <c r="U214" s="461"/>
      <c r="V214" s="461"/>
      <c r="W214" s="461"/>
      <c r="X214" s="461"/>
      <c r="Y214" s="461"/>
      <c r="Z214" s="461"/>
      <c r="AA214" s="67"/>
      <c r="AB214" s="67"/>
      <c r="AC214" s="81"/>
      <c r="AD214" s="395"/>
    </row>
    <row r="215" spans="1:68" ht="27" hidden="1" customHeight="1" x14ac:dyDescent="0.25">
      <c r="A215" s="64" t="s">
        <v>312</v>
      </c>
      <c r="B215" s="64" t="s">
        <v>313</v>
      </c>
      <c r="C215" s="37">
        <v>4301031224</v>
      </c>
      <c r="D215" s="462">
        <v>4680115882683</v>
      </c>
      <c r="E215" s="462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64"/>
      <c r="R215" s="464"/>
      <c r="S215" s="464"/>
      <c r="T215" s="465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D215" s="395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hidden="1" customHeight="1" x14ac:dyDescent="0.25">
      <c r="A216" s="64" t="s">
        <v>314</v>
      </c>
      <c r="B216" s="64" t="s">
        <v>315</v>
      </c>
      <c r="C216" s="37">
        <v>4301031230</v>
      </c>
      <c r="D216" s="462">
        <v>4680115882690</v>
      </c>
      <c r="E216" s="462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64"/>
      <c r="R216" s="464"/>
      <c r="S216" s="464"/>
      <c r="T216" s="465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D216" s="395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316</v>
      </c>
      <c r="B217" s="64" t="s">
        <v>317</v>
      </c>
      <c r="C217" s="37">
        <v>4301031220</v>
      </c>
      <c r="D217" s="462">
        <v>4680115882669</v>
      </c>
      <c r="E217" s="462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88</v>
      </c>
      <c r="L217" s="38"/>
      <c r="M217" s="39" t="s">
        <v>82</v>
      </c>
      <c r="N217" s="39"/>
      <c r="O217" s="38">
        <v>40</v>
      </c>
      <c r="P217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64"/>
      <c r="R217" s="464"/>
      <c r="S217" s="464"/>
      <c r="T217" s="465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D217" s="395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hidden="1" customHeight="1" x14ac:dyDescent="0.25">
      <c r="A218" s="64" t="s">
        <v>318</v>
      </c>
      <c r="B218" s="64" t="s">
        <v>319</v>
      </c>
      <c r="C218" s="37">
        <v>4301031221</v>
      </c>
      <c r="D218" s="462">
        <v>4680115882676</v>
      </c>
      <c r="E218" s="462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88</v>
      </c>
      <c r="L218" s="38"/>
      <c r="M218" s="39" t="s">
        <v>82</v>
      </c>
      <c r="N218" s="39"/>
      <c r="O218" s="38">
        <v>40</v>
      </c>
      <c r="P218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64"/>
      <c r="R218" s="464"/>
      <c r="S218" s="464"/>
      <c r="T218" s="465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D218" s="395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hidden="1" customHeight="1" x14ac:dyDescent="0.25">
      <c r="A219" s="64" t="s">
        <v>320</v>
      </c>
      <c r="B219" s="64" t="s">
        <v>321</v>
      </c>
      <c r="C219" s="37">
        <v>4301031223</v>
      </c>
      <c r="D219" s="462">
        <v>4680115884014</v>
      </c>
      <c r="E219" s="462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64"/>
      <c r="R219" s="464"/>
      <c r="S219" s="464"/>
      <c r="T219" s="46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D219" s="395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hidden="1" customHeight="1" x14ac:dyDescent="0.25">
      <c r="A220" s="64" t="s">
        <v>322</v>
      </c>
      <c r="B220" s="64" t="s">
        <v>323</v>
      </c>
      <c r="C220" s="37">
        <v>4301031222</v>
      </c>
      <c r="D220" s="462">
        <v>4680115884007</v>
      </c>
      <c r="E220" s="462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64"/>
      <c r="R220" s="464"/>
      <c r="S220" s="464"/>
      <c r="T220" s="46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D220" s="395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hidden="1" customHeight="1" x14ac:dyDescent="0.25">
      <c r="A221" s="64" t="s">
        <v>324</v>
      </c>
      <c r="B221" s="64" t="s">
        <v>325</v>
      </c>
      <c r="C221" s="37">
        <v>4301031229</v>
      </c>
      <c r="D221" s="462">
        <v>4680115884038</v>
      </c>
      <c r="E221" s="462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83</v>
      </c>
      <c r="L221" s="38"/>
      <c r="M221" s="39" t="s">
        <v>82</v>
      </c>
      <c r="N221" s="39"/>
      <c r="O221" s="38">
        <v>40</v>
      </c>
      <c r="P22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64"/>
      <c r="R221" s="464"/>
      <c r="S221" s="464"/>
      <c r="T221" s="46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D221" s="395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hidden="1" customHeight="1" x14ac:dyDescent="0.25">
      <c r="A222" s="64" t="s">
        <v>326</v>
      </c>
      <c r="B222" s="64" t="s">
        <v>327</v>
      </c>
      <c r="C222" s="37">
        <v>4301031225</v>
      </c>
      <c r="D222" s="462">
        <v>4680115884021</v>
      </c>
      <c r="E222" s="462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83</v>
      </c>
      <c r="L222" s="38"/>
      <c r="M222" s="39" t="s">
        <v>82</v>
      </c>
      <c r="N222" s="39"/>
      <c r="O222" s="38">
        <v>40</v>
      </c>
      <c r="P222" s="5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64"/>
      <c r="R222" s="464"/>
      <c r="S222" s="464"/>
      <c r="T222" s="46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D222" s="395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hidden="1" x14ac:dyDescent="0.2">
      <c r="A223" s="469"/>
      <c r="B223" s="469"/>
      <c r="C223" s="469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70"/>
      <c r="P223" s="466" t="s">
        <v>43</v>
      </c>
      <c r="Q223" s="467"/>
      <c r="R223" s="467"/>
      <c r="S223" s="467"/>
      <c r="T223" s="467"/>
      <c r="U223" s="467"/>
      <c r="V223" s="468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  <c r="AD223" s="395"/>
    </row>
    <row r="224" spans="1:68" hidden="1" x14ac:dyDescent="0.2">
      <c r="A224" s="469"/>
      <c r="B224" s="469"/>
      <c r="C224" s="469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70"/>
      <c r="P224" s="466" t="s">
        <v>43</v>
      </c>
      <c r="Q224" s="467"/>
      <c r="R224" s="467"/>
      <c r="S224" s="467"/>
      <c r="T224" s="467"/>
      <c r="U224" s="467"/>
      <c r="V224" s="468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  <c r="AD224" s="395"/>
    </row>
    <row r="225" spans="1:68" ht="14.25" hidden="1" customHeight="1" x14ac:dyDescent="0.25">
      <c r="A225" s="461" t="s">
        <v>84</v>
      </c>
      <c r="B225" s="461"/>
      <c r="C225" s="461"/>
      <c r="D225" s="461"/>
      <c r="E225" s="461"/>
      <c r="F225" s="461"/>
      <c r="G225" s="461"/>
      <c r="H225" s="461"/>
      <c r="I225" s="461"/>
      <c r="J225" s="461"/>
      <c r="K225" s="461"/>
      <c r="L225" s="461"/>
      <c r="M225" s="461"/>
      <c r="N225" s="461"/>
      <c r="O225" s="461"/>
      <c r="P225" s="461"/>
      <c r="Q225" s="461"/>
      <c r="R225" s="461"/>
      <c r="S225" s="461"/>
      <c r="T225" s="461"/>
      <c r="U225" s="461"/>
      <c r="V225" s="461"/>
      <c r="W225" s="461"/>
      <c r="X225" s="461"/>
      <c r="Y225" s="461"/>
      <c r="Z225" s="461"/>
      <c r="AA225" s="67"/>
      <c r="AB225" s="67"/>
      <c r="AC225" s="81"/>
      <c r="AD225" s="395"/>
    </row>
    <row r="226" spans="1:68" ht="27" hidden="1" customHeight="1" x14ac:dyDescent="0.25">
      <c r="A226" s="64" t="s">
        <v>328</v>
      </c>
      <c r="B226" s="64" t="s">
        <v>329</v>
      </c>
      <c r="C226" s="37">
        <v>4301051408</v>
      </c>
      <c r="D226" s="462">
        <v>4680115881594</v>
      </c>
      <c r="E226" s="462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64"/>
      <c r="R226" s="464"/>
      <c r="S226" s="464"/>
      <c r="T226" s="46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D226" s="395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hidden="1" customHeight="1" x14ac:dyDescent="0.25">
      <c r="A227" s="64" t="s">
        <v>330</v>
      </c>
      <c r="B227" s="64" t="s">
        <v>331</v>
      </c>
      <c r="C227" s="37">
        <v>4301051754</v>
      </c>
      <c r="D227" s="462">
        <v>4680115880962</v>
      </c>
      <c r="E227" s="46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40</v>
      </c>
      <c r="P227" s="58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64"/>
      <c r="R227" s="464"/>
      <c r="S227" s="464"/>
      <c r="T227" s="465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D227" s="395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332</v>
      </c>
      <c r="B228" s="64" t="s">
        <v>333</v>
      </c>
      <c r="C228" s="37">
        <v>4301051411</v>
      </c>
      <c r="D228" s="462">
        <v>4680115881617</v>
      </c>
      <c r="E228" s="46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126</v>
      </c>
      <c r="L228" s="38"/>
      <c r="M228" s="39" t="s">
        <v>128</v>
      </c>
      <c r="N228" s="39"/>
      <c r="O228" s="38">
        <v>40</v>
      </c>
      <c r="P228" s="5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64"/>
      <c r="R228" s="464"/>
      <c r="S228" s="464"/>
      <c r="T228" s="465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D228" s="395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hidden="1" customHeight="1" x14ac:dyDescent="0.25">
      <c r="A229" s="64" t="s">
        <v>334</v>
      </c>
      <c r="B229" s="64" t="s">
        <v>335</v>
      </c>
      <c r="C229" s="37">
        <v>4301051632</v>
      </c>
      <c r="D229" s="462">
        <v>4680115880573</v>
      </c>
      <c r="E229" s="462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126</v>
      </c>
      <c r="L229" s="38"/>
      <c r="M229" s="39" t="s">
        <v>82</v>
      </c>
      <c r="N229" s="39"/>
      <c r="O229" s="38">
        <v>45</v>
      </c>
      <c r="P229" s="5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64"/>
      <c r="R229" s="464"/>
      <c r="S229" s="464"/>
      <c r="T229" s="465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D229" s="395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336</v>
      </c>
      <c r="B230" s="64" t="s">
        <v>337</v>
      </c>
      <c r="C230" s="37">
        <v>4301051407</v>
      </c>
      <c r="D230" s="462">
        <v>4680115882195</v>
      </c>
      <c r="E230" s="462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88</v>
      </c>
      <c r="L230" s="38"/>
      <c r="M230" s="39" t="s">
        <v>128</v>
      </c>
      <c r="N230" s="39"/>
      <c r="O230" s="38">
        <v>40</v>
      </c>
      <c r="P230" s="5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64"/>
      <c r="R230" s="464"/>
      <c r="S230" s="464"/>
      <c r="T230" s="465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D230" s="395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338</v>
      </c>
      <c r="B231" s="64" t="s">
        <v>339</v>
      </c>
      <c r="C231" s="37">
        <v>4301051752</v>
      </c>
      <c r="D231" s="462">
        <v>4680115882607</v>
      </c>
      <c r="E231" s="462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88</v>
      </c>
      <c r="L231" s="38"/>
      <c r="M231" s="39" t="s">
        <v>153</v>
      </c>
      <c r="N231" s="39"/>
      <c r="O231" s="38">
        <v>45</v>
      </c>
      <c r="P231" s="5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64"/>
      <c r="R231" s="464"/>
      <c r="S231" s="464"/>
      <c r="T231" s="465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D231" s="395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340</v>
      </c>
      <c r="B232" s="64" t="s">
        <v>341</v>
      </c>
      <c r="C232" s="37">
        <v>4301051630</v>
      </c>
      <c r="D232" s="462">
        <v>4680115880092</v>
      </c>
      <c r="E232" s="462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45</v>
      </c>
      <c r="P232" s="5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64"/>
      <c r="R232" s="464"/>
      <c r="S232" s="464"/>
      <c r="T232" s="465"/>
      <c r="U232" s="40" t="s">
        <v>48</v>
      </c>
      <c r="V232" s="40" t="s">
        <v>48</v>
      </c>
      <c r="W232" s="41" t="s">
        <v>0</v>
      </c>
      <c r="X232" s="59">
        <v>81.600000000000009</v>
      </c>
      <c r="Y232" s="56">
        <f t="shared" si="36"/>
        <v>81.599999999999994</v>
      </c>
      <c r="Z232" s="42">
        <f t="shared" si="41"/>
        <v>0.25602000000000003</v>
      </c>
      <c r="AA232" s="69" t="s">
        <v>48</v>
      </c>
      <c r="AB232" s="70" t="s">
        <v>48</v>
      </c>
      <c r="AC232" s="82"/>
      <c r="AD232" s="395"/>
      <c r="AG232" s="79"/>
      <c r="AJ232" s="84"/>
      <c r="AK232" s="84"/>
      <c r="BB232" s="201" t="s">
        <v>69</v>
      </c>
      <c r="BM232" s="79">
        <f t="shared" si="37"/>
        <v>90.848000000000013</v>
      </c>
      <c r="BN232" s="79">
        <f t="shared" si="38"/>
        <v>90.847999999999999</v>
      </c>
      <c r="BO232" s="79">
        <f t="shared" si="39"/>
        <v>0.21794871794871798</v>
      </c>
      <c r="BP232" s="79">
        <f t="shared" si="40"/>
        <v>0.21794871794871795</v>
      </c>
    </row>
    <row r="233" spans="1:68" ht="27" customHeight="1" x14ac:dyDescent="0.25">
      <c r="A233" s="64" t="s">
        <v>342</v>
      </c>
      <c r="B233" s="64" t="s">
        <v>343</v>
      </c>
      <c r="C233" s="37">
        <v>4301051631</v>
      </c>
      <c r="D233" s="462">
        <v>4680115880221</v>
      </c>
      <c r="E233" s="462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64"/>
      <c r="R233" s="464"/>
      <c r="S233" s="464"/>
      <c r="T233" s="465"/>
      <c r="U233" s="40" t="s">
        <v>48</v>
      </c>
      <c r="V233" s="40" t="s">
        <v>48</v>
      </c>
      <c r="W233" s="41" t="s">
        <v>0</v>
      </c>
      <c r="X233" s="59">
        <v>60</v>
      </c>
      <c r="Y233" s="56">
        <f t="shared" si="36"/>
        <v>60</v>
      </c>
      <c r="Z233" s="42">
        <f t="shared" si="41"/>
        <v>0.18825</v>
      </c>
      <c r="AA233" s="69" t="s">
        <v>48</v>
      </c>
      <c r="AB233" s="70" t="s">
        <v>48</v>
      </c>
      <c r="AC233" s="82"/>
      <c r="AD233" s="395"/>
      <c r="AG233" s="79"/>
      <c r="AJ233" s="84"/>
      <c r="AK233" s="84"/>
      <c r="BB233" s="202" t="s">
        <v>69</v>
      </c>
      <c r="BM233" s="79">
        <f t="shared" si="37"/>
        <v>66.800000000000011</v>
      </c>
      <c r="BN233" s="79">
        <f t="shared" si="38"/>
        <v>66.800000000000011</v>
      </c>
      <c r="BO233" s="79">
        <f t="shared" si="39"/>
        <v>0.16025641025641024</v>
      </c>
      <c r="BP233" s="79">
        <f t="shared" si="40"/>
        <v>0.16025641025641024</v>
      </c>
    </row>
    <row r="234" spans="1:68" ht="27" hidden="1" customHeight="1" x14ac:dyDescent="0.25">
      <c r="A234" s="64" t="s">
        <v>344</v>
      </c>
      <c r="B234" s="64" t="s">
        <v>345</v>
      </c>
      <c r="C234" s="37">
        <v>4301051749</v>
      </c>
      <c r="D234" s="462">
        <v>4680115882942</v>
      </c>
      <c r="E234" s="462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88</v>
      </c>
      <c r="L234" s="38"/>
      <c r="M234" s="39" t="s">
        <v>82</v>
      </c>
      <c r="N234" s="39"/>
      <c r="O234" s="38">
        <v>40</v>
      </c>
      <c r="P234" s="5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64"/>
      <c r="R234" s="464"/>
      <c r="S234" s="464"/>
      <c r="T234" s="465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D234" s="395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346</v>
      </c>
      <c r="B235" s="64" t="s">
        <v>347</v>
      </c>
      <c r="C235" s="37">
        <v>4301051753</v>
      </c>
      <c r="D235" s="462">
        <v>4680115880504</v>
      </c>
      <c r="E235" s="462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64"/>
      <c r="R235" s="464"/>
      <c r="S235" s="464"/>
      <c r="T235" s="465"/>
      <c r="U235" s="40" t="s">
        <v>48</v>
      </c>
      <c r="V235" s="40" t="s">
        <v>48</v>
      </c>
      <c r="W235" s="41" t="s">
        <v>0</v>
      </c>
      <c r="X235" s="59">
        <v>40.800000000000004</v>
      </c>
      <c r="Y235" s="56">
        <f t="shared" si="36"/>
        <v>40.799999999999997</v>
      </c>
      <c r="Z235" s="42">
        <f t="shared" si="41"/>
        <v>0.12801000000000001</v>
      </c>
      <c r="AA235" s="69" t="s">
        <v>48</v>
      </c>
      <c r="AB235" s="70" t="s">
        <v>48</v>
      </c>
      <c r="AC235" s="82"/>
      <c r="AD235" s="395"/>
      <c r="AG235" s="79"/>
      <c r="AJ235" s="84"/>
      <c r="AK235" s="84"/>
      <c r="BB235" s="204" t="s">
        <v>69</v>
      </c>
      <c r="BM235" s="79">
        <f t="shared" si="37"/>
        <v>45.424000000000007</v>
      </c>
      <c r="BN235" s="79">
        <f t="shared" si="38"/>
        <v>45.423999999999999</v>
      </c>
      <c r="BO235" s="79">
        <f t="shared" si="39"/>
        <v>0.10897435897435899</v>
      </c>
      <c r="BP235" s="79">
        <f t="shared" si="40"/>
        <v>0.10897435897435898</v>
      </c>
    </row>
    <row r="236" spans="1:68" ht="27" hidden="1" customHeight="1" x14ac:dyDescent="0.25">
      <c r="A236" s="64" t="s">
        <v>348</v>
      </c>
      <c r="B236" s="64" t="s">
        <v>349</v>
      </c>
      <c r="C236" s="37">
        <v>4301051410</v>
      </c>
      <c r="D236" s="462">
        <v>4680115882164</v>
      </c>
      <c r="E236" s="462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64"/>
      <c r="R236" s="464"/>
      <c r="S236" s="464"/>
      <c r="T236" s="465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D236" s="395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69"/>
      <c r="B237" s="469"/>
      <c r="C237" s="469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70"/>
      <c r="P237" s="466" t="s">
        <v>43</v>
      </c>
      <c r="Q237" s="467"/>
      <c r="R237" s="467"/>
      <c r="S237" s="467"/>
      <c r="T237" s="467"/>
      <c r="U237" s="467"/>
      <c r="V237" s="468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76.000000000000014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0.57228000000000012</v>
      </c>
      <c r="AA237" s="68"/>
      <c r="AB237" s="68"/>
      <c r="AC237" s="68"/>
      <c r="AD237" s="395"/>
    </row>
    <row r="238" spans="1:68" x14ac:dyDescent="0.2">
      <c r="A238" s="469"/>
      <c r="B238" s="469"/>
      <c r="C238" s="469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70"/>
      <c r="P238" s="466" t="s">
        <v>43</v>
      </c>
      <c r="Q238" s="467"/>
      <c r="R238" s="467"/>
      <c r="S238" s="467"/>
      <c r="T238" s="467"/>
      <c r="U238" s="467"/>
      <c r="V238" s="468"/>
      <c r="W238" s="43" t="s">
        <v>0</v>
      </c>
      <c r="X238" s="44">
        <f>IFERROR(SUM(X226:X236),"0")</f>
        <v>182.40000000000003</v>
      </c>
      <c r="Y238" s="44">
        <f>IFERROR(SUM(Y226:Y236),"0")</f>
        <v>182.39999999999998</v>
      </c>
      <c r="Z238" s="43"/>
      <c r="AA238" s="68"/>
      <c r="AB238" s="68"/>
      <c r="AC238" s="68"/>
      <c r="AD238" s="395"/>
    </row>
    <row r="239" spans="1:68" ht="14.25" hidden="1" customHeight="1" x14ac:dyDescent="0.25">
      <c r="A239" s="461" t="s">
        <v>193</v>
      </c>
      <c r="B239" s="461"/>
      <c r="C239" s="461"/>
      <c r="D239" s="461"/>
      <c r="E239" s="461"/>
      <c r="F239" s="461"/>
      <c r="G239" s="461"/>
      <c r="H239" s="461"/>
      <c r="I239" s="461"/>
      <c r="J239" s="461"/>
      <c r="K239" s="461"/>
      <c r="L239" s="461"/>
      <c r="M239" s="461"/>
      <c r="N239" s="461"/>
      <c r="O239" s="461"/>
      <c r="P239" s="461"/>
      <c r="Q239" s="461"/>
      <c r="R239" s="461"/>
      <c r="S239" s="461"/>
      <c r="T239" s="461"/>
      <c r="U239" s="461"/>
      <c r="V239" s="461"/>
      <c r="W239" s="461"/>
      <c r="X239" s="461"/>
      <c r="Y239" s="461"/>
      <c r="Z239" s="461"/>
      <c r="AA239" s="67"/>
      <c r="AB239" s="67"/>
      <c r="AC239" s="81"/>
      <c r="AD239" s="395"/>
    </row>
    <row r="240" spans="1:68" ht="16.5" hidden="1" customHeight="1" x14ac:dyDescent="0.25">
      <c r="A240" s="64" t="s">
        <v>350</v>
      </c>
      <c r="B240" s="64" t="s">
        <v>351</v>
      </c>
      <c r="C240" s="37">
        <v>4301060404</v>
      </c>
      <c r="D240" s="462">
        <v>4680115882874</v>
      </c>
      <c r="E240" s="462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40</v>
      </c>
      <c r="P240" s="59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64"/>
      <c r="R240" s="464"/>
      <c r="S240" s="464"/>
      <c r="T240" s="465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D240" s="395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hidden="1" customHeight="1" x14ac:dyDescent="0.25">
      <c r="A241" s="64" t="s">
        <v>350</v>
      </c>
      <c r="B241" s="64" t="s">
        <v>352</v>
      </c>
      <c r="C241" s="37">
        <v>4301060360</v>
      </c>
      <c r="D241" s="462">
        <v>4680115882874</v>
      </c>
      <c r="E241" s="462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88</v>
      </c>
      <c r="L241" s="38"/>
      <c r="M241" s="39" t="s">
        <v>82</v>
      </c>
      <c r="N241" s="39"/>
      <c r="O241" s="38">
        <v>30</v>
      </c>
      <c r="P241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64"/>
      <c r="R241" s="464"/>
      <c r="S241" s="464"/>
      <c r="T241" s="465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D241" s="395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hidden="1" customHeight="1" x14ac:dyDescent="0.25">
      <c r="A242" s="64" t="s">
        <v>353</v>
      </c>
      <c r="B242" s="64" t="s">
        <v>354</v>
      </c>
      <c r="C242" s="37">
        <v>4301060359</v>
      </c>
      <c r="D242" s="462">
        <v>4680115884434</v>
      </c>
      <c r="E242" s="462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88</v>
      </c>
      <c r="L242" s="38"/>
      <c r="M242" s="39" t="s">
        <v>82</v>
      </c>
      <c r="N242" s="39"/>
      <c r="O242" s="38">
        <v>30</v>
      </c>
      <c r="P242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64"/>
      <c r="R242" s="464"/>
      <c r="S242" s="464"/>
      <c r="T242" s="465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D242" s="395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hidden="1" customHeight="1" x14ac:dyDescent="0.25">
      <c r="A243" s="64" t="s">
        <v>355</v>
      </c>
      <c r="B243" s="64" t="s">
        <v>356</v>
      </c>
      <c r="C243" s="37">
        <v>4301060375</v>
      </c>
      <c r="D243" s="462">
        <v>4680115880818</v>
      </c>
      <c r="E243" s="462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88</v>
      </c>
      <c r="L243" s="38"/>
      <c r="M243" s="39" t="s">
        <v>82</v>
      </c>
      <c r="N243" s="39"/>
      <c r="O243" s="38">
        <v>40</v>
      </c>
      <c r="P243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64"/>
      <c r="R243" s="464"/>
      <c r="S243" s="464"/>
      <c r="T243" s="465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D243" s="395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hidden="1" customHeight="1" x14ac:dyDescent="0.25">
      <c r="A244" s="64" t="s">
        <v>357</v>
      </c>
      <c r="B244" s="64" t="s">
        <v>358</v>
      </c>
      <c r="C244" s="37">
        <v>4301060389</v>
      </c>
      <c r="D244" s="462">
        <v>4680115880801</v>
      </c>
      <c r="E244" s="462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88</v>
      </c>
      <c r="L244" s="38"/>
      <c r="M244" s="39" t="s">
        <v>128</v>
      </c>
      <c r="N244" s="39"/>
      <c r="O244" s="38">
        <v>40</v>
      </c>
      <c r="P244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64"/>
      <c r="R244" s="464"/>
      <c r="S244" s="464"/>
      <c r="T244" s="465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D244" s="395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hidden="1" x14ac:dyDescent="0.2">
      <c r="A245" s="469"/>
      <c r="B245" s="469"/>
      <c r="C245" s="469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70"/>
      <c r="P245" s="466" t="s">
        <v>43</v>
      </c>
      <c r="Q245" s="467"/>
      <c r="R245" s="467"/>
      <c r="S245" s="467"/>
      <c r="T245" s="467"/>
      <c r="U245" s="467"/>
      <c r="V245" s="468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  <c r="AD245" s="395"/>
    </row>
    <row r="246" spans="1:68" hidden="1" x14ac:dyDescent="0.2">
      <c r="A246" s="469"/>
      <c r="B246" s="469"/>
      <c r="C246" s="469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70"/>
      <c r="P246" s="466" t="s">
        <v>43</v>
      </c>
      <c r="Q246" s="467"/>
      <c r="R246" s="467"/>
      <c r="S246" s="467"/>
      <c r="T246" s="467"/>
      <c r="U246" s="467"/>
      <c r="V246" s="468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  <c r="AD246" s="395"/>
    </row>
    <row r="247" spans="1:68" ht="16.5" hidden="1" customHeight="1" x14ac:dyDescent="0.25">
      <c r="A247" s="460" t="s">
        <v>359</v>
      </c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0"/>
      <c r="P247" s="460"/>
      <c r="Q247" s="460"/>
      <c r="R247" s="460"/>
      <c r="S247" s="460"/>
      <c r="T247" s="460"/>
      <c r="U247" s="460"/>
      <c r="V247" s="460"/>
      <c r="W247" s="460"/>
      <c r="X247" s="460"/>
      <c r="Y247" s="460"/>
      <c r="Z247" s="460"/>
      <c r="AA247" s="66"/>
      <c r="AB247" s="66"/>
      <c r="AC247" s="80"/>
      <c r="AD247" s="395"/>
    </row>
    <row r="248" spans="1:68" ht="14.25" hidden="1" customHeight="1" x14ac:dyDescent="0.25">
      <c r="A248" s="461" t="s">
        <v>122</v>
      </c>
      <c r="B248" s="461"/>
      <c r="C248" s="461"/>
      <c r="D248" s="461"/>
      <c r="E248" s="461"/>
      <c r="F248" s="461"/>
      <c r="G248" s="461"/>
      <c r="H248" s="461"/>
      <c r="I248" s="461"/>
      <c r="J248" s="461"/>
      <c r="K248" s="461"/>
      <c r="L248" s="461"/>
      <c r="M248" s="461"/>
      <c r="N248" s="461"/>
      <c r="O248" s="461"/>
      <c r="P248" s="461"/>
      <c r="Q248" s="461"/>
      <c r="R248" s="461"/>
      <c r="S248" s="461"/>
      <c r="T248" s="461"/>
      <c r="U248" s="461"/>
      <c r="V248" s="461"/>
      <c r="W248" s="461"/>
      <c r="X248" s="461"/>
      <c r="Y248" s="461"/>
      <c r="Z248" s="461"/>
      <c r="AA248" s="67"/>
      <c r="AB248" s="67"/>
      <c r="AC248" s="81"/>
      <c r="AD248" s="395"/>
    </row>
    <row r="249" spans="1:68" ht="27" hidden="1" customHeight="1" x14ac:dyDescent="0.25">
      <c r="A249" s="64" t="s">
        <v>360</v>
      </c>
      <c r="B249" s="64" t="s">
        <v>361</v>
      </c>
      <c r="C249" s="37">
        <v>4301011945</v>
      </c>
      <c r="D249" s="462">
        <v>4680115884274</v>
      </c>
      <c r="E249" s="462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126</v>
      </c>
      <c r="L249" s="38"/>
      <c r="M249" s="39" t="s">
        <v>145</v>
      </c>
      <c r="N249" s="39"/>
      <c r="O249" s="38">
        <v>55</v>
      </c>
      <c r="P249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4"/>
      <c r="R249" s="464"/>
      <c r="S249" s="464"/>
      <c r="T249" s="465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D249" s="395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hidden="1" customHeight="1" x14ac:dyDescent="0.25">
      <c r="A250" s="64" t="s">
        <v>360</v>
      </c>
      <c r="B250" s="64" t="s">
        <v>362</v>
      </c>
      <c r="C250" s="37">
        <v>4301011717</v>
      </c>
      <c r="D250" s="462">
        <v>4680115884274</v>
      </c>
      <c r="E250" s="46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126</v>
      </c>
      <c r="L250" s="38"/>
      <c r="M250" s="39" t="s">
        <v>125</v>
      </c>
      <c r="N250" s="39"/>
      <c r="O250" s="38">
        <v>55</v>
      </c>
      <c r="P250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64"/>
      <c r="R250" s="464"/>
      <c r="S250" s="464"/>
      <c r="T250" s="465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D250" s="395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363</v>
      </c>
      <c r="B251" s="64" t="s">
        <v>364</v>
      </c>
      <c r="C251" s="37">
        <v>4301011719</v>
      </c>
      <c r="D251" s="462">
        <v>4680115884298</v>
      </c>
      <c r="E251" s="46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125</v>
      </c>
      <c r="N251" s="39"/>
      <c r="O251" s="38">
        <v>55</v>
      </c>
      <c r="P251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64"/>
      <c r="R251" s="464"/>
      <c r="S251" s="464"/>
      <c r="T251" s="465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D251" s="395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hidden="1" customHeight="1" x14ac:dyDescent="0.25">
      <c r="A252" s="64" t="s">
        <v>365</v>
      </c>
      <c r="B252" s="64" t="s">
        <v>366</v>
      </c>
      <c r="C252" s="37">
        <v>4301011944</v>
      </c>
      <c r="D252" s="462">
        <v>4680115884250</v>
      </c>
      <c r="E252" s="462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126</v>
      </c>
      <c r="L252" s="38"/>
      <c r="M252" s="39" t="s">
        <v>145</v>
      </c>
      <c r="N252" s="39"/>
      <c r="O252" s="38">
        <v>55</v>
      </c>
      <c r="P252" s="59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64"/>
      <c r="R252" s="464"/>
      <c r="S252" s="464"/>
      <c r="T252" s="465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D252" s="395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hidden="1" customHeight="1" x14ac:dyDescent="0.25">
      <c r="A253" s="64" t="s">
        <v>365</v>
      </c>
      <c r="B253" s="64" t="s">
        <v>367</v>
      </c>
      <c r="C253" s="37">
        <v>4301011733</v>
      </c>
      <c r="D253" s="462">
        <v>4680115884250</v>
      </c>
      <c r="E253" s="462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126</v>
      </c>
      <c r="L253" s="38"/>
      <c r="M253" s="39" t="s">
        <v>128</v>
      </c>
      <c r="N253" s="39"/>
      <c r="O253" s="38">
        <v>55</v>
      </c>
      <c r="P253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64"/>
      <c r="R253" s="464"/>
      <c r="S253" s="464"/>
      <c r="T253" s="465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D253" s="395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hidden="1" customHeight="1" x14ac:dyDescent="0.25">
      <c r="A254" s="64" t="s">
        <v>368</v>
      </c>
      <c r="B254" s="64" t="s">
        <v>369</v>
      </c>
      <c r="C254" s="37">
        <v>4301011718</v>
      </c>
      <c r="D254" s="462">
        <v>4680115884281</v>
      </c>
      <c r="E254" s="462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64"/>
      <c r="R254" s="464"/>
      <c r="S254" s="464"/>
      <c r="T254" s="46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D254" s="395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hidden="1" customHeight="1" x14ac:dyDescent="0.25">
      <c r="A255" s="64" t="s">
        <v>370</v>
      </c>
      <c r="B255" s="64" t="s">
        <v>371</v>
      </c>
      <c r="C255" s="37">
        <v>4301011720</v>
      </c>
      <c r="D255" s="462">
        <v>4680115884199</v>
      </c>
      <c r="E255" s="462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88</v>
      </c>
      <c r="L255" s="38"/>
      <c r="M255" s="39" t="s">
        <v>125</v>
      </c>
      <c r="N255" s="39"/>
      <c r="O255" s="38">
        <v>55</v>
      </c>
      <c r="P255" s="6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64"/>
      <c r="R255" s="464"/>
      <c r="S255" s="464"/>
      <c r="T255" s="46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D255" s="395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hidden="1" customHeight="1" x14ac:dyDescent="0.25">
      <c r="A256" s="64" t="s">
        <v>372</v>
      </c>
      <c r="B256" s="64" t="s">
        <v>373</v>
      </c>
      <c r="C256" s="37">
        <v>4301011716</v>
      </c>
      <c r="D256" s="462">
        <v>4680115884267</v>
      </c>
      <c r="E256" s="462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88</v>
      </c>
      <c r="L256" s="38"/>
      <c r="M256" s="39" t="s">
        <v>125</v>
      </c>
      <c r="N256" s="39"/>
      <c r="O256" s="38">
        <v>55</v>
      </c>
      <c r="P256" s="6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64"/>
      <c r="R256" s="464"/>
      <c r="S256" s="464"/>
      <c r="T256" s="46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D256" s="395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hidden="1" x14ac:dyDescent="0.2">
      <c r="A257" s="469"/>
      <c r="B257" s="469"/>
      <c r="C257" s="469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70"/>
      <c r="P257" s="466" t="s">
        <v>43</v>
      </c>
      <c r="Q257" s="467"/>
      <c r="R257" s="467"/>
      <c r="S257" s="467"/>
      <c r="T257" s="467"/>
      <c r="U257" s="467"/>
      <c r="V257" s="468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  <c r="AD257" s="395"/>
    </row>
    <row r="258" spans="1:68" hidden="1" x14ac:dyDescent="0.2">
      <c r="A258" s="469"/>
      <c r="B258" s="469"/>
      <c r="C258" s="469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70"/>
      <c r="P258" s="466" t="s">
        <v>43</v>
      </c>
      <c r="Q258" s="467"/>
      <c r="R258" s="467"/>
      <c r="S258" s="467"/>
      <c r="T258" s="467"/>
      <c r="U258" s="467"/>
      <c r="V258" s="468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  <c r="AD258" s="395"/>
    </row>
    <row r="259" spans="1:68" ht="16.5" hidden="1" customHeight="1" x14ac:dyDescent="0.25">
      <c r="A259" s="460" t="s">
        <v>374</v>
      </c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0"/>
      <c r="P259" s="460"/>
      <c r="Q259" s="460"/>
      <c r="R259" s="460"/>
      <c r="S259" s="460"/>
      <c r="T259" s="460"/>
      <c r="U259" s="460"/>
      <c r="V259" s="460"/>
      <c r="W259" s="460"/>
      <c r="X259" s="460"/>
      <c r="Y259" s="460"/>
      <c r="Z259" s="460"/>
      <c r="AA259" s="66"/>
      <c r="AB259" s="66"/>
      <c r="AC259" s="80"/>
      <c r="AD259" s="395"/>
    </row>
    <row r="260" spans="1:68" ht="14.25" hidden="1" customHeight="1" x14ac:dyDescent="0.25">
      <c r="A260" s="461" t="s">
        <v>122</v>
      </c>
      <c r="B260" s="461"/>
      <c r="C260" s="461"/>
      <c r="D260" s="461"/>
      <c r="E260" s="461"/>
      <c r="F260" s="461"/>
      <c r="G260" s="461"/>
      <c r="H260" s="461"/>
      <c r="I260" s="461"/>
      <c r="J260" s="461"/>
      <c r="K260" s="461"/>
      <c r="L260" s="461"/>
      <c r="M260" s="461"/>
      <c r="N260" s="461"/>
      <c r="O260" s="461"/>
      <c r="P260" s="461"/>
      <c r="Q260" s="461"/>
      <c r="R260" s="461"/>
      <c r="S260" s="461"/>
      <c r="T260" s="461"/>
      <c r="U260" s="461"/>
      <c r="V260" s="461"/>
      <c r="W260" s="461"/>
      <c r="X260" s="461"/>
      <c r="Y260" s="461"/>
      <c r="Z260" s="461"/>
      <c r="AA260" s="67"/>
      <c r="AB260" s="67"/>
      <c r="AC260" s="81"/>
      <c r="AD260" s="395"/>
    </row>
    <row r="261" spans="1:68" ht="27" hidden="1" customHeight="1" x14ac:dyDescent="0.25">
      <c r="A261" s="64" t="s">
        <v>375</v>
      </c>
      <c r="B261" s="64" t="s">
        <v>376</v>
      </c>
      <c r="C261" s="37">
        <v>4301011942</v>
      </c>
      <c r="D261" s="462">
        <v>4680115884137</v>
      </c>
      <c r="E261" s="462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126</v>
      </c>
      <c r="L261" s="38"/>
      <c r="M261" s="39" t="s">
        <v>145</v>
      </c>
      <c r="N261" s="39"/>
      <c r="O261" s="38">
        <v>55</v>
      </c>
      <c r="P261" s="6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4"/>
      <c r="R261" s="464"/>
      <c r="S261" s="464"/>
      <c r="T261" s="465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D261" s="395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hidden="1" customHeight="1" x14ac:dyDescent="0.25">
      <c r="A262" s="64" t="s">
        <v>375</v>
      </c>
      <c r="B262" s="64" t="s">
        <v>377</v>
      </c>
      <c r="C262" s="37">
        <v>4301011826</v>
      </c>
      <c r="D262" s="462">
        <v>4680115884137</v>
      </c>
      <c r="E262" s="462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64"/>
      <c r="R262" s="464"/>
      <c r="S262" s="464"/>
      <c r="T262" s="465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D262" s="395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378</v>
      </c>
      <c r="B263" s="64" t="s">
        <v>379</v>
      </c>
      <c r="C263" s="37">
        <v>4301011724</v>
      </c>
      <c r="D263" s="462">
        <v>4680115884236</v>
      </c>
      <c r="E263" s="462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126</v>
      </c>
      <c r="L263" s="38"/>
      <c r="M263" s="39" t="s">
        <v>125</v>
      </c>
      <c r="N263" s="39"/>
      <c r="O263" s="38">
        <v>55</v>
      </c>
      <c r="P263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64"/>
      <c r="R263" s="464"/>
      <c r="S263" s="464"/>
      <c r="T263" s="465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D263" s="395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hidden="1" customHeight="1" x14ac:dyDescent="0.25">
      <c r="A264" s="64" t="s">
        <v>380</v>
      </c>
      <c r="B264" s="64" t="s">
        <v>381</v>
      </c>
      <c r="C264" s="37">
        <v>4301011721</v>
      </c>
      <c r="D264" s="462">
        <v>4680115884175</v>
      </c>
      <c r="E264" s="46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126</v>
      </c>
      <c r="L264" s="38"/>
      <c r="M264" s="39" t="s">
        <v>125</v>
      </c>
      <c r="N264" s="39"/>
      <c r="O264" s="38">
        <v>55</v>
      </c>
      <c r="P264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64"/>
      <c r="R264" s="464"/>
      <c r="S264" s="464"/>
      <c r="T264" s="465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D264" s="395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382</v>
      </c>
      <c r="B265" s="64" t="s">
        <v>383</v>
      </c>
      <c r="C265" s="37">
        <v>4301011824</v>
      </c>
      <c r="D265" s="462">
        <v>4680115884144</v>
      </c>
      <c r="E265" s="462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64"/>
      <c r="R265" s="464"/>
      <c r="S265" s="464"/>
      <c r="T265" s="465"/>
      <c r="U265" s="40" t="s">
        <v>48</v>
      </c>
      <c r="V265" s="40" t="s">
        <v>48</v>
      </c>
      <c r="W265" s="41" t="s">
        <v>0</v>
      </c>
      <c r="X265" s="59">
        <v>116</v>
      </c>
      <c r="Y265" s="56">
        <f t="shared" si="47"/>
        <v>116</v>
      </c>
      <c r="Z265" s="42">
        <f>IFERROR(IF(Y265=0,"",ROUNDUP(Y265/H265,0)*0.00937),"")</f>
        <v>0.27172999999999997</v>
      </c>
      <c r="AA265" s="69" t="s">
        <v>48</v>
      </c>
      <c r="AB265" s="70" t="s">
        <v>48</v>
      </c>
      <c r="AC265" s="82"/>
      <c r="AD265" s="395"/>
      <c r="AG265" s="79"/>
      <c r="AJ265" s="84"/>
      <c r="AK265" s="84"/>
      <c r="BB265" s="223" t="s">
        <v>69</v>
      </c>
      <c r="BM265" s="79">
        <f t="shared" si="48"/>
        <v>122.96000000000001</v>
      </c>
      <c r="BN265" s="79">
        <f t="shared" si="49"/>
        <v>122.96000000000001</v>
      </c>
      <c r="BO265" s="79">
        <f t="shared" si="50"/>
        <v>0.24166666666666667</v>
      </c>
      <c r="BP265" s="79">
        <f t="shared" si="51"/>
        <v>0.24166666666666667</v>
      </c>
    </row>
    <row r="266" spans="1:68" ht="27" customHeight="1" x14ac:dyDescent="0.25">
      <c r="A266" s="64" t="s">
        <v>384</v>
      </c>
      <c r="B266" s="64" t="s">
        <v>385</v>
      </c>
      <c r="C266" s="37">
        <v>4301011963</v>
      </c>
      <c r="D266" s="462">
        <v>4680115885288</v>
      </c>
      <c r="E266" s="462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64"/>
      <c r="R266" s="464"/>
      <c r="S266" s="464"/>
      <c r="T266" s="465"/>
      <c r="U266" s="40" t="s">
        <v>48</v>
      </c>
      <c r="V266" s="40" t="s">
        <v>48</v>
      </c>
      <c r="W266" s="41" t="s">
        <v>0</v>
      </c>
      <c r="X266" s="59">
        <v>133.19999999999999</v>
      </c>
      <c r="Y266" s="56">
        <f t="shared" si="47"/>
        <v>133.20000000000002</v>
      </c>
      <c r="Z266" s="42">
        <f>IFERROR(IF(Y266=0,"",ROUNDUP(Y266/H266,0)*0.00937),"")</f>
        <v>0.33732000000000001</v>
      </c>
      <c r="AA266" s="69" t="s">
        <v>48</v>
      </c>
      <c r="AB266" s="70" t="s">
        <v>48</v>
      </c>
      <c r="AC266" s="82"/>
      <c r="AD266" s="395"/>
      <c r="AG266" s="79"/>
      <c r="AJ266" s="84"/>
      <c r="AK266" s="84"/>
      <c r="BB266" s="224" t="s">
        <v>69</v>
      </c>
      <c r="BM266" s="79">
        <f t="shared" si="48"/>
        <v>141.84</v>
      </c>
      <c r="BN266" s="79">
        <f t="shared" si="49"/>
        <v>141.84000000000003</v>
      </c>
      <c r="BO266" s="79">
        <f t="shared" si="50"/>
        <v>0.29999999999999993</v>
      </c>
      <c r="BP266" s="79">
        <f t="shared" si="51"/>
        <v>0.3</v>
      </c>
    </row>
    <row r="267" spans="1:68" ht="27" hidden="1" customHeight="1" x14ac:dyDescent="0.25">
      <c r="A267" s="64" t="s">
        <v>386</v>
      </c>
      <c r="B267" s="64" t="s">
        <v>387</v>
      </c>
      <c r="C267" s="37">
        <v>4301011726</v>
      </c>
      <c r="D267" s="462">
        <v>4680115884182</v>
      </c>
      <c r="E267" s="462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88</v>
      </c>
      <c r="L267" s="38"/>
      <c r="M267" s="39" t="s">
        <v>125</v>
      </c>
      <c r="N267" s="39"/>
      <c r="O267" s="38">
        <v>55</v>
      </c>
      <c r="P267" s="6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64"/>
      <c r="R267" s="464"/>
      <c r="S267" s="464"/>
      <c r="T267" s="465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D267" s="395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388</v>
      </c>
      <c r="B268" s="64" t="s">
        <v>389</v>
      </c>
      <c r="C268" s="37">
        <v>4301011722</v>
      </c>
      <c r="D268" s="462">
        <v>4680115884205</v>
      </c>
      <c r="E268" s="462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6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64"/>
      <c r="R268" s="464"/>
      <c r="S268" s="464"/>
      <c r="T268" s="465"/>
      <c r="U268" s="40" t="s">
        <v>48</v>
      </c>
      <c r="V268" s="40" t="s">
        <v>48</v>
      </c>
      <c r="W268" s="41" t="s">
        <v>0</v>
      </c>
      <c r="X268" s="59">
        <v>112</v>
      </c>
      <c r="Y268" s="56">
        <f t="shared" si="47"/>
        <v>112</v>
      </c>
      <c r="Z268" s="42">
        <f>IFERROR(IF(Y268=0,"",ROUNDUP(Y268/H268,0)*0.00937),"")</f>
        <v>0.26235999999999998</v>
      </c>
      <c r="AA268" s="69" t="s">
        <v>48</v>
      </c>
      <c r="AB268" s="70" t="s">
        <v>48</v>
      </c>
      <c r="AC268" s="82"/>
      <c r="AD268" s="395"/>
      <c r="AG268" s="79"/>
      <c r="AJ268" s="84"/>
      <c r="AK268" s="84"/>
      <c r="BB268" s="226" t="s">
        <v>69</v>
      </c>
      <c r="BM268" s="79">
        <f t="shared" si="48"/>
        <v>118.72</v>
      </c>
      <c r="BN268" s="79">
        <f t="shared" si="49"/>
        <v>118.72</v>
      </c>
      <c r="BO268" s="79">
        <f t="shared" si="50"/>
        <v>0.23333333333333334</v>
      </c>
      <c r="BP268" s="79">
        <f t="shared" si="51"/>
        <v>0.23333333333333334</v>
      </c>
    </row>
    <row r="269" spans="1:68" x14ac:dyDescent="0.2">
      <c r="A269" s="469"/>
      <c r="B269" s="469"/>
      <c r="C269" s="469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70"/>
      <c r="P269" s="466" t="s">
        <v>43</v>
      </c>
      <c r="Q269" s="467"/>
      <c r="R269" s="467"/>
      <c r="S269" s="467"/>
      <c r="T269" s="467"/>
      <c r="U269" s="467"/>
      <c r="V269" s="468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93</v>
      </c>
      <c r="Y269" s="44">
        <f>IFERROR(Y261/H261,"0")+IFERROR(Y262/H262,"0")+IFERROR(Y263/H263,"0")+IFERROR(Y264/H264,"0")+IFERROR(Y265/H265,"0")+IFERROR(Y266/H266,"0")+IFERROR(Y267/H267,"0")+IFERROR(Y268/H268,"0")</f>
        <v>93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0.87141000000000002</v>
      </c>
      <c r="AA269" s="68"/>
      <c r="AB269" s="68"/>
      <c r="AC269" s="68"/>
      <c r="AD269" s="395"/>
    </row>
    <row r="270" spans="1:68" x14ac:dyDescent="0.2">
      <c r="A270" s="469"/>
      <c r="B270" s="469"/>
      <c r="C270" s="469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70"/>
      <c r="P270" s="466" t="s">
        <v>43</v>
      </c>
      <c r="Q270" s="467"/>
      <c r="R270" s="467"/>
      <c r="S270" s="467"/>
      <c r="T270" s="467"/>
      <c r="U270" s="467"/>
      <c r="V270" s="468"/>
      <c r="W270" s="43" t="s">
        <v>0</v>
      </c>
      <c r="X270" s="44">
        <f>IFERROR(SUM(X261:X268),"0")</f>
        <v>361.2</v>
      </c>
      <c r="Y270" s="44">
        <f>IFERROR(SUM(Y261:Y268),"0")</f>
        <v>361.20000000000005</v>
      </c>
      <c r="Z270" s="43"/>
      <c r="AA270" s="68"/>
      <c r="AB270" s="68"/>
      <c r="AC270" s="68"/>
      <c r="AD270" s="395"/>
    </row>
    <row r="271" spans="1:68" ht="16.5" hidden="1" customHeight="1" x14ac:dyDescent="0.25">
      <c r="A271" s="460" t="s">
        <v>390</v>
      </c>
      <c r="B271" s="460"/>
      <c r="C271" s="460"/>
      <c r="D271" s="460"/>
      <c r="E271" s="460"/>
      <c r="F271" s="460"/>
      <c r="G271" s="460"/>
      <c r="H271" s="460"/>
      <c r="I271" s="460"/>
      <c r="J271" s="460"/>
      <c r="K271" s="460"/>
      <c r="L271" s="460"/>
      <c r="M271" s="460"/>
      <c r="N271" s="460"/>
      <c r="O271" s="460"/>
      <c r="P271" s="460"/>
      <c r="Q271" s="460"/>
      <c r="R271" s="460"/>
      <c r="S271" s="460"/>
      <c r="T271" s="460"/>
      <c r="U271" s="460"/>
      <c r="V271" s="460"/>
      <c r="W271" s="460"/>
      <c r="X271" s="460"/>
      <c r="Y271" s="460"/>
      <c r="Z271" s="460"/>
      <c r="AA271" s="66"/>
      <c r="AB271" s="66"/>
      <c r="AC271" s="80"/>
      <c r="AD271" s="395"/>
    </row>
    <row r="272" spans="1:68" ht="14.25" hidden="1" customHeight="1" x14ac:dyDescent="0.25">
      <c r="A272" s="461" t="s">
        <v>122</v>
      </c>
      <c r="B272" s="461"/>
      <c r="C272" s="461"/>
      <c r="D272" s="461"/>
      <c r="E272" s="461"/>
      <c r="F272" s="461"/>
      <c r="G272" s="461"/>
      <c r="H272" s="461"/>
      <c r="I272" s="461"/>
      <c r="J272" s="461"/>
      <c r="K272" s="461"/>
      <c r="L272" s="461"/>
      <c r="M272" s="461"/>
      <c r="N272" s="461"/>
      <c r="O272" s="461"/>
      <c r="P272" s="461"/>
      <c r="Q272" s="461"/>
      <c r="R272" s="461"/>
      <c r="S272" s="461"/>
      <c r="T272" s="461"/>
      <c r="U272" s="461"/>
      <c r="V272" s="461"/>
      <c r="W272" s="461"/>
      <c r="X272" s="461"/>
      <c r="Y272" s="461"/>
      <c r="Z272" s="461"/>
      <c r="AA272" s="67"/>
      <c r="AB272" s="67"/>
      <c r="AC272" s="81"/>
      <c r="AD272" s="395"/>
    </row>
    <row r="273" spans="1:68" ht="27" hidden="1" customHeight="1" x14ac:dyDescent="0.25">
      <c r="A273" s="64" t="s">
        <v>391</v>
      </c>
      <c r="B273" s="64" t="s">
        <v>392</v>
      </c>
      <c r="C273" s="37">
        <v>4301011855</v>
      </c>
      <c r="D273" s="462">
        <v>4680115885837</v>
      </c>
      <c r="E273" s="462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64"/>
      <c r="R273" s="464"/>
      <c r="S273" s="464"/>
      <c r="T273" s="465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D273" s="395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hidden="1" customHeight="1" x14ac:dyDescent="0.25">
      <c r="A274" s="64" t="s">
        <v>393</v>
      </c>
      <c r="B274" s="64" t="s">
        <v>394</v>
      </c>
      <c r="C274" s="37">
        <v>4301011910</v>
      </c>
      <c r="D274" s="462">
        <v>4680115885806</v>
      </c>
      <c r="E274" s="462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126</v>
      </c>
      <c r="L274" s="38"/>
      <c r="M274" s="39" t="s">
        <v>145</v>
      </c>
      <c r="N274" s="39"/>
      <c r="O274" s="38">
        <v>55</v>
      </c>
      <c r="P274" s="613" t="s">
        <v>395</v>
      </c>
      <c r="Q274" s="464"/>
      <c r="R274" s="464"/>
      <c r="S274" s="464"/>
      <c r="T274" s="465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D274" s="395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hidden="1" customHeight="1" x14ac:dyDescent="0.25">
      <c r="A275" s="64" t="s">
        <v>393</v>
      </c>
      <c r="B275" s="64" t="s">
        <v>396</v>
      </c>
      <c r="C275" s="37">
        <v>4301011850</v>
      </c>
      <c r="D275" s="462">
        <v>4680115885806</v>
      </c>
      <c r="E275" s="462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55</v>
      </c>
      <c r="P275" s="6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64"/>
      <c r="R275" s="464"/>
      <c r="S275" s="464"/>
      <c r="T275" s="465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D275" s="395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hidden="1" customHeight="1" x14ac:dyDescent="0.25">
      <c r="A276" s="64" t="s">
        <v>397</v>
      </c>
      <c r="B276" s="64" t="s">
        <v>398</v>
      </c>
      <c r="C276" s="37">
        <v>4301011853</v>
      </c>
      <c r="D276" s="462">
        <v>4680115885851</v>
      </c>
      <c r="E276" s="462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126</v>
      </c>
      <c r="L276" s="38"/>
      <c r="M276" s="39" t="s">
        <v>125</v>
      </c>
      <c r="N276" s="39"/>
      <c r="O276" s="38">
        <v>55</v>
      </c>
      <c r="P276" s="6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64"/>
      <c r="R276" s="464"/>
      <c r="S276" s="464"/>
      <c r="T276" s="465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D276" s="395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hidden="1" customHeight="1" x14ac:dyDescent="0.25">
      <c r="A277" s="64" t="s">
        <v>399</v>
      </c>
      <c r="B277" s="64" t="s">
        <v>400</v>
      </c>
      <c r="C277" s="37">
        <v>4301011852</v>
      </c>
      <c r="D277" s="462">
        <v>4680115885844</v>
      </c>
      <c r="E277" s="462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88</v>
      </c>
      <c r="L277" s="38"/>
      <c r="M277" s="39" t="s">
        <v>125</v>
      </c>
      <c r="N277" s="39"/>
      <c r="O277" s="38">
        <v>55</v>
      </c>
      <c r="P277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64"/>
      <c r="R277" s="464"/>
      <c r="S277" s="464"/>
      <c r="T277" s="465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D277" s="395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hidden="1" customHeight="1" x14ac:dyDescent="0.25">
      <c r="A278" s="64" t="s">
        <v>401</v>
      </c>
      <c r="B278" s="64" t="s">
        <v>402</v>
      </c>
      <c r="C278" s="37">
        <v>4301011851</v>
      </c>
      <c r="D278" s="462">
        <v>4680115885820</v>
      </c>
      <c r="E278" s="462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88</v>
      </c>
      <c r="L278" s="38"/>
      <c r="M278" s="39" t="s">
        <v>125</v>
      </c>
      <c r="N278" s="39"/>
      <c r="O278" s="38">
        <v>55</v>
      </c>
      <c r="P278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64"/>
      <c r="R278" s="464"/>
      <c r="S278" s="464"/>
      <c r="T278" s="465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D278" s="395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hidden="1" x14ac:dyDescent="0.2">
      <c r="A279" s="469"/>
      <c r="B279" s="469"/>
      <c r="C279" s="469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70"/>
      <c r="P279" s="466" t="s">
        <v>43</v>
      </c>
      <c r="Q279" s="467"/>
      <c r="R279" s="467"/>
      <c r="S279" s="467"/>
      <c r="T279" s="467"/>
      <c r="U279" s="467"/>
      <c r="V279" s="468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  <c r="AD279" s="395"/>
    </row>
    <row r="280" spans="1:68" hidden="1" x14ac:dyDescent="0.2">
      <c r="A280" s="469"/>
      <c r="B280" s="469"/>
      <c r="C280" s="469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70"/>
      <c r="P280" s="466" t="s">
        <v>43</v>
      </c>
      <c r="Q280" s="467"/>
      <c r="R280" s="467"/>
      <c r="S280" s="467"/>
      <c r="T280" s="467"/>
      <c r="U280" s="467"/>
      <c r="V280" s="468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  <c r="AD280" s="395"/>
    </row>
    <row r="281" spans="1:68" ht="16.5" hidden="1" customHeight="1" x14ac:dyDescent="0.25">
      <c r="A281" s="460" t="s">
        <v>403</v>
      </c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0"/>
      <c r="P281" s="460"/>
      <c r="Q281" s="460"/>
      <c r="R281" s="460"/>
      <c r="S281" s="460"/>
      <c r="T281" s="460"/>
      <c r="U281" s="460"/>
      <c r="V281" s="460"/>
      <c r="W281" s="460"/>
      <c r="X281" s="460"/>
      <c r="Y281" s="460"/>
      <c r="Z281" s="460"/>
      <c r="AA281" s="66"/>
      <c r="AB281" s="66"/>
      <c r="AC281" s="80"/>
      <c r="AD281" s="395"/>
    </row>
    <row r="282" spans="1:68" ht="14.25" hidden="1" customHeight="1" x14ac:dyDescent="0.25">
      <c r="A282" s="461" t="s">
        <v>122</v>
      </c>
      <c r="B282" s="461"/>
      <c r="C282" s="461"/>
      <c r="D282" s="461"/>
      <c r="E282" s="461"/>
      <c r="F282" s="461"/>
      <c r="G282" s="461"/>
      <c r="H282" s="461"/>
      <c r="I282" s="461"/>
      <c r="J282" s="461"/>
      <c r="K282" s="461"/>
      <c r="L282" s="461"/>
      <c r="M282" s="461"/>
      <c r="N282" s="461"/>
      <c r="O282" s="461"/>
      <c r="P282" s="461"/>
      <c r="Q282" s="461"/>
      <c r="R282" s="461"/>
      <c r="S282" s="461"/>
      <c r="T282" s="461"/>
      <c r="U282" s="461"/>
      <c r="V282" s="461"/>
      <c r="W282" s="461"/>
      <c r="X282" s="461"/>
      <c r="Y282" s="461"/>
      <c r="Z282" s="461"/>
      <c r="AA282" s="67"/>
      <c r="AB282" s="67"/>
      <c r="AC282" s="81"/>
      <c r="AD282" s="395"/>
    </row>
    <row r="283" spans="1:68" ht="27" hidden="1" customHeight="1" x14ac:dyDescent="0.25">
      <c r="A283" s="64" t="s">
        <v>404</v>
      </c>
      <c r="B283" s="64" t="s">
        <v>405</v>
      </c>
      <c r="C283" s="37">
        <v>4301011876</v>
      </c>
      <c r="D283" s="462">
        <v>4680115885707</v>
      </c>
      <c r="E283" s="462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126</v>
      </c>
      <c r="L283" s="38"/>
      <c r="M283" s="39" t="s">
        <v>125</v>
      </c>
      <c r="N283" s="39"/>
      <c r="O283" s="38">
        <v>31</v>
      </c>
      <c r="P283" s="6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64"/>
      <c r="R283" s="464"/>
      <c r="S283" s="464"/>
      <c r="T283" s="465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D283" s="395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idden="1" x14ac:dyDescent="0.2">
      <c r="A284" s="469"/>
      <c r="B284" s="469"/>
      <c r="C284" s="469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70"/>
      <c r="P284" s="466" t="s">
        <v>43</v>
      </c>
      <c r="Q284" s="467"/>
      <c r="R284" s="467"/>
      <c r="S284" s="467"/>
      <c r="T284" s="467"/>
      <c r="U284" s="467"/>
      <c r="V284" s="468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  <c r="AD284" s="395"/>
    </row>
    <row r="285" spans="1:68" hidden="1" x14ac:dyDescent="0.2">
      <c r="A285" s="469"/>
      <c r="B285" s="469"/>
      <c r="C285" s="469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70"/>
      <c r="P285" s="466" t="s">
        <v>43</v>
      </c>
      <c r="Q285" s="467"/>
      <c r="R285" s="467"/>
      <c r="S285" s="467"/>
      <c r="T285" s="467"/>
      <c r="U285" s="467"/>
      <c r="V285" s="468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  <c r="AD285" s="395"/>
    </row>
    <row r="286" spans="1:68" ht="16.5" hidden="1" customHeight="1" x14ac:dyDescent="0.25">
      <c r="A286" s="460" t="s">
        <v>406</v>
      </c>
      <c r="B286" s="460"/>
      <c r="C286" s="460"/>
      <c r="D286" s="460"/>
      <c r="E286" s="460"/>
      <c r="F286" s="460"/>
      <c r="G286" s="460"/>
      <c r="H286" s="460"/>
      <c r="I286" s="460"/>
      <c r="J286" s="460"/>
      <c r="K286" s="460"/>
      <c r="L286" s="460"/>
      <c r="M286" s="460"/>
      <c r="N286" s="460"/>
      <c r="O286" s="460"/>
      <c r="P286" s="460"/>
      <c r="Q286" s="460"/>
      <c r="R286" s="460"/>
      <c r="S286" s="460"/>
      <c r="T286" s="460"/>
      <c r="U286" s="460"/>
      <c r="V286" s="460"/>
      <c r="W286" s="460"/>
      <c r="X286" s="460"/>
      <c r="Y286" s="460"/>
      <c r="Z286" s="460"/>
      <c r="AA286" s="66"/>
      <c r="AB286" s="66"/>
      <c r="AC286" s="80"/>
      <c r="AD286" s="395"/>
    </row>
    <row r="287" spans="1:68" ht="14.25" hidden="1" customHeight="1" x14ac:dyDescent="0.25">
      <c r="A287" s="461" t="s">
        <v>122</v>
      </c>
      <c r="B287" s="461"/>
      <c r="C287" s="461"/>
      <c r="D287" s="461"/>
      <c r="E287" s="461"/>
      <c r="F287" s="461"/>
      <c r="G287" s="461"/>
      <c r="H287" s="461"/>
      <c r="I287" s="461"/>
      <c r="J287" s="461"/>
      <c r="K287" s="461"/>
      <c r="L287" s="461"/>
      <c r="M287" s="461"/>
      <c r="N287" s="461"/>
      <c r="O287" s="461"/>
      <c r="P287" s="461"/>
      <c r="Q287" s="461"/>
      <c r="R287" s="461"/>
      <c r="S287" s="461"/>
      <c r="T287" s="461"/>
      <c r="U287" s="461"/>
      <c r="V287" s="461"/>
      <c r="W287" s="461"/>
      <c r="X287" s="461"/>
      <c r="Y287" s="461"/>
      <c r="Z287" s="461"/>
      <c r="AA287" s="67"/>
      <c r="AB287" s="67"/>
      <c r="AC287" s="81"/>
      <c r="AD287" s="395"/>
    </row>
    <row r="288" spans="1:68" ht="27" hidden="1" customHeight="1" x14ac:dyDescent="0.25">
      <c r="A288" s="64" t="s">
        <v>407</v>
      </c>
      <c r="B288" s="64" t="s">
        <v>408</v>
      </c>
      <c r="C288" s="37">
        <v>4301011223</v>
      </c>
      <c r="D288" s="462">
        <v>4607091383423</v>
      </c>
      <c r="E288" s="462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126</v>
      </c>
      <c r="L288" s="38"/>
      <c r="M288" s="39" t="s">
        <v>128</v>
      </c>
      <c r="N288" s="39"/>
      <c r="O288" s="38">
        <v>35</v>
      </c>
      <c r="P288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64"/>
      <c r="R288" s="464"/>
      <c r="S288" s="464"/>
      <c r="T288" s="46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D288" s="395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hidden="1" customHeight="1" x14ac:dyDescent="0.25">
      <c r="A289" s="64" t="s">
        <v>409</v>
      </c>
      <c r="B289" s="64" t="s">
        <v>410</v>
      </c>
      <c r="C289" s="37">
        <v>4301011879</v>
      </c>
      <c r="D289" s="462">
        <v>4680115885691</v>
      </c>
      <c r="E289" s="462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126</v>
      </c>
      <c r="L289" s="38"/>
      <c r="M289" s="39" t="s">
        <v>82</v>
      </c>
      <c r="N289" s="39"/>
      <c r="O289" s="38">
        <v>30</v>
      </c>
      <c r="P289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64"/>
      <c r="R289" s="464"/>
      <c r="S289" s="464"/>
      <c r="T289" s="465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D289" s="395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hidden="1" customHeight="1" x14ac:dyDescent="0.25">
      <c r="A290" s="64" t="s">
        <v>411</v>
      </c>
      <c r="B290" s="64" t="s">
        <v>412</v>
      </c>
      <c r="C290" s="37">
        <v>4301011878</v>
      </c>
      <c r="D290" s="462">
        <v>4680115885660</v>
      </c>
      <c r="E290" s="462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126</v>
      </c>
      <c r="L290" s="38"/>
      <c r="M290" s="39" t="s">
        <v>82</v>
      </c>
      <c r="N290" s="39"/>
      <c r="O290" s="38">
        <v>35</v>
      </c>
      <c r="P290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64"/>
      <c r="R290" s="464"/>
      <c r="S290" s="464"/>
      <c r="T290" s="465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D290" s="395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idden="1" x14ac:dyDescent="0.2">
      <c r="A291" s="469"/>
      <c r="B291" s="469"/>
      <c r="C291" s="469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70"/>
      <c r="P291" s="466" t="s">
        <v>43</v>
      </c>
      <c r="Q291" s="467"/>
      <c r="R291" s="467"/>
      <c r="S291" s="467"/>
      <c r="T291" s="467"/>
      <c r="U291" s="467"/>
      <c r="V291" s="468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  <c r="AD291" s="395"/>
    </row>
    <row r="292" spans="1:68" hidden="1" x14ac:dyDescent="0.2">
      <c r="A292" s="469"/>
      <c r="B292" s="469"/>
      <c r="C292" s="469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70"/>
      <c r="P292" s="466" t="s">
        <v>43</v>
      </c>
      <c r="Q292" s="467"/>
      <c r="R292" s="467"/>
      <c r="S292" s="467"/>
      <c r="T292" s="467"/>
      <c r="U292" s="467"/>
      <c r="V292" s="468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  <c r="AD292" s="395"/>
    </row>
    <row r="293" spans="1:68" ht="16.5" hidden="1" customHeight="1" x14ac:dyDescent="0.25">
      <c r="A293" s="460" t="s">
        <v>413</v>
      </c>
      <c r="B293" s="460"/>
      <c r="C293" s="460"/>
      <c r="D293" s="460"/>
      <c r="E293" s="460"/>
      <c r="F293" s="460"/>
      <c r="G293" s="460"/>
      <c r="H293" s="460"/>
      <c r="I293" s="460"/>
      <c r="J293" s="460"/>
      <c r="K293" s="460"/>
      <c r="L293" s="460"/>
      <c r="M293" s="460"/>
      <c r="N293" s="460"/>
      <c r="O293" s="460"/>
      <c r="P293" s="460"/>
      <c r="Q293" s="460"/>
      <c r="R293" s="460"/>
      <c r="S293" s="460"/>
      <c r="T293" s="460"/>
      <c r="U293" s="460"/>
      <c r="V293" s="460"/>
      <c r="W293" s="460"/>
      <c r="X293" s="460"/>
      <c r="Y293" s="460"/>
      <c r="Z293" s="460"/>
      <c r="AA293" s="66"/>
      <c r="AB293" s="66"/>
      <c r="AC293" s="80"/>
      <c r="AD293" s="395"/>
    </row>
    <row r="294" spans="1:68" ht="14.25" hidden="1" customHeight="1" x14ac:dyDescent="0.25">
      <c r="A294" s="461" t="s">
        <v>84</v>
      </c>
      <c r="B294" s="461"/>
      <c r="C294" s="461"/>
      <c r="D294" s="461"/>
      <c r="E294" s="461"/>
      <c r="F294" s="461"/>
      <c r="G294" s="461"/>
      <c r="H294" s="461"/>
      <c r="I294" s="461"/>
      <c r="J294" s="461"/>
      <c r="K294" s="461"/>
      <c r="L294" s="461"/>
      <c r="M294" s="461"/>
      <c r="N294" s="461"/>
      <c r="O294" s="461"/>
      <c r="P294" s="461"/>
      <c r="Q294" s="461"/>
      <c r="R294" s="461"/>
      <c r="S294" s="461"/>
      <c r="T294" s="461"/>
      <c r="U294" s="461"/>
      <c r="V294" s="461"/>
      <c r="W294" s="461"/>
      <c r="X294" s="461"/>
      <c r="Y294" s="461"/>
      <c r="Z294" s="461"/>
      <c r="AA294" s="67"/>
      <c r="AB294" s="67"/>
      <c r="AC294" s="81"/>
      <c r="AD294" s="395"/>
    </row>
    <row r="295" spans="1:68" ht="27" hidden="1" customHeight="1" x14ac:dyDescent="0.25">
      <c r="A295" s="64" t="s">
        <v>414</v>
      </c>
      <c r="B295" s="64" t="s">
        <v>415</v>
      </c>
      <c r="C295" s="37">
        <v>4301051409</v>
      </c>
      <c r="D295" s="462">
        <v>4680115881556</v>
      </c>
      <c r="E295" s="462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126</v>
      </c>
      <c r="L295" s="38"/>
      <c r="M295" s="39" t="s">
        <v>128</v>
      </c>
      <c r="N295" s="39"/>
      <c r="O295" s="38">
        <v>45</v>
      </c>
      <c r="P295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64"/>
      <c r="R295" s="464"/>
      <c r="S295" s="464"/>
      <c r="T295" s="465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D295" s="395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416</v>
      </c>
      <c r="B296" s="64" t="s">
        <v>417</v>
      </c>
      <c r="C296" s="37">
        <v>4301051506</v>
      </c>
      <c r="D296" s="462">
        <v>4680115881037</v>
      </c>
      <c r="E296" s="462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64"/>
      <c r="R296" s="464"/>
      <c r="S296" s="464"/>
      <c r="T296" s="465"/>
      <c r="U296" s="40" t="s">
        <v>48</v>
      </c>
      <c r="V296" s="40" t="s">
        <v>48</v>
      </c>
      <c r="W296" s="41" t="s">
        <v>0</v>
      </c>
      <c r="X296" s="59">
        <v>104.16</v>
      </c>
      <c r="Y296" s="56">
        <f>IFERROR(IF(X296="",0,CEILING((X296/$H296),1)*$H296),"")</f>
        <v>104.16</v>
      </c>
      <c r="Z296" s="42">
        <f>IFERROR(IF(Y296=0,"",ROUNDUP(Y296/H296,0)*0.00937),"")</f>
        <v>0.29047000000000001</v>
      </c>
      <c r="AA296" s="69" t="s">
        <v>48</v>
      </c>
      <c r="AB296" s="70" t="s">
        <v>48</v>
      </c>
      <c r="AC296" s="82"/>
      <c r="AD296" s="395"/>
      <c r="AG296" s="79"/>
      <c r="AJ296" s="84"/>
      <c r="AK296" s="84"/>
      <c r="BB296" s="238" t="s">
        <v>69</v>
      </c>
      <c r="BM296" s="79">
        <f>IFERROR(X296*I296/H296,"0")</f>
        <v>112.15799999999999</v>
      </c>
      <c r="BN296" s="79">
        <f>IFERROR(Y296*I296/H296,"0")</f>
        <v>112.15799999999999</v>
      </c>
      <c r="BO296" s="79">
        <f>IFERROR(1/J296*(X296/H296),"0")</f>
        <v>0.2583333333333333</v>
      </c>
      <c r="BP296" s="79">
        <f>IFERROR(1/J296*(Y296/H296),"0")</f>
        <v>0.2583333333333333</v>
      </c>
    </row>
    <row r="297" spans="1:68" ht="37.5" customHeight="1" x14ac:dyDescent="0.25">
      <c r="A297" s="64" t="s">
        <v>418</v>
      </c>
      <c r="B297" s="64" t="s">
        <v>419</v>
      </c>
      <c r="C297" s="37">
        <v>4301051487</v>
      </c>
      <c r="D297" s="462">
        <v>4680115881228</v>
      </c>
      <c r="E297" s="462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88</v>
      </c>
      <c r="L297" s="38"/>
      <c r="M297" s="39" t="s">
        <v>82</v>
      </c>
      <c r="N297" s="39"/>
      <c r="O297" s="38">
        <v>40</v>
      </c>
      <c r="P297" s="6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64"/>
      <c r="R297" s="464"/>
      <c r="S297" s="464"/>
      <c r="T297" s="465"/>
      <c r="U297" s="40" t="s">
        <v>48</v>
      </c>
      <c r="V297" s="40" t="s">
        <v>48</v>
      </c>
      <c r="W297" s="41" t="s">
        <v>0</v>
      </c>
      <c r="X297" s="59">
        <v>84</v>
      </c>
      <c r="Y297" s="56">
        <f>IFERROR(IF(X297="",0,CEILING((X297/$H297),1)*$H297),"")</f>
        <v>84</v>
      </c>
      <c r="Z297" s="42">
        <f>IFERROR(IF(Y297=0,"",ROUNDUP(Y297/H297,0)*0.00753),"")</f>
        <v>0.26355000000000001</v>
      </c>
      <c r="AA297" s="69" t="s">
        <v>48</v>
      </c>
      <c r="AB297" s="70" t="s">
        <v>48</v>
      </c>
      <c r="AC297" s="82"/>
      <c r="AD297" s="395"/>
      <c r="AG297" s="79"/>
      <c r="AJ297" s="84"/>
      <c r="AK297" s="84"/>
      <c r="BB297" s="239" t="s">
        <v>69</v>
      </c>
      <c r="BM297" s="79">
        <f>IFERROR(X297*I297/H297,"0")</f>
        <v>93.52000000000001</v>
      </c>
      <c r="BN297" s="79">
        <f>IFERROR(Y297*I297/H297,"0")</f>
        <v>93.52000000000001</v>
      </c>
      <c r="BO297" s="79">
        <f>IFERROR(1/J297*(X297/H297),"0")</f>
        <v>0.22435897435897434</v>
      </c>
      <c r="BP297" s="79">
        <f>IFERROR(1/J297*(Y297/H297),"0")</f>
        <v>0.22435897435897434</v>
      </c>
    </row>
    <row r="298" spans="1:68" ht="27" hidden="1" customHeight="1" x14ac:dyDescent="0.25">
      <c r="A298" s="64" t="s">
        <v>420</v>
      </c>
      <c r="B298" s="64" t="s">
        <v>421</v>
      </c>
      <c r="C298" s="37">
        <v>4301051384</v>
      </c>
      <c r="D298" s="462">
        <v>4680115881211</v>
      </c>
      <c r="E298" s="462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88</v>
      </c>
      <c r="L298" s="38"/>
      <c r="M298" s="39" t="s">
        <v>82</v>
      </c>
      <c r="N298" s="39"/>
      <c r="O298" s="38">
        <v>45</v>
      </c>
      <c r="P298" s="6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64"/>
      <c r="R298" s="464"/>
      <c r="S298" s="464"/>
      <c r="T298" s="465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D298" s="395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422</v>
      </c>
      <c r="B299" s="64" t="s">
        <v>423</v>
      </c>
      <c r="C299" s="37">
        <v>4301051378</v>
      </c>
      <c r="D299" s="462">
        <v>4680115881020</v>
      </c>
      <c r="E299" s="462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64"/>
      <c r="R299" s="464"/>
      <c r="S299" s="464"/>
      <c r="T299" s="465"/>
      <c r="U299" s="40" t="s">
        <v>48</v>
      </c>
      <c r="V299" s="40" t="s">
        <v>48</v>
      </c>
      <c r="W299" s="41" t="s">
        <v>0</v>
      </c>
      <c r="X299" s="59">
        <v>231.84</v>
      </c>
      <c r="Y299" s="56">
        <f>IFERROR(IF(X299="",0,CEILING((X299/$H299),1)*$H299),"")</f>
        <v>231.84</v>
      </c>
      <c r="Z299" s="42">
        <f>IFERROR(IF(Y299=0,"",ROUNDUP(Y299/H299,0)*0.00937),"")</f>
        <v>0.64652999999999994</v>
      </c>
      <c r="AA299" s="69" t="s">
        <v>48</v>
      </c>
      <c r="AB299" s="70" t="s">
        <v>48</v>
      </c>
      <c r="AC299" s="82"/>
      <c r="AD299" s="395"/>
      <c r="AG299" s="79"/>
      <c r="AJ299" s="84"/>
      <c r="AK299" s="84"/>
      <c r="BB299" s="241" t="s">
        <v>69</v>
      </c>
      <c r="BM299" s="79">
        <f>IFERROR(X299*I299/H299,"0")</f>
        <v>246.32999999999998</v>
      </c>
      <c r="BN299" s="79">
        <f>IFERROR(Y299*I299/H299,"0")</f>
        <v>246.32999999999998</v>
      </c>
      <c r="BO299" s="79">
        <f>IFERROR(1/J299*(X299/H299),"0")</f>
        <v>0.57499999999999996</v>
      </c>
      <c r="BP299" s="79">
        <f>IFERROR(1/J299*(Y299/H299),"0")</f>
        <v>0.57499999999999996</v>
      </c>
    </row>
    <row r="300" spans="1:68" x14ac:dyDescent="0.2">
      <c r="A300" s="469"/>
      <c r="B300" s="469"/>
      <c r="C300" s="469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70"/>
      <c r="P300" s="466" t="s">
        <v>43</v>
      </c>
      <c r="Q300" s="467"/>
      <c r="R300" s="467"/>
      <c r="S300" s="467"/>
      <c r="T300" s="467"/>
      <c r="U300" s="467"/>
      <c r="V300" s="468"/>
      <c r="W300" s="43" t="s">
        <v>42</v>
      </c>
      <c r="X300" s="44">
        <f>IFERROR(X295/H295,"0")+IFERROR(X296/H296,"0")+IFERROR(X297/H297,"0")+IFERROR(X298/H298,"0")+IFERROR(X299/H299,"0")</f>
        <v>135</v>
      </c>
      <c r="Y300" s="44">
        <f>IFERROR(Y295/H295,"0")+IFERROR(Y296/H296,"0")+IFERROR(Y297/H297,"0")+IFERROR(Y298/H298,"0")+IFERROR(Y299/H299,"0")</f>
        <v>135</v>
      </c>
      <c r="Z300" s="44">
        <f>IFERROR(IF(Z295="",0,Z295),"0")+IFERROR(IF(Z296="",0,Z296),"0")+IFERROR(IF(Z297="",0,Z297),"0")+IFERROR(IF(Z298="",0,Z298),"0")+IFERROR(IF(Z299="",0,Z299),"0")</f>
        <v>1.2005499999999998</v>
      </c>
      <c r="AA300" s="68"/>
      <c r="AB300" s="68"/>
      <c r="AC300" s="68"/>
      <c r="AD300" s="395"/>
    </row>
    <row r="301" spans="1:68" x14ac:dyDescent="0.2">
      <c r="A301" s="469"/>
      <c r="B301" s="469"/>
      <c r="C301" s="469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70"/>
      <c r="P301" s="466" t="s">
        <v>43</v>
      </c>
      <c r="Q301" s="467"/>
      <c r="R301" s="467"/>
      <c r="S301" s="467"/>
      <c r="T301" s="467"/>
      <c r="U301" s="467"/>
      <c r="V301" s="468"/>
      <c r="W301" s="43" t="s">
        <v>0</v>
      </c>
      <c r="X301" s="44">
        <f>IFERROR(SUM(X295:X299),"0")</f>
        <v>420</v>
      </c>
      <c r="Y301" s="44">
        <f>IFERROR(SUM(Y295:Y299),"0")</f>
        <v>420</v>
      </c>
      <c r="Z301" s="43"/>
      <c r="AA301" s="68"/>
      <c r="AB301" s="68"/>
      <c r="AC301" s="68"/>
      <c r="AD301" s="395"/>
    </row>
    <row r="302" spans="1:68" ht="16.5" hidden="1" customHeight="1" x14ac:dyDescent="0.25">
      <c r="A302" s="460" t="s">
        <v>424</v>
      </c>
      <c r="B302" s="460"/>
      <c r="C302" s="460"/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460"/>
      <c r="T302" s="460"/>
      <c r="U302" s="460"/>
      <c r="V302" s="460"/>
      <c r="W302" s="460"/>
      <c r="X302" s="460"/>
      <c r="Y302" s="460"/>
      <c r="Z302" s="460"/>
      <c r="AA302" s="66"/>
      <c r="AB302" s="66"/>
      <c r="AC302" s="80"/>
      <c r="AD302" s="395"/>
    </row>
    <row r="303" spans="1:68" ht="14.25" hidden="1" customHeight="1" x14ac:dyDescent="0.25">
      <c r="A303" s="461" t="s">
        <v>84</v>
      </c>
      <c r="B303" s="461"/>
      <c r="C303" s="461"/>
      <c r="D303" s="461"/>
      <c r="E303" s="461"/>
      <c r="F303" s="461"/>
      <c r="G303" s="461"/>
      <c r="H303" s="461"/>
      <c r="I303" s="461"/>
      <c r="J303" s="461"/>
      <c r="K303" s="461"/>
      <c r="L303" s="461"/>
      <c r="M303" s="461"/>
      <c r="N303" s="461"/>
      <c r="O303" s="461"/>
      <c r="P303" s="461"/>
      <c r="Q303" s="461"/>
      <c r="R303" s="461"/>
      <c r="S303" s="461"/>
      <c r="T303" s="461"/>
      <c r="U303" s="461"/>
      <c r="V303" s="461"/>
      <c r="W303" s="461"/>
      <c r="X303" s="461"/>
      <c r="Y303" s="461"/>
      <c r="Z303" s="461"/>
      <c r="AA303" s="67"/>
      <c r="AB303" s="67"/>
      <c r="AC303" s="81"/>
      <c r="AD303" s="395"/>
    </row>
    <row r="304" spans="1:68" ht="27" hidden="1" customHeight="1" x14ac:dyDescent="0.25">
      <c r="A304" s="64" t="s">
        <v>425</v>
      </c>
      <c r="B304" s="64" t="s">
        <v>426</v>
      </c>
      <c r="C304" s="37">
        <v>4301051731</v>
      </c>
      <c r="D304" s="462">
        <v>4680115884618</v>
      </c>
      <c r="E304" s="462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88</v>
      </c>
      <c r="L304" s="38"/>
      <c r="M304" s="39" t="s">
        <v>82</v>
      </c>
      <c r="N304" s="39"/>
      <c r="O304" s="38">
        <v>45</v>
      </c>
      <c r="P304" s="62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64"/>
      <c r="R304" s="464"/>
      <c r="S304" s="464"/>
      <c r="T304" s="465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D304" s="395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idden="1" x14ac:dyDescent="0.2">
      <c r="A305" s="469"/>
      <c r="B305" s="469"/>
      <c r="C305" s="469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70"/>
      <c r="P305" s="466" t="s">
        <v>43</v>
      </c>
      <c r="Q305" s="467"/>
      <c r="R305" s="467"/>
      <c r="S305" s="467"/>
      <c r="T305" s="467"/>
      <c r="U305" s="467"/>
      <c r="V305" s="468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  <c r="AD305" s="395"/>
    </row>
    <row r="306" spans="1:68" hidden="1" x14ac:dyDescent="0.2">
      <c r="A306" s="469"/>
      <c r="B306" s="469"/>
      <c r="C306" s="469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70"/>
      <c r="P306" s="466" t="s">
        <v>43</v>
      </c>
      <c r="Q306" s="467"/>
      <c r="R306" s="467"/>
      <c r="S306" s="467"/>
      <c r="T306" s="467"/>
      <c r="U306" s="467"/>
      <c r="V306" s="468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  <c r="AD306" s="395"/>
    </row>
    <row r="307" spans="1:68" ht="16.5" hidden="1" customHeight="1" x14ac:dyDescent="0.25">
      <c r="A307" s="460" t="s">
        <v>427</v>
      </c>
      <c r="B307" s="460"/>
      <c r="C307" s="460"/>
      <c r="D307" s="460"/>
      <c r="E307" s="460"/>
      <c r="F307" s="460"/>
      <c r="G307" s="460"/>
      <c r="H307" s="460"/>
      <c r="I307" s="460"/>
      <c r="J307" s="460"/>
      <c r="K307" s="460"/>
      <c r="L307" s="460"/>
      <c r="M307" s="460"/>
      <c r="N307" s="460"/>
      <c r="O307" s="460"/>
      <c r="P307" s="460"/>
      <c r="Q307" s="460"/>
      <c r="R307" s="460"/>
      <c r="S307" s="460"/>
      <c r="T307" s="460"/>
      <c r="U307" s="460"/>
      <c r="V307" s="460"/>
      <c r="W307" s="460"/>
      <c r="X307" s="460"/>
      <c r="Y307" s="460"/>
      <c r="Z307" s="460"/>
      <c r="AA307" s="66"/>
      <c r="AB307" s="66"/>
      <c r="AC307" s="80"/>
      <c r="AD307" s="395"/>
    </row>
    <row r="308" spans="1:68" ht="14.25" hidden="1" customHeight="1" x14ac:dyDescent="0.25">
      <c r="A308" s="461" t="s">
        <v>122</v>
      </c>
      <c r="B308" s="461"/>
      <c r="C308" s="461"/>
      <c r="D308" s="461"/>
      <c r="E308" s="461"/>
      <c r="F308" s="461"/>
      <c r="G308" s="461"/>
      <c r="H308" s="461"/>
      <c r="I308" s="461"/>
      <c r="J308" s="461"/>
      <c r="K308" s="461"/>
      <c r="L308" s="461"/>
      <c r="M308" s="461"/>
      <c r="N308" s="461"/>
      <c r="O308" s="461"/>
      <c r="P308" s="461"/>
      <c r="Q308" s="461"/>
      <c r="R308" s="461"/>
      <c r="S308" s="461"/>
      <c r="T308" s="461"/>
      <c r="U308" s="461"/>
      <c r="V308" s="461"/>
      <c r="W308" s="461"/>
      <c r="X308" s="461"/>
      <c r="Y308" s="461"/>
      <c r="Z308" s="461"/>
      <c r="AA308" s="67"/>
      <c r="AB308" s="67"/>
      <c r="AC308" s="81"/>
      <c r="AD308" s="395"/>
    </row>
    <row r="309" spans="1:68" ht="27" hidden="1" customHeight="1" x14ac:dyDescent="0.25">
      <c r="A309" s="64" t="s">
        <v>428</v>
      </c>
      <c r="B309" s="64" t="s">
        <v>429</v>
      </c>
      <c r="C309" s="37">
        <v>4301011593</v>
      </c>
      <c r="D309" s="462">
        <v>4680115882973</v>
      </c>
      <c r="E309" s="462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126</v>
      </c>
      <c r="L309" s="38"/>
      <c r="M309" s="39" t="s">
        <v>125</v>
      </c>
      <c r="N309" s="39"/>
      <c r="O309" s="38">
        <v>55</v>
      </c>
      <c r="P309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64"/>
      <c r="R309" s="464"/>
      <c r="S309" s="464"/>
      <c r="T309" s="465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D309" s="395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hidden="1" x14ac:dyDescent="0.2">
      <c r="A310" s="469"/>
      <c r="B310" s="469"/>
      <c r="C310" s="469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70"/>
      <c r="P310" s="466" t="s">
        <v>43</v>
      </c>
      <c r="Q310" s="467"/>
      <c r="R310" s="467"/>
      <c r="S310" s="467"/>
      <c r="T310" s="467"/>
      <c r="U310" s="467"/>
      <c r="V310" s="468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  <c r="AD310" s="395"/>
    </row>
    <row r="311" spans="1:68" hidden="1" x14ac:dyDescent="0.2">
      <c r="A311" s="469"/>
      <c r="B311" s="469"/>
      <c r="C311" s="469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70"/>
      <c r="P311" s="466" t="s">
        <v>43</v>
      </c>
      <c r="Q311" s="467"/>
      <c r="R311" s="467"/>
      <c r="S311" s="467"/>
      <c r="T311" s="467"/>
      <c r="U311" s="467"/>
      <c r="V311" s="468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  <c r="AD311" s="395"/>
    </row>
    <row r="312" spans="1:68" ht="14.25" hidden="1" customHeight="1" x14ac:dyDescent="0.25">
      <c r="A312" s="461" t="s">
        <v>79</v>
      </c>
      <c r="B312" s="461"/>
      <c r="C312" s="461"/>
      <c r="D312" s="461"/>
      <c r="E312" s="461"/>
      <c r="F312" s="461"/>
      <c r="G312" s="461"/>
      <c r="H312" s="461"/>
      <c r="I312" s="461"/>
      <c r="J312" s="461"/>
      <c r="K312" s="461"/>
      <c r="L312" s="461"/>
      <c r="M312" s="461"/>
      <c r="N312" s="461"/>
      <c r="O312" s="461"/>
      <c r="P312" s="461"/>
      <c r="Q312" s="461"/>
      <c r="R312" s="461"/>
      <c r="S312" s="461"/>
      <c r="T312" s="461"/>
      <c r="U312" s="461"/>
      <c r="V312" s="461"/>
      <c r="W312" s="461"/>
      <c r="X312" s="461"/>
      <c r="Y312" s="461"/>
      <c r="Z312" s="461"/>
      <c r="AA312" s="67"/>
      <c r="AB312" s="67"/>
      <c r="AC312" s="81"/>
      <c r="AD312" s="395"/>
    </row>
    <row r="313" spans="1:68" ht="27" hidden="1" customHeight="1" x14ac:dyDescent="0.25">
      <c r="A313" s="64" t="s">
        <v>430</v>
      </c>
      <c r="B313" s="64" t="s">
        <v>431</v>
      </c>
      <c r="C313" s="37">
        <v>4301031305</v>
      </c>
      <c r="D313" s="462">
        <v>4607091389845</v>
      </c>
      <c r="E313" s="462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83</v>
      </c>
      <c r="L313" s="38"/>
      <c r="M313" s="39" t="s">
        <v>82</v>
      </c>
      <c r="N313" s="39"/>
      <c r="O313" s="38">
        <v>40</v>
      </c>
      <c r="P313" s="62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64"/>
      <c r="R313" s="464"/>
      <c r="S313" s="464"/>
      <c r="T313" s="465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D313" s="395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hidden="1" customHeight="1" x14ac:dyDescent="0.25">
      <c r="A314" s="64" t="s">
        <v>432</v>
      </c>
      <c r="B314" s="64" t="s">
        <v>433</v>
      </c>
      <c r="C314" s="37">
        <v>4301031306</v>
      </c>
      <c r="D314" s="462">
        <v>4680115882881</v>
      </c>
      <c r="E314" s="462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83</v>
      </c>
      <c r="L314" s="38"/>
      <c r="M314" s="39" t="s">
        <v>82</v>
      </c>
      <c r="N314" s="39"/>
      <c r="O314" s="38">
        <v>40</v>
      </c>
      <c r="P314" s="6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64"/>
      <c r="R314" s="464"/>
      <c r="S314" s="464"/>
      <c r="T314" s="465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D314" s="395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idden="1" x14ac:dyDescent="0.2">
      <c r="A315" s="469"/>
      <c r="B315" s="469"/>
      <c r="C315" s="469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70"/>
      <c r="P315" s="466" t="s">
        <v>43</v>
      </c>
      <c r="Q315" s="467"/>
      <c r="R315" s="467"/>
      <c r="S315" s="467"/>
      <c r="T315" s="467"/>
      <c r="U315" s="467"/>
      <c r="V315" s="468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  <c r="AD315" s="395"/>
    </row>
    <row r="316" spans="1:68" hidden="1" x14ac:dyDescent="0.2">
      <c r="A316" s="469"/>
      <c r="B316" s="469"/>
      <c r="C316" s="469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70"/>
      <c r="P316" s="466" t="s">
        <v>43</v>
      </c>
      <c r="Q316" s="467"/>
      <c r="R316" s="467"/>
      <c r="S316" s="467"/>
      <c r="T316" s="467"/>
      <c r="U316" s="467"/>
      <c r="V316" s="468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  <c r="AD316" s="395"/>
    </row>
    <row r="317" spans="1:68" ht="16.5" hidden="1" customHeight="1" x14ac:dyDescent="0.25">
      <c r="A317" s="460" t="s">
        <v>434</v>
      </c>
      <c r="B317" s="460"/>
      <c r="C317" s="460"/>
      <c r="D317" s="460"/>
      <c r="E317" s="460"/>
      <c r="F317" s="460"/>
      <c r="G317" s="460"/>
      <c r="H317" s="460"/>
      <c r="I317" s="460"/>
      <c r="J317" s="460"/>
      <c r="K317" s="460"/>
      <c r="L317" s="460"/>
      <c r="M317" s="460"/>
      <c r="N317" s="460"/>
      <c r="O317" s="460"/>
      <c r="P317" s="460"/>
      <c r="Q317" s="460"/>
      <c r="R317" s="460"/>
      <c r="S317" s="460"/>
      <c r="T317" s="460"/>
      <c r="U317" s="460"/>
      <c r="V317" s="460"/>
      <c r="W317" s="460"/>
      <c r="X317" s="460"/>
      <c r="Y317" s="460"/>
      <c r="Z317" s="460"/>
      <c r="AA317" s="66"/>
      <c r="AB317" s="66"/>
      <c r="AC317" s="80"/>
      <c r="AD317" s="395"/>
    </row>
    <row r="318" spans="1:68" ht="14.25" hidden="1" customHeight="1" x14ac:dyDescent="0.25">
      <c r="A318" s="461" t="s">
        <v>122</v>
      </c>
      <c r="B318" s="461"/>
      <c r="C318" s="461"/>
      <c r="D318" s="461"/>
      <c r="E318" s="461"/>
      <c r="F318" s="461"/>
      <c r="G318" s="461"/>
      <c r="H318" s="461"/>
      <c r="I318" s="461"/>
      <c r="J318" s="461"/>
      <c r="K318" s="461"/>
      <c r="L318" s="461"/>
      <c r="M318" s="461"/>
      <c r="N318" s="461"/>
      <c r="O318" s="461"/>
      <c r="P318" s="461"/>
      <c r="Q318" s="461"/>
      <c r="R318" s="461"/>
      <c r="S318" s="461"/>
      <c r="T318" s="461"/>
      <c r="U318" s="461"/>
      <c r="V318" s="461"/>
      <c r="W318" s="461"/>
      <c r="X318" s="461"/>
      <c r="Y318" s="461"/>
      <c r="Z318" s="461"/>
      <c r="AA318" s="67"/>
      <c r="AB318" s="67"/>
      <c r="AC318" s="81"/>
      <c r="AD318" s="395"/>
    </row>
    <row r="319" spans="1:68" ht="27" hidden="1" customHeight="1" x14ac:dyDescent="0.25">
      <c r="A319" s="64" t="s">
        <v>435</v>
      </c>
      <c r="B319" s="64" t="s">
        <v>436</v>
      </c>
      <c r="C319" s="37">
        <v>4301012024</v>
      </c>
      <c r="D319" s="462">
        <v>4680115885615</v>
      </c>
      <c r="E319" s="462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55</v>
      </c>
      <c r="P319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64"/>
      <c r="R319" s="464"/>
      <c r="S319" s="464"/>
      <c r="T319" s="465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D319" s="395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hidden="1" customHeight="1" x14ac:dyDescent="0.25">
      <c r="A320" s="64" t="s">
        <v>437</v>
      </c>
      <c r="B320" s="64" t="s">
        <v>438</v>
      </c>
      <c r="C320" s="37">
        <v>4301011858</v>
      </c>
      <c r="D320" s="462">
        <v>4680115885646</v>
      </c>
      <c r="E320" s="462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125</v>
      </c>
      <c r="N320" s="39"/>
      <c r="O320" s="38">
        <v>55</v>
      </c>
      <c r="P320" s="6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64"/>
      <c r="R320" s="464"/>
      <c r="S320" s="464"/>
      <c r="T320" s="465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D320" s="395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439</v>
      </c>
      <c r="B321" s="64" t="s">
        <v>440</v>
      </c>
      <c r="C321" s="37">
        <v>4301011911</v>
      </c>
      <c r="D321" s="462">
        <v>4680115885554</v>
      </c>
      <c r="E321" s="462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126</v>
      </c>
      <c r="L321" s="38"/>
      <c r="M321" s="39" t="s">
        <v>145</v>
      </c>
      <c r="N321" s="39"/>
      <c r="O321" s="38">
        <v>55</v>
      </c>
      <c r="P321" s="633" t="s">
        <v>441</v>
      </c>
      <c r="Q321" s="464"/>
      <c r="R321" s="464"/>
      <c r="S321" s="464"/>
      <c r="T321" s="465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D321" s="395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hidden="1" customHeight="1" x14ac:dyDescent="0.25">
      <c r="A322" s="64" t="s">
        <v>439</v>
      </c>
      <c r="B322" s="64" t="s">
        <v>442</v>
      </c>
      <c r="C322" s="37">
        <v>4301012016</v>
      </c>
      <c r="D322" s="462">
        <v>4680115885554</v>
      </c>
      <c r="E322" s="462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126</v>
      </c>
      <c r="L322" s="38"/>
      <c r="M322" s="39" t="s">
        <v>128</v>
      </c>
      <c r="N322" s="39"/>
      <c r="O322" s="38">
        <v>55</v>
      </c>
      <c r="P322" s="6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64"/>
      <c r="R322" s="464"/>
      <c r="S322" s="464"/>
      <c r="T322" s="465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D322" s="395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hidden="1" customHeight="1" x14ac:dyDescent="0.25">
      <c r="A323" s="64" t="s">
        <v>443</v>
      </c>
      <c r="B323" s="64" t="s">
        <v>444</v>
      </c>
      <c r="C323" s="37">
        <v>4301011857</v>
      </c>
      <c r="D323" s="462">
        <v>4680115885622</v>
      </c>
      <c r="E323" s="462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64"/>
      <c r="R323" s="464"/>
      <c r="S323" s="464"/>
      <c r="T323" s="465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D323" s="395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hidden="1" customHeight="1" x14ac:dyDescent="0.25">
      <c r="A324" s="64" t="s">
        <v>445</v>
      </c>
      <c r="B324" s="64" t="s">
        <v>446</v>
      </c>
      <c r="C324" s="37">
        <v>4301011573</v>
      </c>
      <c r="D324" s="462">
        <v>4680115881938</v>
      </c>
      <c r="E324" s="462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90</v>
      </c>
      <c r="P324" s="6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64"/>
      <c r="R324" s="464"/>
      <c r="S324" s="464"/>
      <c r="T324" s="465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D324" s="395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hidden="1" customHeight="1" x14ac:dyDescent="0.25">
      <c r="A325" s="64" t="s">
        <v>447</v>
      </c>
      <c r="B325" s="64" t="s">
        <v>448</v>
      </c>
      <c r="C325" s="37">
        <v>4301010944</v>
      </c>
      <c r="D325" s="462">
        <v>4607091387346</v>
      </c>
      <c r="E325" s="462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88</v>
      </c>
      <c r="L325" s="38"/>
      <c r="M325" s="39" t="s">
        <v>125</v>
      </c>
      <c r="N325" s="39"/>
      <c r="O325" s="38">
        <v>55</v>
      </c>
      <c r="P325" s="6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64"/>
      <c r="R325" s="464"/>
      <c r="S325" s="464"/>
      <c r="T325" s="465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D325" s="395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hidden="1" customHeight="1" x14ac:dyDescent="0.25">
      <c r="A326" s="64" t="s">
        <v>449</v>
      </c>
      <c r="B326" s="64" t="s">
        <v>450</v>
      </c>
      <c r="C326" s="37">
        <v>4301011859</v>
      </c>
      <c r="D326" s="462">
        <v>4680115885608</v>
      </c>
      <c r="E326" s="462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88</v>
      </c>
      <c r="L326" s="38"/>
      <c r="M326" s="39" t="s">
        <v>125</v>
      </c>
      <c r="N326" s="39"/>
      <c r="O326" s="38">
        <v>55</v>
      </c>
      <c r="P326" s="6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64"/>
      <c r="R326" s="464"/>
      <c r="S326" s="464"/>
      <c r="T326" s="465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D326" s="395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idden="1" x14ac:dyDescent="0.2">
      <c r="A327" s="469"/>
      <c r="B327" s="469"/>
      <c r="C327" s="469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70"/>
      <c r="P327" s="466" t="s">
        <v>43</v>
      </c>
      <c r="Q327" s="467"/>
      <c r="R327" s="467"/>
      <c r="S327" s="467"/>
      <c r="T327" s="467"/>
      <c r="U327" s="467"/>
      <c r="V327" s="468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  <c r="AD327" s="395"/>
    </row>
    <row r="328" spans="1:68" hidden="1" x14ac:dyDescent="0.2">
      <c r="A328" s="469"/>
      <c r="B328" s="469"/>
      <c r="C328" s="469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70"/>
      <c r="P328" s="466" t="s">
        <v>43</v>
      </c>
      <c r="Q328" s="467"/>
      <c r="R328" s="467"/>
      <c r="S328" s="467"/>
      <c r="T328" s="467"/>
      <c r="U328" s="467"/>
      <c r="V328" s="468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  <c r="AD328" s="395"/>
    </row>
    <row r="329" spans="1:68" ht="14.25" hidden="1" customHeight="1" x14ac:dyDescent="0.25">
      <c r="A329" s="461" t="s">
        <v>79</v>
      </c>
      <c r="B329" s="461"/>
      <c r="C329" s="461"/>
      <c r="D329" s="461"/>
      <c r="E329" s="461"/>
      <c r="F329" s="461"/>
      <c r="G329" s="461"/>
      <c r="H329" s="461"/>
      <c r="I329" s="461"/>
      <c r="J329" s="461"/>
      <c r="K329" s="461"/>
      <c r="L329" s="461"/>
      <c r="M329" s="461"/>
      <c r="N329" s="461"/>
      <c r="O329" s="461"/>
      <c r="P329" s="461"/>
      <c r="Q329" s="461"/>
      <c r="R329" s="461"/>
      <c r="S329" s="461"/>
      <c r="T329" s="461"/>
      <c r="U329" s="461"/>
      <c r="V329" s="461"/>
      <c r="W329" s="461"/>
      <c r="X329" s="461"/>
      <c r="Y329" s="461"/>
      <c r="Z329" s="461"/>
      <c r="AA329" s="67"/>
      <c r="AB329" s="67"/>
      <c r="AC329" s="81"/>
      <c r="AD329" s="395"/>
    </row>
    <row r="330" spans="1:68" ht="27" hidden="1" customHeight="1" x14ac:dyDescent="0.25">
      <c r="A330" s="64" t="s">
        <v>451</v>
      </c>
      <c r="B330" s="64" t="s">
        <v>452</v>
      </c>
      <c r="C330" s="37">
        <v>4301030878</v>
      </c>
      <c r="D330" s="462">
        <v>4607091387193</v>
      </c>
      <c r="E330" s="462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64"/>
      <c r="R330" s="464"/>
      <c r="S330" s="464"/>
      <c r="T330" s="465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D330" s="395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hidden="1" customHeight="1" x14ac:dyDescent="0.25">
      <c r="A331" s="64" t="s">
        <v>453</v>
      </c>
      <c r="B331" s="64" t="s">
        <v>454</v>
      </c>
      <c r="C331" s="37">
        <v>4301031153</v>
      </c>
      <c r="D331" s="462">
        <v>4607091387230</v>
      </c>
      <c r="E331" s="462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64"/>
      <c r="R331" s="464"/>
      <c r="S331" s="464"/>
      <c r="T331" s="465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D331" s="395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hidden="1" customHeight="1" x14ac:dyDescent="0.25">
      <c r="A332" s="64" t="s">
        <v>455</v>
      </c>
      <c r="B332" s="64" t="s">
        <v>456</v>
      </c>
      <c r="C332" s="37">
        <v>4301031154</v>
      </c>
      <c r="D332" s="462">
        <v>4607091387292</v>
      </c>
      <c r="E332" s="462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45</v>
      </c>
      <c r="P332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64"/>
      <c r="R332" s="464"/>
      <c r="S332" s="464"/>
      <c r="T332" s="465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D332" s="395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hidden="1" customHeight="1" x14ac:dyDescent="0.25">
      <c r="A333" s="64" t="s">
        <v>457</v>
      </c>
      <c r="B333" s="64" t="s">
        <v>458</v>
      </c>
      <c r="C333" s="37">
        <v>4301031152</v>
      </c>
      <c r="D333" s="462">
        <v>4607091387285</v>
      </c>
      <c r="E333" s="462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83</v>
      </c>
      <c r="L333" s="38"/>
      <c r="M333" s="39" t="s">
        <v>82</v>
      </c>
      <c r="N333" s="39"/>
      <c r="O333" s="38">
        <v>40</v>
      </c>
      <c r="P333" s="6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64"/>
      <c r="R333" s="464"/>
      <c r="S333" s="464"/>
      <c r="T333" s="465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D333" s="395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hidden="1" x14ac:dyDescent="0.2">
      <c r="A334" s="469"/>
      <c r="B334" s="469"/>
      <c r="C334" s="469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70"/>
      <c r="P334" s="466" t="s">
        <v>43</v>
      </c>
      <c r="Q334" s="467"/>
      <c r="R334" s="467"/>
      <c r="S334" s="467"/>
      <c r="T334" s="467"/>
      <c r="U334" s="467"/>
      <c r="V334" s="468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  <c r="AD334" s="395"/>
    </row>
    <row r="335" spans="1:68" hidden="1" x14ac:dyDescent="0.2">
      <c r="A335" s="469"/>
      <c r="B335" s="469"/>
      <c r="C335" s="469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70"/>
      <c r="P335" s="466" t="s">
        <v>43</v>
      </c>
      <c r="Q335" s="467"/>
      <c r="R335" s="467"/>
      <c r="S335" s="467"/>
      <c r="T335" s="467"/>
      <c r="U335" s="467"/>
      <c r="V335" s="468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  <c r="AD335" s="395"/>
    </row>
    <row r="336" spans="1:68" ht="14.25" hidden="1" customHeight="1" x14ac:dyDescent="0.25">
      <c r="A336" s="461" t="s">
        <v>84</v>
      </c>
      <c r="B336" s="461"/>
      <c r="C336" s="461"/>
      <c r="D336" s="461"/>
      <c r="E336" s="461"/>
      <c r="F336" s="461"/>
      <c r="G336" s="461"/>
      <c r="H336" s="461"/>
      <c r="I336" s="461"/>
      <c r="J336" s="461"/>
      <c r="K336" s="461"/>
      <c r="L336" s="461"/>
      <c r="M336" s="461"/>
      <c r="N336" s="461"/>
      <c r="O336" s="461"/>
      <c r="P336" s="461"/>
      <c r="Q336" s="461"/>
      <c r="R336" s="461"/>
      <c r="S336" s="461"/>
      <c r="T336" s="461"/>
      <c r="U336" s="461"/>
      <c r="V336" s="461"/>
      <c r="W336" s="461"/>
      <c r="X336" s="461"/>
      <c r="Y336" s="461"/>
      <c r="Z336" s="461"/>
      <c r="AA336" s="67"/>
      <c r="AB336" s="67"/>
      <c r="AC336" s="81"/>
      <c r="AD336" s="395"/>
    </row>
    <row r="337" spans="1:68" ht="16.5" hidden="1" customHeight="1" x14ac:dyDescent="0.25">
      <c r="A337" s="64" t="s">
        <v>459</v>
      </c>
      <c r="B337" s="64" t="s">
        <v>460</v>
      </c>
      <c r="C337" s="37">
        <v>4301051100</v>
      </c>
      <c r="D337" s="462">
        <v>4607091387766</v>
      </c>
      <c r="E337" s="462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126</v>
      </c>
      <c r="L337" s="38"/>
      <c r="M337" s="39" t="s">
        <v>128</v>
      </c>
      <c r="N337" s="39"/>
      <c r="O337" s="38">
        <v>40</v>
      </c>
      <c r="P337" s="6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64"/>
      <c r="R337" s="464"/>
      <c r="S337" s="464"/>
      <c r="T337" s="465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D337" s="395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hidden="1" customHeight="1" x14ac:dyDescent="0.25">
      <c r="A338" s="64" t="s">
        <v>461</v>
      </c>
      <c r="B338" s="64" t="s">
        <v>462</v>
      </c>
      <c r="C338" s="37">
        <v>4301051116</v>
      </c>
      <c r="D338" s="462">
        <v>4607091387957</v>
      </c>
      <c r="E338" s="462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40</v>
      </c>
      <c r="P338" s="6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64"/>
      <c r="R338" s="464"/>
      <c r="S338" s="464"/>
      <c r="T338" s="465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D338" s="395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hidden="1" customHeight="1" x14ac:dyDescent="0.25">
      <c r="A339" s="64" t="s">
        <v>463</v>
      </c>
      <c r="B339" s="64" t="s">
        <v>464</v>
      </c>
      <c r="C339" s="37">
        <v>4301051115</v>
      </c>
      <c r="D339" s="462">
        <v>4607091387964</v>
      </c>
      <c r="E339" s="462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40</v>
      </c>
      <c r="P339" s="6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64"/>
      <c r="R339" s="464"/>
      <c r="S339" s="464"/>
      <c r="T339" s="465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D339" s="395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hidden="1" customHeight="1" x14ac:dyDescent="0.25">
      <c r="A340" s="64" t="s">
        <v>465</v>
      </c>
      <c r="B340" s="64" t="s">
        <v>466</v>
      </c>
      <c r="C340" s="37">
        <v>4301051705</v>
      </c>
      <c r="D340" s="462">
        <v>4680115884588</v>
      </c>
      <c r="E340" s="462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64"/>
      <c r="R340" s="464"/>
      <c r="S340" s="464"/>
      <c r="T340" s="465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D340" s="395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hidden="1" customHeight="1" x14ac:dyDescent="0.25">
      <c r="A341" s="64" t="s">
        <v>467</v>
      </c>
      <c r="B341" s="64" t="s">
        <v>468</v>
      </c>
      <c r="C341" s="37">
        <v>4301051130</v>
      </c>
      <c r="D341" s="462">
        <v>4607091387537</v>
      </c>
      <c r="E341" s="462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88</v>
      </c>
      <c r="L341" s="38"/>
      <c r="M341" s="39" t="s">
        <v>82</v>
      </c>
      <c r="N341" s="39"/>
      <c r="O341" s="38">
        <v>40</v>
      </c>
      <c r="P341" s="6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64"/>
      <c r="R341" s="464"/>
      <c r="S341" s="464"/>
      <c r="T341" s="465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D341" s="395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hidden="1" customHeight="1" x14ac:dyDescent="0.25">
      <c r="A342" s="64" t="s">
        <v>469</v>
      </c>
      <c r="B342" s="64" t="s">
        <v>470</v>
      </c>
      <c r="C342" s="37">
        <v>4301051132</v>
      </c>
      <c r="D342" s="462">
        <v>4607091387513</v>
      </c>
      <c r="E342" s="462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88</v>
      </c>
      <c r="L342" s="38"/>
      <c r="M342" s="39" t="s">
        <v>82</v>
      </c>
      <c r="N342" s="39"/>
      <c r="O342" s="38">
        <v>40</v>
      </c>
      <c r="P342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64"/>
      <c r="R342" s="464"/>
      <c r="S342" s="464"/>
      <c r="T342" s="465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D342" s="395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hidden="1" x14ac:dyDescent="0.2">
      <c r="A343" s="469"/>
      <c r="B343" s="469"/>
      <c r="C343" s="469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70"/>
      <c r="P343" s="466" t="s">
        <v>43</v>
      </c>
      <c r="Q343" s="467"/>
      <c r="R343" s="467"/>
      <c r="S343" s="467"/>
      <c r="T343" s="467"/>
      <c r="U343" s="467"/>
      <c r="V343" s="468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  <c r="AD343" s="395"/>
    </row>
    <row r="344" spans="1:68" hidden="1" x14ac:dyDescent="0.2">
      <c r="A344" s="469"/>
      <c r="B344" s="469"/>
      <c r="C344" s="469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70"/>
      <c r="P344" s="466" t="s">
        <v>43</v>
      </c>
      <c r="Q344" s="467"/>
      <c r="R344" s="467"/>
      <c r="S344" s="467"/>
      <c r="T344" s="467"/>
      <c r="U344" s="467"/>
      <c r="V344" s="468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  <c r="AD344" s="395"/>
    </row>
    <row r="345" spans="1:68" ht="14.25" hidden="1" customHeight="1" x14ac:dyDescent="0.25">
      <c r="A345" s="461" t="s">
        <v>193</v>
      </c>
      <c r="B345" s="461"/>
      <c r="C345" s="461"/>
      <c r="D345" s="461"/>
      <c r="E345" s="461"/>
      <c r="F345" s="461"/>
      <c r="G345" s="461"/>
      <c r="H345" s="461"/>
      <c r="I345" s="461"/>
      <c r="J345" s="461"/>
      <c r="K345" s="461"/>
      <c r="L345" s="461"/>
      <c r="M345" s="461"/>
      <c r="N345" s="461"/>
      <c r="O345" s="461"/>
      <c r="P345" s="461"/>
      <c r="Q345" s="461"/>
      <c r="R345" s="461"/>
      <c r="S345" s="461"/>
      <c r="T345" s="461"/>
      <c r="U345" s="461"/>
      <c r="V345" s="461"/>
      <c r="W345" s="461"/>
      <c r="X345" s="461"/>
      <c r="Y345" s="461"/>
      <c r="Z345" s="461"/>
      <c r="AA345" s="67"/>
      <c r="AB345" s="67"/>
      <c r="AC345" s="81"/>
      <c r="AD345" s="395"/>
    </row>
    <row r="346" spans="1:68" ht="16.5" hidden="1" customHeight="1" x14ac:dyDescent="0.25">
      <c r="A346" s="64" t="s">
        <v>471</v>
      </c>
      <c r="B346" s="64" t="s">
        <v>472</v>
      </c>
      <c r="C346" s="37">
        <v>4301060379</v>
      </c>
      <c r="D346" s="462">
        <v>4607091380880</v>
      </c>
      <c r="E346" s="462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64"/>
      <c r="R346" s="464"/>
      <c r="S346" s="464"/>
      <c r="T346" s="465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D346" s="395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hidden="1" customHeight="1" x14ac:dyDescent="0.25">
      <c r="A347" s="64" t="s">
        <v>473</v>
      </c>
      <c r="B347" s="64" t="s">
        <v>474</v>
      </c>
      <c r="C347" s="37">
        <v>4301060308</v>
      </c>
      <c r="D347" s="462">
        <v>4607091384482</v>
      </c>
      <c r="E347" s="462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126</v>
      </c>
      <c r="L347" s="38"/>
      <c r="M347" s="39" t="s">
        <v>82</v>
      </c>
      <c r="N347" s="39"/>
      <c r="O347" s="38">
        <v>30</v>
      </c>
      <c r="P347" s="6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64"/>
      <c r="R347" s="464"/>
      <c r="S347" s="464"/>
      <c r="T347" s="465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D347" s="395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hidden="1" customHeight="1" x14ac:dyDescent="0.25">
      <c r="A348" s="64" t="s">
        <v>475</v>
      </c>
      <c r="B348" s="64" t="s">
        <v>476</v>
      </c>
      <c r="C348" s="37">
        <v>4301060325</v>
      </c>
      <c r="D348" s="462">
        <v>4607091380897</v>
      </c>
      <c r="E348" s="462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126</v>
      </c>
      <c r="L348" s="38"/>
      <c r="M348" s="39" t="s">
        <v>82</v>
      </c>
      <c r="N348" s="39"/>
      <c r="O348" s="38">
        <v>30</v>
      </c>
      <c r="P348" s="6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64"/>
      <c r="R348" s="464"/>
      <c r="S348" s="464"/>
      <c r="T348" s="465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D348" s="395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idden="1" x14ac:dyDescent="0.2">
      <c r="A349" s="469"/>
      <c r="B349" s="469"/>
      <c r="C349" s="469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70"/>
      <c r="P349" s="466" t="s">
        <v>43</v>
      </c>
      <c r="Q349" s="467"/>
      <c r="R349" s="467"/>
      <c r="S349" s="467"/>
      <c r="T349" s="467"/>
      <c r="U349" s="467"/>
      <c r="V349" s="468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  <c r="AD349" s="395"/>
    </row>
    <row r="350" spans="1:68" hidden="1" x14ac:dyDescent="0.2">
      <c r="A350" s="469"/>
      <c r="B350" s="469"/>
      <c r="C350" s="469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70"/>
      <c r="P350" s="466" t="s">
        <v>43</v>
      </c>
      <c r="Q350" s="467"/>
      <c r="R350" s="467"/>
      <c r="S350" s="467"/>
      <c r="T350" s="467"/>
      <c r="U350" s="467"/>
      <c r="V350" s="468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  <c r="AD350" s="395"/>
    </row>
    <row r="351" spans="1:68" ht="14.25" hidden="1" customHeight="1" x14ac:dyDescent="0.25">
      <c r="A351" s="461" t="s">
        <v>108</v>
      </c>
      <c r="B351" s="461"/>
      <c r="C351" s="461"/>
      <c r="D351" s="461"/>
      <c r="E351" s="461"/>
      <c r="F351" s="461"/>
      <c r="G351" s="461"/>
      <c r="H351" s="461"/>
      <c r="I351" s="461"/>
      <c r="J351" s="461"/>
      <c r="K351" s="461"/>
      <c r="L351" s="461"/>
      <c r="M351" s="461"/>
      <c r="N351" s="461"/>
      <c r="O351" s="461"/>
      <c r="P351" s="461"/>
      <c r="Q351" s="461"/>
      <c r="R351" s="461"/>
      <c r="S351" s="461"/>
      <c r="T351" s="461"/>
      <c r="U351" s="461"/>
      <c r="V351" s="461"/>
      <c r="W351" s="461"/>
      <c r="X351" s="461"/>
      <c r="Y351" s="461"/>
      <c r="Z351" s="461"/>
      <c r="AA351" s="67"/>
      <c r="AB351" s="67"/>
      <c r="AC351" s="81"/>
      <c r="AD351" s="395"/>
    </row>
    <row r="352" spans="1:68" ht="16.5" hidden="1" customHeight="1" x14ac:dyDescent="0.25">
      <c r="A352" s="64" t="s">
        <v>477</v>
      </c>
      <c r="B352" s="64" t="s">
        <v>478</v>
      </c>
      <c r="C352" s="37">
        <v>4301030232</v>
      </c>
      <c r="D352" s="462">
        <v>4607091388374</v>
      </c>
      <c r="E352" s="462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52" t="s">
        <v>479</v>
      </c>
      <c r="Q352" s="464"/>
      <c r="R352" s="464"/>
      <c r="S352" s="464"/>
      <c r="T352" s="465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D352" s="395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hidden="1" customHeight="1" x14ac:dyDescent="0.25">
      <c r="A353" s="64" t="s">
        <v>480</v>
      </c>
      <c r="B353" s="64" t="s">
        <v>481</v>
      </c>
      <c r="C353" s="37">
        <v>4301030235</v>
      </c>
      <c r="D353" s="462">
        <v>4607091388381</v>
      </c>
      <c r="E353" s="462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53" t="s">
        <v>482</v>
      </c>
      <c r="Q353" s="464"/>
      <c r="R353" s="464"/>
      <c r="S353" s="464"/>
      <c r="T353" s="465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D353" s="395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483</v>
      </c>
      <c r="B354" s="64" t="s">
        <v>484</v>
      </c>
      <c r="C354" s="37">
        <v>4301032015</v>
      </c>
      <c r="D354" s="462">
        <v>4607091383102</v>
      </c>
      <c r="E354" s="462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88</v>
      </c>
      <c r="L354" s="38"/>
      <c r="M354" s="39" t="s">
        <v>112</v>
      </c>
      <c r="N354" s="39"/>
      <c r="O354" s="38">
        <v>180</v>
      </c>
      <c r="P354" s="6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64"/>
      <c r="R354" s="464"/>
      <c r="S354" s="464"/>
      <c r="T354" s="465"/>
      <c r="U354" s="40" t="s">
        <v>48</v>
      </c>
      <c r="V354" s="40" t="s">
        <v>48</v>
      </c>
      <c r="W354" s="41" t="s">
        <v>0</v>
      </c>
      <c r="X354" s="59">
        <v>53.550000000000004</v>
      </c>
      <c r="Y354" s="56">
        <f>IFERROR(IF(X354="",0,CEILING((X354/$H354),1)*$H354),"")</f>
        <v>53.55</v>
      </c>
      <c r="Z354" s="42">
        <f>IFERROR(IF(Y354=0,"",ROUNDUP(Y354/H354,0)*0.00753),"")</f>
        <v>0.15812999999999999</v>
      </c>
      <c r="AA354" s="69" t="s">
        <v>48</v>
      </c>
      <c r="AB354" s="70" t="s">
        <v>48</v>
      </c>
      <c r="AC354" s="82"/>
      <c r="AD354" s="395"/>
      <c r="AG354" s="79"/>
      <c r="AJ354" s="84"/>
      <c r="AK354" s="84"/>
      <c r="BB354" s="269" t="s">
        <v>69</v>
      </c>
      <c r="BM354" s="79">
        <f>IFERROR(X354*I354/H354,"0")</f>
        <v>62.475000000000016</v>
      </c>
      <c r="BN354" s="79">
        <f>IFERROR(Y354*I354/H354,"0")</f>
        <v>62.475000000000001</v>
      </c>
      <c r="BO354" s="79">
        <f>IFERROR(1/J354*(X354/H354),"0")</f>
        <v>0.13461538461538464</v>
      </c>
      <c r="BP354" s="79">
        <f>IFERROR(1/J354*(Y354/H354),"0")</f>
        <v>0.13461538461538461</v>
      </c>
    </row>
    <row r="355" spans="1:68" ht="27" hidden="1" customHeight="1" x14ac:dyDescent="0.25">
      <c r="A355" s="64" t="s">
        <v>485</v>
      </c>
      <c r="B355" s="64" t="s">
        <v>486</v>
      </c>
      <c r="C355" s="37">
        <v>4301030233</v>
      </c>
      <c r="D355" s="462">
        <v>4607091388404</v>
      </c>
      <c r="E355" s="462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88</v>
      </c>
      <c r="L355" s="38"/>
      <c r="M355" s="39" t="s">
        <v>112</v>
      </c>
      <c r="N355" s="39"/>
      <c r="O355" s="38">
        <v>180</v>
      </c>
      <c r="P355" s="6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64"/>
      <c r="R355" s="464"/>
      <c r="S355" s="464"/>
      <c r="T355" s="465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D355" s="395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69"/>
      <c r="B356" s="469"/>
      <c r="C356" s="469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70"/>
      <c r="P356" s="466" t="s">
        <v>43</v>
      </c>
      <c r="Q356" s="467"/>
      <c r="R356" s="467"/>
      <c r="S356" s="467"/>
      <c r="T356" s="467"/>
      <c r="U356" s="467"/>
      <c r="V356" s="468"/>
      <c r="W356" s="43" t="s">
        <v>42</v>
      </c>
      <c r="X356" s="44">
        <f>IFERROR(X352/H352,"0")+IFERROR(X353/H353,"0")+IFERROR(X354/H354,"0")+IFERROR(X355/H355,"0")</f>
        <v>21.000000000000004</v>
      </c>
      <c r="Y356" s="44">
        <f>IFERROR(Y352/H352,"0")+IFERROR(Y353/H353,"0")+IFERROR(Y354/H354,"0")+IFERROR(Y355/H355,"0")</f>
        <v>21</v>
      </c>
      <c r="Z356" s="44">
        <f>IFERROR(IF(Z352="",0,Z352),"0")+IFERROR(IF(Z353="",0,Z353),"0")+IFERROR(IF(Z354="",0,Z354),"0")+IFERROR(IF(Z355="",0,Z355),"0")</f>
        <v>0.15812999999999999</v>
      </c>
      <c r="AA356" s="68"/>
      <c r="AB356" s="68"/>
      <c r="AC356" s="68"/>
      <c r="AD356" s="395"/>
    </row>
    <row r="357" spans="1:68" x14ac:dyDescent="0.2">
      <c r="A357" s="469"/>
      <c r="B357" s="469"/>
      <c r="C357" s="469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70"/>
      <c r="P357" s="466" t="s">
        <v>43</v>
      </c>
      <c r="Q357" s="467"/>
      <c r="R357" s="467"/>
      <c r="S357" s="467"/>
      <c r="T357" s="467"/>
      <c r="U357" s="467"/>
      <c r="V357" s="468"/>
      <c r="W357" s="43" t="s">
        <v>0</v>
      </c>
      <c r="X357" s="44">
        <f>IFERROR(SUM(X352:X355),"0")</f>
        <v>53.550000000000004</v>
      </c>
      <c r="Y357" s="44">
        <f>IFERROR(SUM(Y352:Y355),"0")</f>
        <v>53.55</v>
      </c>
      <c r="Z357" s="43"/>
      <c r="AA357" s="68"/>
      <c r="AB357" s="68"/>
      <c r="AC357" s="68"/>
      <c r="AD357" s="395"/>
    </row>
    <row r="358" spans="1:68" ht="14.25" hidden="1" customHeight="1" x14ac:dyDescent="0.25">
      <c r="A358" s="461" t="s">
        <v>487</v>
      </c>
      <c r="B358" s="461"/>
      <c r="C358" s="461"/>
      <c r="D358" s="461"/>
      <c r="E358" s="461"/>
      <c r="F358" s="461"/>
      <c r="G358" s="461"/>
      <c r="H358" s="461"/>
      <c r="I358" s="461"/>
      <c r="J358" s="461"/>
      <c r="K358" s="461"/>
      <c r="L358" s="461"/>
      <c r="M358" s="461"/>
      <c r="N358" s="461"/>
      <c r="O358" s="461"/>
      <c r="P358" s="461"/>
      <c r="Q358" s="461"/>
      <c r="R358" s="461"/>
      <c r="S358" s="461"/>
      <c r="T358" s="461"/>
      <c r="U358" s="461"/>
      <c r="V358" s="461"/>
      <c r="W358" s="461"/>
      <c r="X358" s="461"/>
      <c r="Y358" s="461"/>
      <c r="Z358" s="461"/>
      <c r="AA358" s="67"/>
      <c r="AB358" s="67"/>
      <c r="AC358" s="81"/>
      <c r="AD358" s="395"/>
    </row>
    <row r="359" spans="1:68" ht="16.5" hidden="1" customHeight="1" x14ac:dyDescent="0.25">
      <c r="A359" s="64" t="s">
        <v>488</v>
      </c>
      <c r="B359" s="64" t="s">
        <v>489</v>
      </c>
      <c r="C359" s="37">
        <v>4301180007</v>
      </c>
      <c r="D359" s="462">
        <v>4680115881808</v>
      </c>
      <c r="E359" s="462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491</v>
      </c>
      <c r="L359" s="38"/>
      <c r="M359" s="39" t="s">
        <v>490</v>
      </c>
      <c r="N359" s="39"/>
      <c r="O359" s="38">
        <v>730</v>
      </c>
      <c r="P359" s="6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64"/>
      <c r="R359" s="464"/>
      <c r="S359" s="464"/>
      <c r="T359" s="465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D359" s="395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hidden="1" customHeight="1" x14ac:dyDescent="0.25">
      <c r="A360" s="64" t="s">
        <v>492</v>
      </c>
      <c r="B360" s="64" t="s">
        <v>493</v>
      </c>
      <c r="C360" s="37">
        <v>4301180006</v>
      </c>
      <c r="D360" s="462">
        <v>4680115881822</v>
      </c>
      <c r="E360" s="462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491</v>
      </c>
      <c r="L360" s="38"/>
      <c r="M360" s="39" t="s">
        <v>490</v>
      </c>
      <c r="N360" s="39"/>
      <c r="O360" s="38">
        <v>730</v>
      </c>
      <c r="P360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64"/>
      <c r="R360" s="464"/>
      <c r="S360" s="464"/>
      <c r="T360" s="465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D360" s="395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494</v>
      </c>
      <c r="B361" s="64" t="s">
        <v>495</v>
      </c>
      <c r="C361" s="37">
        <v>4301180001</v>
      </c>
      <c r="D361" s="462">
        <v>4680115880016</v>
      </c>
      <c r="E361" s="462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491</v>
      </c>
      <c r="L361" s="38"/>
      <c r="M361" s="39" t="s">
        <v>490</v>
      </c>
      <c r="N361" s="39"/>
      <c r="O361" s="38">
        <v>730</v>
      </c>
      <c r="P361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64"/>
      <c r="R361" s="464"/>
      <c r="S361" s="464"/>
      <c r="T361" s="465"/>
      <c r="U361" s="40" t="s">
        <v>48</v>
      </c>
      <c r="V361" s="40" t="s">
        <v>48</v>
      </c>
      <c r="W361" s="41" t="s">
        <v>0</v>
      </c>
      <c r="X361" s="59">
        <v>50</v>
      </c>
      <c r="Y361" s="56">
        <f>IFERROR(IF(X361="",0,CEILING((X361/$H361),1)*$H361),"")</f>
        <v>50</v>
      </c>
      <c r="Z361" s="42">
        <f>IFERROR(IF(Y361=0,"",ROUNDUP(Y361/H361,0)*0.00474),"")</f>
        <v>0.11850000000000001</v>
      </c>
      <c r="AA361" s="69" t="s">
        <v>48</v>
      </c>
      <c r="AB361" s="70" t="s">
        <v>48</v>
      </c>
      <c r="AC361" s="82"/>
      <c r="AD361" s="395"/>
      <c r="AG361" s="79"/>
      <c r="AJ361" s="84"/>
      <c r="AK361" s="84"/>
      <c r="BB361" s="273" t="s">
        <v>69</v>
      </c>
      <c r="BM361" s="79">
        <f>IFERROR(X361*I361/H361,"0")</f>
        <v>56.000000000000007</v>
      </c>
      <c r="BN361" s="79">
        <f>IFERROR(Y361*I361/H361,"0")</f>
        <v>56.000000000000007</v>
      </c>
      <c r="BO361" s="79">
        <f>IFERROR(1/J361*(X361/H361),"0")</f>
        <v>0.10504201680672269</v>
      </c>
      <c r="BP361" s="79">
        <f>IFERROR(1/J361*(Y361/H361),"0")</f>
        <v>0.10504201680672269</v>
      </c>
    </row>
    <row r="362" spans="1:68" x14ac:dyDescent="0.2">
      <c r="A362" s="469"/>
      <c r="B362" s="469"/>
      <c r="C362" s="469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70"/>
      <c r="P362" s="466" t="s">
        <v>43</v>
      </c>
      <c r="Q362" s="467"/>
      <c r="R362" s="467"/>
      <c r="S362" s="467"/>
      <c r="T362" s="467"/>
      <c r="U362" s="467"/>
      <c r="V362" s="468"/>
      <c r="W362" s="43" t="s">
        <v>42</v>
      </c>
      <c r="X362" s="44">
        <f>IFERROR(X359/H359,"0")+IFERROR(X360/H360,"0")+IFERROR(X361/H361,"0")</f>
        <v>25</v>
      </c>
      <c r="Y362" s="44">
        <f>IFERROR(Y359/H359,"0")+IFERROR(Y360/H360,"0")+IFERROR(Y361/H361,"0")</f>
        <v>25</v>
      </c>
      <c r="Z362" s="44">
        <f>IFERROR(IF(Z359="",0,Z359),"0")+IFERROR(IF(Z360="",0,Z360),"0")+IFERROR(IF(Z361="",0,Z361),"0")</f>
        <v>0.11850000000000001</v>
      </c>
      <c r="AA362" s="68"/>
      <c r="AB362" s="68"/>
      <c r="AC362" s="68"/>
      <c r="AD362" s="395"/>
    </row>
    <row r="363" spans="1:68" x14ac:dyDescent="0.2">
      <c r="A363" s="469"/>
      <c r="B363" s="469"/>
      <c r="C363" s="469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70"/>
      <c r="P363" s="466" t="s">
        <v>43</v>
      </c>
      <c r="Q363" s="467"/>
      <c r="R363" s="467"/>
      <c r="S363" s="467"/>
      <c r="T363" s="467"/>
      <c r="U363" s="467"/>
      <c r="V363" s="468"/>
      <c r="W363" s="43" t="s">
        <v>0</v>
      </c>
      <c r="X363" s="44">
        <f>IFERROR(SUM(X359:X361),"0")</f>
        <v>50</v>
      </c>
      <c r="Y363" s="44">
        <f>IFERROR(SUM(Y359:Y361),"0")</f>
        <v>50</v>
      </c>
      <c r="Z363" s="43"/>
      <c r="AA363" s="68"/>
      <c r="AB363" s="68"/>
      <c r="AC363" s="68"/>
      <c r="AD363" s="395"/>
    </row>
    <row r="364" spans="1:68" ht="16.5" hidden="1" customHeight="1" x14ac:dyDescent="0.25">
      <c r="A364" s="460" t="s">
        <v>496</v>
      </c>
      <c r="B364" s="460"/>
      <c r="C364" s="460"/>
      <c r="D364" s="460"/>
      <c r="E364" s="460"/>
      <c r="F364" s="460"/>
      <c r="G364" s="460"/>
      <c r="H364" s="460"/>
      <c r="I364" s="460"/>
      <c r="J364" s="460"/>
      <c r="K364" s="460"/>
      <c r="L364" s="460"/>
      <c r="M364" s="460"/>
      <c r="N364" s="460"/>
      <c r="O364" s="460"/>
      <c r="P364" s="460"/>
      <c r="Q364" s="460"/>
      <c r="R364" s="460"/>
      <c r="S364" s="460"/>
      <c r="T364" s="460"/>
      <c r="U364" s="460"/>
      <c r="V364" s="460"/>
      <c r="W364" s="460"/>
      <c r="X364" s="460"/>
      <c r="Y364" s="460"/>
      <c r="Z364" s="460"/>
      <c r="AA364" s="66"/>
      <c r="AB364" s="66"/>
      <c r="AC364" s="80"/>
      <c r="AD364" s="395"/>
    </row>
    <row r="365" spans="1:68" ht="14.25" hidden="1" customHeight="1" x14ac:dyDescent="0.25">
      <c r="A365" s="461" t="s">
        <v>79</v>
      </c>
      <c r="B365" s="461"/>
      <c r="C365" s="461"/>
      <c r="D365" s="461"/>
      <c r="E365" s="461"/>
      <c r="F365" s="461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/>
      <c r="Q365" s="461"/>
      <c r="R365" s="461"/>
      <c r="S365" s="461"/>
      <c r="T365" s="461"/>
      <c r="U365" s="461"/>
      <c r="V365" s="461"/>
      <c r="W365" s="461"/>
      <c r="X365" s="461"/>
      <c r="Y365" s="461"/>
      <c r="Z365" s="461"/>
      <c r="AA365" s="67"/>
      <c r="AB365" s="67"/>
      <c r="AC365" s="81"/>
      <c r="AD365" s="395"/>
    </row>
    <row r="366" spans="1:68" ht="27" customHeight="1" x14ac:dyDescent="0.25">
      <c r="A366" s="64" t="s">
        <v>497</v>
      </c>
      <c r="B366" s="64" t="s">
        <v>498</v>
      </c>
      <c r="C366" s="37">
        <v>4301031066</v>
      </c>
      <c r="D366" s="462">
        <v>4607091383836</v>
      </c>
      <c r="E366" s="462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88</v>
      </c>
      <c r="L366" s="38"/>
      <c r="M366" s="39" t="s">
        <v>82</v>
      </c>
      <c r="N366" s="39"/>
      <c r="O366" s="38">
        <v>40</v>
      </c>
      <c r="P366" s="6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64"/>
      <c r="R366" s="464"/>
      <c r="S366" s="464"/>
      <c r="T366" s="465"/>
      <c r="U366" s="40" t="s">
        <v>48</v>
      </c>
      <c r="V366" s="40" t="s">
        <v>48</v>
      </c>
      <c r="W366" s="41" t="s">
        <v>0</v>
      </c>
      <c r="X366" s="59">
        <v>93.6</v>
      </c>
      <c r="Y366" s="56">
        <f>IFERROR(IF(X366="",0,CEILING((X366/$H366),1)*$H366),"")</f>
        <v>93.600000000000009</v>
      </c>
      <c r="Z366" s="42">
        <f>IFERROR(IF(Y366=0,"",ROUNDUP(Y366/H366,0)*0.00753),"")</f>
        <v>0.39156000000000002</v>
      </c>
      <c r="AA366" s="69" t="s">
        <v>48</v>
      </c>
      <c r="AB366" s="70" t="s">
        <v>48</v>
      </c>
      <c r="AC366" s="82"/>
      <c r="AD366" s="395"/>
      <c r="AG366" s="79"/>
      <c r="AJ366" s="84"/>
      <c r="AK366" s="84"/>
      <c r="BB366" s="274" t="s">
        <v>69</v>
      </c>
      <c r="BM366" s="79">
        <f>IFERROR(X366*I366/H366,"0")</f>
        <v>106.496</v>
      </c>
      <c r="BN366" s="79">
        <f>IFERROR(Y366*I366/H366,"0")</f>
        <v>106.49600000000001</v>
      </c>
      <c r="BO366" s="79">
        <f>IFERROR(1/J366*(X366/H366),"0")</f>
        <v>0.33333333333333326</v>
      </c>
      <c r="BP366" s="79">
        <f>IFERROR(1/J366*(Y366/H366),"0")</f>
        <v>0.33333333333333331</v>
      </c>
    </row>
    <row r="367" spans="1:68" x14ac:dyDescent="0.2">
      <c r="A367" s="469"/>
      <c r="B367" s="469"/>
      <c r="C367" s="469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70"/>
      <c r="P367" s="466" t="s">
        <v>43</v>
      </c>
      <c r="Q367" s="467"/>
      <c r="R367" s="467"/>
      <c r="S367" s="467"/>
      <c r="T367" s="467"/>
      <c r="U367" s="467"/>
      <c r="V367" s="468"/>
      <c r="W367" s="43" t="s">
        <v>42</v>
      </c>
      <c r="X367" s="44">
        <f>IFERROR(X366/H366,"0")</f>
        <v>51.999999999999993</v>
      </c>
      <c r="Y367" s="44">
        <f>IFERROR(Y366/H366,"0")</f>
        <v>52</v>
      </c>
      <c r="Z367" s="44">
        <f>IFERROR(IF(Z366="",0,Z366),"0")</f>
        <v>0.39156000000000002</v>
      </c>
      <c r="AA367" s="68"/>
      <c r="AB367" s="68"/>
      <c r="AC367" s="68"/>
      <c r="AD367" s="395"/>
    </row>
    <row r="368" spans="1:68" x14ac:dyDescent="0.2">
      <c r="A368" s="469"/>
      <c r="B368" s="469"/>
      <c r="C368" s="469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70"/>
      <c r="P368" s="466" t="s">
        <v>43</v>
      </c>
      <c r="Q368" s="467"/>
      <c r="R368" s="467"/>
      <c r="S368" s="467"/>
      <c r="T368" s="467"/>
      <c r="U368" s="467"/>
      <c r="V368" s="468"/>
      <c r="W368" s="43" t="s">
        <v>0</v>
      </c>
      <c r="X368" s="44">
        <f>IFERROR(SUM(X366:X366),"0")</f>
        <v>93.6</v>
      </c>
      <c r="Y368" s="44">
        <f>IFERROR(SUM(Y366:Y366),"0")</f>
        <v>93.600000000000009</v>
      </c>
      <c r="Z368" s="43"/>
      <c r="AA368" s="68"/>
      <c r="AB368" s="68"/>
      <c r="AC368" s="68"/>
      <c r="AD368" s="395"/>
    </row>
    <row r="369" spans="1:68" ht="14.25" hidden="1" customHeight="1" x14ac:dyDescent="0.25">
      <c r="A369" s="461" t="s">
        <v>84</v>
      </c>
      <c r="B369" s="461"/>
      <c r="C369" s="461"/>
      <c r="D369" s="461"/>
      <c r="E369" s="461"/>
      <c r="F369" s="461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/>
      <c r="Q369" s="461"/>
      <c r="R369" s="461"/>
      <c r="S369" s="461"/>
      <c r="T369" s="461"/>
      <c r="U369" s="461"/>
      <c r="V369" s="461"/>
      <c r="W369" s="461"/>
      <c r="X369" s="461"/>
      <c r="Y369" s="461"/>
      <c r="Z369" s="461"/>
      <c r="AA369" s="67"/>
      <c r="AB369" s="67"/>
      <c r="AC369" s="81"/>
      <c r="AD369" s="395"/>
    </row>
    <row r="370" spans="1:68" ht="16.5" hidden="1" customHeight="1" x14ac:dyDescent="0.25">
      <c r="A370" s="64" t="s">
        <v>499</v>
      </c>
      <c r="B370" s="64" t="s">
        <v>500</v>
      </c>
      <c r="C370" s="37">
        <v>4301051142</v>
      </c>
      <c r="D370" s="462">
        <v>4607091387919</v>
      </c>
      <c r="E370" s="462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126</v>
      </c>
      <c r="L370" s="38"/>
      <c r="M370" s="39" t="s">
        <v>82</v>
      </c>
      <c r="N370" s="39"/>
      <c r="O370" s="38">
        <v>45</v>
      </c>
      <c r="P370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64"/>
      <c r="R370" s="464"/>
      <c r="S370" s="464"/>
      <c r="T370" s="465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D370" s="395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501</v>
      </c>
      <c r="B371" s="64" t="s">
        <v>502</v>
      </c>
      <c r="C371" s="37">
        <v>4301051461</v>
      </c>
      <c r="D371" s="462">
        <v>4680115883604</v>
      </c>
      <c r="E371" s="462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88</v>
      </c>
      <c r="L371" s="38"/>
      <c r="M371" s="39" t="s">
        <v>128</v>
      </c>
      <c r="N371" s="39"/>
      <c r="O371" s="38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64"/>
      <c r="R371" s="464"/>
      <c r="S371" s="464"/>
      <c r="T371" s="465"/>
      <c r="U371" s="40" t="s">
        <v>48</v>
      </c>
      <c r="V371" s="40" t="s">
        <v>48</v>
      </c>
      <c r="W371" s="41" t="s">
        <v>0</v>
      </c>
      <c r="X371" s="59">
        <v>88.199999999999989</v>
      </c>
      <c r="Y371" s="56">
        <f>IFERROR(IF(X371="",0,CEILING((X371/$H371),1)*$H371),"")</f>
        <v>88.2</v>
      </c>
      <c r="Z371" s="42">
        <f>IFERROR(IF(Y371=0,"",ROUNDUP(Y371/H371,0)*0.00753),"")</f>
        <v>0.31625999999999999</v>
      </c>
      <c r="AA371" s="69" t="s">
        <v>48</v>
      </c>
      <c r="AB371" s="70" t="s">
        <v>48</v>
      </c>
      <c r="AC371" s="82"/>
      <c r="AD371" s="395"/>
      <c r="AG371" s="79"/>
      <c r="AJ371" s="84"/>
      <c r="AK371" s="84"/>
      <c r="BB371" s="276" t="s">
        <v>69</v>
      </c>
      <c r="BM371" s="79">
        <f>IFERROR(X371*I371/H371,"0")</f>
        <v>99.623999999999981</v>
      </c>
      <c r="BN371" s="79">
        <f>IFERROR(Y371*I371/H371,"0")</f>
        <v>99.623999999999995</v>
      </c>
      <c r="BO371" s="79">
        <f>IFERROR(1/J371*(X371/H371),"0")</f>
        <v>0.26923076923076916</v>
      </c>
      <c r="BP371" s="79">
        <f>IFERROR(1/J371*(Y371/H371),"0")</f>
        <v>0.26923076923076922</v>
      </c>
    </row>
    <row r="372" spans="1:68" ht="27" customHeight="1" x14ac:dyDescent="0.25">
      <c r="A372" s="64" t="s">
        <v>503</v>
      </c>
      <c r="B372" s="64" t="s">
        <v>504</v>
      </c>
      <c r="C372" s="37">
        <v>4301051485</v>
      </c>
      <c r="D372" s="462">
        <v>4680115883567</v>
      </c>
      <c r="E372" s="462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88</v>
      </c>
      <c r="L372" s="38"/>
      <c r="M372" s="39" t="s">
        <v>82</v>
      </c>
      <c r="N372" s="39"/>
      <c r="O372" s="38">
        <v>40</v>
      </c>
      <c r="P372" s="6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64"/>
      <c r="R372" s="464"/>
      <c r="S372" s="464"/>
      <c r="T372" s="465"/>
      <c r="U372" s="40" t="s">
        <v>48</v>
      </c>
      <c r="V372" s="40" t="s">
        <v>48</v>
      </c>
      <c r="W372" s="41" t="s">
        <v>0</v>
      </c>
      <c r="X372" s="59">
        <v>88.199999999999989</v>
      </c>
      <c r="Y372" s="56">
        <f>IFERROR(IF(X372="",0,CEILING((X372/$H372),1)*$H372),"")</f>
        <v>88.2</v>
      </c>
      <c r="Z372" s="42">
        <f>IFERROR(IF(Y372=0,"",ROUNDUP(Y372/H372,0)*0.00753),"")</f>
        <v>0.31625999999999999</v>
      </c>
      <c r="AA372" s="69" t="s">
        <v>48</v>
      </c>
      <c r="AB372" s="70" t="s">
        <v>48</v>
      </c>
      <c r="AC372" s="82"/>
      <c r="AD372" s="395"/>
      <c r="AG372" s="79"/>
      <c r="AJ372" s="84"/>
      <c r="AK372" s="84"/>
      <c r="BB372" s="277" t="s">
        <v>69</v>
      </c>
      <c r="BM372" s="79">
        <f>IFERROR(X372*I372/H372,"0")</f>
        <v>99.119999999999976</v>
      </c>
      <c r="BN372" s="79">
        <f>IFERROR(Y372*I372/H372,"0")</f>
        <v>99.11999999999999</v>
      </c>
      <c r="BO372" s="79">
        <f>IFERROR(1/J372*(X372/H372),"0")</f>
        <v>0.26923076923076916</v>
      </c>
      <c r="BP372" s="79">
        <f>IFERROR(1/J372*(Y372/H372),"0")</f>
        <v>0.26923076923076922</v>
      </c>
    </row>
    <row r="373" spans="1:68" x14ac:dyDescent="0.2">
      <c r="A373" s="469"/>
      <c r="B373" s="469"/>
      <c r="C373" s="469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70"/>
      <c r="P373" s="466" t="s">
        <v>43</v>
      </c>
      <c r="Q373" s="467"/>
      <c r="R373" s="467"/>
      <c r="S373" s="467"/>
      <c r="T373" s="467"/>
      <c r="U373" s="467"/>
      <c r="V373" s="468"/>
      <c r="W373" s="43" t="s">
        <v>42</v>
      </c>
      <c r="X373" s="44">
        <f>IFERROR(X370/H370,"0")+IFERROR(X371/H371,"0")+IFERROR(X372/H372,"0")</f>
        <v>83.999999999999986</v>
      </c>
      <c r="Y373" s="44">
        <f>IFERROR(Y370/H370,"0")+IFERROR(Y371/H371,"0")+IFERROR(Y372/H372,"0")</f>
        <v>84</v>
      </c>
      <c r="Z373" s="44">
        <f>IFERROR(IF(Z370="",0,Z370),"0")+IFERROR(IF(Z371="",0,Z371),"0")+IFERROR(IF(Z372="",0,Z372),"0")</f>
        <v>0.63251999999999997</v>
      </c>
      <c r="AA373" s="68"/>
      <c r="AB373" s="68"/>
      <c r="AC373" s="68"/>
      <c r="AD373" s="395"/>
    </row>
    <row r="374" spans="1:68" x14ac:dyDescent="0.2">
      <c r="A374" s="469"/>
      <c r="B374" s="469"/>
      <c r="C374" s="469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70"/>
      <c r="P374" s="466" t="s">
        <v>43</v>
      </c>
      <c r="Q374" s="467"/>
      <c r="R374" s="467"/>
      <c r="S374" s="467"/>
      <c r="T374" s="467"/>
      <c r="U374" s="467"/>
      <c r="V374" s="468"/>
      <c r="W374" s="43" t="s">
        <v>0</v>
      </c>
      <c r="X374" s="44">
        <f>IFERROR(SUM(X370:X372),"0")</f>
        <v>176.39999999999998</v>
      </c>
      <c r="Y374" s="44">
        <f>IFERROR(SUM(Y370:Y372),"0")</f>
        <v>176.4</v>
      </c>
      <c r="Z374" s="43"/>
      <c r="AA374" s="68"/>
      <c r="AB374" s="68"/>
      <c r="AC374" s="68"/>
      <c r="AD374" s="395"/>
    </row>
    <row r="375" spans="1:68" ht="27.75" hidden="1" customHeight="1" x14ac:dyDescent="0.2">
      <c r="A375" s="459" t="s">
        <v>505</v>
      </c>
      <c r="B375" s="459"/>
      <c r="C375" s="459"/>
      <c r="D375" s="459"/>
      <c r="E375" s="459"/>
      <c r="F375" s="459"/>
      <c r="G375" s="459"/>
      <c r="H375" s="459"/>
      <c r="I375" s="459"/>
      <c r="J375" s="459"/>
      <c r="K375" s="459"/>
      <c r="L375" s="459"/>
      <c r="M375" s="459"/>
      <c r="N375" s="459"/>
      <c r="O375" s="459"/>
      <c r="P375" s="459"/>
      <c r="Q375" s="459"/>
      <c r="R375" s="459"/>
      <c r="S375" s="459"/>
      <c r="T375" s="459"/>
      <c r="U375" s="459"/>
      <c r="V375" s="459"/>
      <c r="W375" s="459"/>
      <c r="X375" s="459"/>
      <c r="Y375" s="459"/>
      <c r="Z375" s="459"/>
      <c r="AA375" s="55"/>
      <c r="AB375" s="55"/>
      <c r="AC375" s="55"/>
      <c r="AD375" s="395"/>
    </row>
    <row r="376" spans="1:68" ht="16.5" hidden="1" customHeight="1" x14ac:dyDescent="0.25">
      <c r="A376" s="460" t="s">
        <v>506</v>
      </c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0"/>
      <c r="P376" s="460"/>
      <c r="Q376" s="460"/>
      <c r="R376" s="460"/>
      <c r="S376" s="460"/>
      <c r="T376" s="460"/>
      <c r="U376" s="460"/>
      <c r="V376" s="460"/>
      <c r="W376" s="460"/>
      <c r="X376" s="460"/>
      <c r="Y376" s="460"/>
      <c r="Z376" s="460"/>
      <c r="AA376" s="66"/>
      <c r="AB376" s="66"/>
      <c r="AC376" s="80"/>
      <c r="AD376" s="395"/>
    </row>
    <row r="377" spans="1:68" ht="14.25" hidden="1" customHeight="1" x14ac:dyDescent="0.25">
      <c r="A377" s="461" t="s">
        <v>122</v>
      </c>
      <c r="B377" s="461"/>
      <c r="C377" s="461"/>
      <c r="D377" s="461"/>
      <c r="E377" s="461"/>
      <c r="F377" s="461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/>
      <c r="Q377" s="461"/>
      <c r="R377" s="461"/>
      <c r="S377" s="461"/>
      <c r="T377" s="461"/>
      <c r="U377" s="461"/>
      <c r="V377" s="461"/>
      <c r="W377" s="461"/>
      <c r="X377" s="461"/>
      <c r="Y377" s="461"/>
      <c r="Z377" s="461"/>
      <c r="AA377" s="67"/>
      <c r="AB377" s="67"/>
      <c r="AC377" s="81"/>
      <c r="AD377" s="395"/>
    </row>
    <row r="378" spans="1:68" ht="27" hidden="1" customHeight="1" x14ac:dyDescent="0.25">
      <c r="A378" s="64" t="s">
        <v>507</v>
      </c>
      <c r="B378" s="64" t="s">
        <v>508</v>
      </c>
      <c r="C378" s="37">
        <v>4301011946</v>
      </c>
      <c r="D378" s="462">
        <v>4680115884847</v>
      </c>
      <c r="E378" s="462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145</v>
      </c>
      <c r="N378" s="39"/>
      <c r="O378" s="38">
        <v>60</v>
      </c>
      <c r="P378" s="6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4"/>
      <c r="R378" s="464"/>
      <c r="S378" s="464"/>
      <c r="T378" s="465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D378" s="395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hidden="1" customHeight="1" x14ac:dyDescent="0.25">
      <c r="A379" s="64" t="s">
        <v>507</v>
      </c>
      <c r="B379" s="64" t="s">
        <v>509</v>
      </c>
      <c r="C379" s="37">
        <v>4301011869</v>
      </c>
      <c r="D379" s="462">
        <v>4680115884847</v>
      </c>
      <c r="E379" s="462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64"/>
      <c r="R379" s="464"/>
      <c r="S379" s="464"/>
      <c r="T379" s="465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D379" s="395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510</v>
      </c>
      <c r="B380" s="64" t="s">
        <v>511</v>
      </c>
      <c r="C380" s="37">
        <v>4301011947</v>
      </c>
      <c r="D380" s="462">
        <v>4680115884854</v>
      </c>
      <c r="E380" s="462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145</v>
      </c>
      <c r="N380" s="39"/>
      <c r="O380" s="38">
        <v>60</v>
      </c>
      <c r="P380" s="6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4"/>
      <c r="R380" s="464"/>
      <c r="S380" s="464"/>
      <c r="T380" s="465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D380" s="395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510</v>
      </c>
      <c r="B381" s="64" t="s">
        <v>512</v>
      </c>
      <c r="C381" s="37">
        <v>4301011870</v>
      </c>
      <c r="D381" s="462">
        <v>4680115884854</v>
      </c>
      <c r="E381" s="462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64"/>
      <c r="R381" s="464"/>
      <c r="S381" s="464"/>
      <c r="T381" s="465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D381" s="395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hidden="1" customHeight="1" x14ac:dyDescent="0.25">
      <c r="A382" s="64" t="s">
        <v>513</v>
      </c>
      <c r="B382" s="64" t="s">
        <v>514</v>
      </c>
      <c r="C382" s="37">
        <v>4301011943</v>
      </c>
      <c r="D382" s="462">
        <v>4680115884830</v>
      </c>
      <c r="E382" s="462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126</v>
      </c>
      <c r="L382" s="38"/>
      <c r="M382" s="39" t="s">
        <v>145</v>
      </c>
      <c r="N382" s="39"/>
      <c r="O382" s="38">
        <v>60</v>
      </c>
      <c r="P382" s="6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4"/>
      <c r="R382" s="464"/>
      <c r="S382" s="464"/>
      <c r="T382" s="465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D382" s="395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hidden="1" customHeight="1" x14ac:dyDescent="0.25">
      <c r="A383" s="64" t="s">
        <v>513</v>
      </c>
      <c r="B383" s="64" t="s">
        <v>515</v>
      </c>
      <c r="C383" s="37">
        <v>4301011867</v>
      </c>
      <c r="D383" s="462">
        <v>4680115884830</v>
      </c>
      <c r="E383" s="462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126</v>
      </c>
      <c r="L383" s="38"/>
      <c r="M383" s="39" t="s">
        <v>82</v>
      </c>
      <c r="N383" s="39"/>
      <c r="O383" s="38">
        <v>60</v>
      </c>
      <c r="P383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64"/>
      <c r="R383" s="464"/>
      <c r="S383" s="464"/>
      <c r="T383" s="465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D383" s="395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hidden="1" customHeight="1" x14ac:dyDescent="0.25">
      <c r="A384" s="64" t="s">
        <v>516</v>
      </c>
      <c r="B384" s="64" t="s">
        <v>517</v>
      </c>
      <c r="C384" s="37">
        <v>4301011433</v>
      </c>
      <c r="D384" s="462">
        <v>4680115882638</v>
      </c>
      <c r="E384" s="462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88</v>
      </c>
      <c r="L384" s="38"/>
      <c r="M384" s="39" t="s">
        <v>125</v>
      </c>
      <c r="N384" s="39"/>
      <c r="O384" s="38">
        <v>90</v>
      </c>
      <c r="P384" s="6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64"/>
      <c r="R384" s="464"/>
      <c r="S384" s="464"/>
      <c r="T384" s="465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D384" s="395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hidden="1" customHeight="1" x14ac:dyDescent="0.25">
      <c r="A385" s="64" t="s">
        <v>518</v>
      </c>
      <c r="B385" s="64" t="s">
        <v>519</v>
      </c>
      <c r="C385" s="37">
        <v>4301011952</v>
      </c>
      <c r="D385" s="462">
        <v>4680115884922</v>
      </c>
      <c r="E385" s="462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88</v>
      </c>
      <c r="L385" s="38"/>
      <c r="M385" s="39" t="s">
        <v>82</v>
      </c>
      <c r="N385" s="39"/>
      <c r="O385" s="38">
        <v>60</v>
      </c>
      <c r="P385" s="6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64"/>
      <c r="R385" s="464"/>
      <c r="S385" s="464"/>
      <c r="T385" s="465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D385" s="395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520</v>
      </c>
      <c r="B386" s="64" t="s">
        <v>521</v>
      </c>
      <c r="C386" s="37">
        <v>4301011868</v>
      </c>
      <c r="D386" s="462">
        <v>4680115884861</v>
      </c>
      <c r="E386" s="462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88</v>
      </c>
      <c r="L386" s="38"/>
      <c r="M386" s="39" t="s">
        <v>82</v>
      </c>
      <c r="N386" s="39"/>
      <c r="O386" s="38">
        <v>60</v>
      </c>
      <c r="P386" s="6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64"/>
      <c r="R386" s="464"/>
      <c r="S386" s="464"/>
      <c r="T386" s="465"/>
      <c r="U386" s="40" t="s">
        <v>48</v>
      </c>
      <c r="V386" s="40" t="s">
        <v>48</v>
      </c>
      <c r="W386" s="41" t="s">
        <v>0</v>
      </c>
      <c r="X386" s="59">
        <v>175</v>
      </c>
      <c r="Y386" s="56">
        <f t="shared" si="67"/>
        <v>175</v>
      </c>
      <c r="Z386" s="42">
        <f>IFERROR(IF(Y386=0,"",ROUNDUP(Y386/H386,0)*0.00937),"")</f>
        <v>0.32795000000000002</v>
      </c>
      <c r="AA386" s="69" t="s">
        <v>48</v>
      </c>
      <c r="AB386" s="70" t="s">
        <v>48</v>
      </c>
      <c r="AC386" s="82"/>
      <c r="AD386" s="395"/>
      <c r="AG386" s="79"/>
      <c r="AJ386" s="84"/>
      <c r="AK386" s="84"/>
      <c r="BB386" s="286" t="s">
        <v>69</v>
      </c>
      <c r="BM386" s="79">
        <f t="shared" si="68"/>
        <v>182.35</v>
      </c>
      <c r="BN386" s="79">
        <f t="shared" si="69"/>
        <v>182.35</v>
      </c>
      <c r="BO386" s="79">
        <f t="shared" si="70"/>
        <v>0.29166666666666669</v>
      </c>
      <c r="BP386" s="79">
        <f t="shared" si="71"/>
        <v>0.29166666666666669</v>
      </c>
    </row>
    <row r="387" spans="1:68" x14ac:dyDescent="0.2">
      <c r="A387" s="469"/>
      <c r="B387" s="469"/>
      <c r="C387" s="469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70"/>
      <c r="P387" s="466" t="s">
        <v>43</v>
      </c>
      <c r="Q387" s="467"/>
      <c r="R387" s="467"/>
      <c r="S387" s="467"/>
      <c r="T387" s="467"/>
      <c r="U387" s="467"/>
      <c r="V387" s="468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35</v>
      </c>
      <c r="Y387" s="44">
        <f>IFERROR(Y378/H378,"0")+IFERROR(Y379/H379,"0")+IFERROR(Y380/H380,"0")+IFERROR(Y381/H381,"0")+IFERROR(Y382/H382,"0")+IFERROR(Y383/H383,"0")+IFERROR(Y384/H384,"0")+IFERROR(Y385/H385,"0")+IFERROR(Y386/H386,"0")</f>
        <v>35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0.32795000000000002</v>
      </c>
      <c r="AA387" s="68"/>
      <c r="AB387" s="68"/>
      <c r="AC387" s="68"/>
      <c r="AD387" s="395"/>
    </row>
    <row r="388" spans="1:68" x14ac:dyDescent="0.2">
      <c r="A388" s="469"/>
      <c r="B388" s="469"/>
      <c r="C388" s="469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70"/>
      <c r="P388" s="466" t="s">
        <v>43</v>
      </c>
      <c r="Q388" s="467"/>
      <c r="R388" s="467"/>
      <c r="S388" s="467"/>
      <c r="T388" s="467"/>
      <c r="U388" s="467"/>
      <c r="V388" s="468"/>
      <c r="W388" s="43" t="s">
        <v>0</v>
      </c>
      <c r="X388" s="44">
        <f>IFERROR(SUM(X378:X386),"0")</f>
        <v>175</v>
      </c>
      <c r="Y388" s="44">
        <f>IFERROR(SUM(Y378:Y386),"0")</f>
        <v>175</v>
      </c>
      <c r="Z388" s="43"/>
      <c r="AA388" s="68"/>
      <c r="AB388" s="68"/>
      <c r="AC388" s="68"/>
      <c r="AD388" s="395"/>
    </row>
    <row r="389" spans="1:68" ht="14.25" hidden="1" customHeight="1" x14ac:dyDescent="0.25">
      <c r="A389" s="461" t="s">
        <v>158</v>
      </c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/>
      <c r="Q389" s="461"/>
      <c r="R389" s="461"/>
      <c r="S389" s="461"/>
      <c r="T389" s="461"/>
      <c r="U389" s="461"/>
      <c r="V389" s="461"/>
      <c r="W389" s="461"/>
      <c r="X389" s="461"/>
      <c r="Y389" s="461"/>
      <c r="Z389" s="461"/>
      <c r="AA389" s="67"/>
      <c r="AB389" s="67"/>
      <c r="AC389" s="81"/>
      <c r="AD389" s="395"/>
    </row>
    <row r="390" spans="1:68" ht="27" hidden="1" customHeight="1" x14ac:dyDescent="0.25">
      <c r="A390" s="64" t="s">
        <v>522</v>
      </c>
      <c r="B390" s="64" t="s">
        <v>523</v>
      </c>
      <c r="C390" s="37">
        <v>4301020178</v>
      </c>
      <c r="D390" s="462">
        <v>4607091383980</v>
      </c>
      <c r="E390" s="462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126</v>
      </c>
      <c r="L390" s="38"/>
      <c r="M390" s="39" t="s">
        <v>125</v>
      </c>
      <c r="N390" s="39"/>
      <c r="O390" s="38">
        <v>50</v>
      </c>
      <c r="P390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64"/>
      <c r="R390" s="464"/>
      <c r="S390" s="464"/>
      <c r="T390" s="465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D390" s="395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524</v>
      </c>
      <c r="B391" s="64" t="s">
        <v>525</v>
      </c>
      <c r="C391" s="37">
        <v>4301020179</v>
      </c>
      <c r="D391" s="462">
        <v>4607091384178</v>
      </c>
      <c r="E391" s="462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88</v>
      </c>
      <c r="L391" s="38"/>
      <c r="M391" s="39" t="s">
        <v>125</v>
      </c>
      <c r="N391" s="39"/>
      <c r="O391" s="38">
        <v>50</v>
      </c>
      <c r="P391" s="6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64"/>
      <c r="R391" s="464"/>
      <c r="S391" s="464"/>
      <c r="T391" s="465"/>
      <c r="U391" s="40" t="s">
        <v>48</v>
      </c>
      <c r="V391" s="40" t="s">
        <v>48</v>
      </c>
      <c r="W391" s="41" t="s">
        <v>0</v>
      </c>
      <c r="X391" s="59">
        <v>96</v>
      </c>
      <c r="Y391" s="56">
        <f>IFERROR(IF(X391="",0,CEILING((X391/$H391),1)*$H391),"")</f>
        <v>96</v>
      </c>
      <c r="Z391" s="42">
        <f>IFERROR(IF(Y391=0,"",ROUNDUP(Y391/H391,0)*0.00937),"")</f>
        <v>0.22488</v>
      </c>
      <c r="AA391" s="69" t="s">
        <v>48</v>
      </c>
      <c r="AB391" s="70" t="s">
        <v>48</v>
      </c>
      <c r="AC391" s="82"/>
      <c r="AD391" s="395"/>
      <c r="AG391" s="79"/>
      <c r="AJ391" s="84"/>
      <c r="AK391" s="84"/>
      <c r="BB391" s="288" t="s">
        <v>69</v>
      </c>
      <c r="BM391" s="79">
        <f>IFERROR(X391*I391/H391,"0")</f>
        <v>101.76</v>
      </c>
      <c r="BN391" s="79">
        <f>IFERROR(Y391*I391/H391,"0")</f>
        <v>101.76</v>
      </c>
      <c r="BO391" s="79">
        <f>IFERROR(1/J391*(X391/H391),"0")</f>
        <v>0.2</v>
      </c>
      <c r="BP391" s="79">
        <f>IFERROR(1/J391*(Y391/H391),"0")</f>
        <v>0.2</v>
      </c>
    </row>
    <row r="392" spans="1:68" x14ac:dyDescent="0.2">
      <c r="A392" s="469"/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70"/>
      <c r="P392" s="466" t="s">
        <v>43</v>
      </c>
      <c r="Q392" s="467"/>
      <c r="R392" s="467"/>
      <c r="S392" s="467"/>
      <c r="T392" s="467"/>
      <c r="U392" s="467"/>
      <c r="V392" s="468"/>
      <c r="W392" s="43" t="s">
        <v>42</v>
      </c>
      <c r="X392" s="44">
        <f>IFERROR(X390/H390,"0")+IFERROR(X391/H391,"0")</f>
        <v>24</v>
      </c>
      <c r="Y392" s="44">
        <f>IFERROR(Y390/H390,"0")+IFERROR(Y391/H391,"0")</f>
        <v>24</v>
      </c>
      <c r="Z392" s="44">
        <f>IFERROR(IF(Z390="",0,Z390),"0")+IFERROR(IF(Z391="",0,Z391),"0")</f>
        <v>0.22488</v>
      </c>
      <c r="AA392" s="68"/>
      <c r="AB392" s="68"/>
      <c r="AC392" s="68"/>
      <c r="AD392" s="395"/>
    </row>
    <row r="393" spans="1:68" x14ac:dyDescent="0.2">
      <c r="A393" s="469"/>
      <c r="B393" s="469"/>
      <c r="C393" s="469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70"/>
      <c r="P393" s="466" t="s">
        <v>43</v>
      </c>
      <c r="Q393" s="467"/>
      <c r="R393" s="467"/>
      <c r="S393" s="467"/>
      <c r="T393" s="467"/>
      <c r="U393" s="467"/>
      <c r="V393" s="468"/>
      <c r="W393" s="43" t="s">
        <v>0</v>
      </c>
      <c r="X393" s="44">
        <f>IFERROR(SUM(X390:X391),"0")</f>
        <v>96</v>
      </c>
      <c r="Y393" s="44">
        <f>IFERROR(SUM(Y390:Y391),"0")</f>
        <v>96</v>
      </c>
      <c r="Z393" s="43"/>
      <c r="AA393" s="68"/>
      <c r="AB393" s="68"/>
      <c r="AC393" s="68"/>
      <c r="AD393" s="395"/>
    </row>
    <row r="394" spans="1:68" ht="14.25" hidden="1" customHeight="1" x14ac:dyDescent="0.25">
      <c r="A394" s="461" t="s">
        <v>84</v>
      </c>
      <c r="B394" s="461"/>
      <c r="C394" s="461"/>
      <c r="D394" s="461"/>
      <c r="E394" s="461"/>
      <c r="F394" s="461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/>
      <c r="Q394" s="461"/>
      <c r="R394" s="461"/>
      <c r="S394" s="461"/>
      <c r="T394" s="461"/>
      <c r="U394" s="461"/>
      <c r="V394" s="461"/>
      <c r="W394" s="461"/>
      <c r="X394" s="461"/>
      <c r="Y394" s="461"/>
      <c r="Z394" s="461"/>
      <c r="AA394" s="67"/>
      <c r="AB394" s="67"/>
      <c r="AC394" s="81"/>
      <c r="AD394" s="395"/>
    </row>
    <row r="395" spans="1:68" ht="27" hidden="1" customHeight="1" x14ac:dyDescent="0.25">
      <c r="A395" s="64" t="s">
        <v>526</v>
      </c>
      <c r="B395" s="64" t="s">
        <v>527</v>
      </c>
      <c r="C395" s="37">
        <v>4301051560</v>
      </c>
      <c r="D395" s="462">
        <v>4607091383928</v>
      </c>
      <c r="E395" s="462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126</v>
      </c>
      <c r="L395" s="38"/>
      <c r="M395" s="39" t="s">
        <v>128</v>
      </c>
      <c r="N395" s="39"/>
      <c r="O395" s="38">
        <v>40</v>
      </c>
      <c r="P395" s="6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64"/>
      <c r="R395" s="464"/>
      <c r="S395" s="464"/>
      <c r="T395" s="465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D395" s="395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hidden="1" customHeight="1" x14ac:dyDescent="0.25">
      <c r="A396" s="64" t="s">
        <v>526</v>
      </c>
      <c r="B396" s="64" t="s">
        <v>528</v>
      </c>
      <c r="C396" s="37">
        <v>4301051639</v>
      </c>
      <c r="D396" s="462">
        <v>4607091383928</v>
      </c>
      <c r="E396" s="462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64"/>
      <c r="R396" s="464"/>
      <c r="S396" s="464"/>
      <c r="T396" s="465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D396" s="395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hidden="1" customHeight="1" x14ac:dyDescent="0.25">
      <c r="A397" s="64" t="s">
        <v>529</v>
      </c>
      <c r="B397" s="64" t="s">
        <v>530</v>
      </c>
      <c r="C397" s="37">
        <v>4301051636</v>
      </c>
      <c r="D397" s="462">
        <v>4607091384260</v>
      </c>
      <c r="E397" s="462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40</v>
      </c>
      <c r="P397" s="6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64"/>
      <c r="R397" s="464"/>
      <c r="S397" s="464"/>
      <c r="T397" s="465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D397" s="395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idden="1" x14ac:dyDescent="0.2">
      <c r="A398" s="469"/>
      <c r="B398" s="469"/>
      <c r="C398" s="469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70"/>
      <c r="P398" s="466" t="s">
        <v>43</v>
      </c>
      <c r="Q398" s="467"/>
      <c r="R398" s="467"/>
      <c r="S398" s="467"/>
      <c r="T398" s="467"/>
      <c r="U398" s="467"/>
      <c r="V398" s="468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  <c r="AD398" s="395"/>
    </row>
    <row r="399" spans="1:68" hidden="1" x14ac:dyDescent="0.2">
      <c r="A399" s="469"/>
      <c r="B399" s="469"/>
      <c r="C399" s="469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70"/>
      <c r="P399" s="466" t="s">
        <v>43</v>
      </c>
      <c r="Q399" s="467"/>
      <c r="R399" s="467"/>
      <c r="S399" s="467"/>
      <c r="T399" s="467"/>
      <c r="U399" s="467"/>
      <c r="V399" s="468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  <c r="AD399" s="395"/>
    </row>
    <row r="400" spans="1:68" ht="14.25" hidden="1" customHeight="1" x14ac:dyDescent="0.25">
      <c r="A400" s="461" t="s">
        <v>193</v>
      </c>
      <c r="B400" s="461"/>
      <c r="C400" s="461"/>
      <c r="D400" s="461"/>
      <c r="E400" s="461"/>
      <c r="F400" s="461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/>
      <c r="Q400" s="461"/>
      <c r="R400" s="461"/>
      <c r="S400" s="461"/>
      <c r="T400" s="461"/>
      <c r="U400" s="461"/>
      <c r="V400" s="461"/>
      <c r="W400" s="461"/>
      <c r="X400" s="461"/>
      <c r="Y400" s="461"/>
      <c r="Z400" s="461"/>
      <c r="AA400" s="67"/>
      <c r="AB400" s="67"/>
      <c r="AC400" s="81"/>
      <c r="AD400" s="395"/>
    </row>
    <row r="401" spans="1:68" ht="16.5" hidden="1" customHeight="1" x14ac:dyDescent="0.25">
      <c r="A401" s="64" t="s">
        <v>531</v>
      </c>
      <c r="B401" s="64" t="s">
        <v>532</v>
      </c>
      <c r="C401" s="37">
        <v>4301060314</v>
      </c>
      <c r="D401" s="462">
        <v>4607091384673</v>
      </c>
      <c r="E401" s="462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30</v>
      </c>
      <c r="P401" s="6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64"/>
      <c r="R401" s="464"/>
      <c r="S401" s="464"/>
      <c r="T401" s="465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D401" s="395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531</v>
      </c>
      <c r="B402" s="64" t="s">
        <v>533</v>
      </c>
      <c r="C402" s="37">
        <v>4301060345</v>
      </c>
      <c r="D402" s="462">
        <v>4607091384673</v>
      </c>
      <c r="E402" s="462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30</v>
      </c>
      <c r="P402" s="67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64"/>
      <c r="R402" s="464"/>
      <c r="S402" s="464"/>
      <c r="T402" s="465"/>
      <c r="U402" s="40" t="s">
        <v>48</v>
      </c>
      <c r="V402" s="40" t="s">
        <v>48</v>
      </c>
      <c r="W402" s="41" t="s">
        <v>0</v>
      </c>
      <c r="X402" s="59">
        <v>234</v>
      </c>
      <c r="Y402" s="56">
        <f>IFERROR(IF(X402="",0,CEILING((X402/$H402),1)*$H402),"")</f>
        <v>234</v>
      </c>
      <c r="Z402" s="42">
        <f>IFERROR(IF(Y402=0,"",ROUNDUP(Y402/H402,0)*0.02175),"")</f>
        <v>0.65249999999999997</v>
      </c>
      <c r="AA402" s="69" t="s">
        <v>48</v>
      </c>
      <c r="AB402" s="70" t="s">
        <v>48</v>
      </c>
      <c r="AC402" s="82"/>
      <c r="AD402" s="395"/>
      <c r="AG402" s="79"/>
      <c r="AJ402" s="84"/>
      <c r="AK402" s="84"/>
      <c r="BB402" s="293" t="s">
        <v>69</v>
      </c>
      <c r="BM402" s="79">
        <f>IFERROR(X402*I402/H402,"0")</f>
        <v>250.92000000000002</v>
      </c>
      <c r="BN402" s="79">
        <f>IFERROR(Y402*I402/H402,"0")</f>
        <v>250.92000000000002</v>
      </c>
      <c r="BO402" s="79">
        <f>IFERROR(1/J402*(X402/H402),"0")</f>
        <v>0.5357142857142857</v>
      </c>
      <c r="BP402" s="79">
        <f>IFERROR(1/J402*(Y402/H402),"0")</f>
        <v>0.5357142857142857</v>
      </c>
    </row>
    <row r="403" spans="1:68" x14ac:dyDescent="0.2">
      <c r="A403" s="469"/>
      <c r="B403" s="469"/>
      <c r="C403" s="469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70"/>
      <c r="P403" s="466" t="s">
        <v>43</v>
      </c>
      <c r="Q403" s="467"/>
      <c r="R403" s="467"/>
      <c r="S403" s="467"/>
      <c r="T403" s="467"/>
      <c r="U403" s="467"/>
      <c r="V403" s="468"/>
      <c r="W403" s="43" t="s">
        <v>42</v>
      </c>
      <c r="X403" s="44">
        <f>IFERROR(X401/H401,"0")+IFERROR(X402/H402,"0")</f>
        <v>30</v>
      </c>
      <c r="Y403" s="44">
        <f>IFERROR(Y401/H401,"0")+IFERROR(Y402/H402,"0")</f>
        <v>30</v>
      </c>
      <c r="Z403" s="44">
        <f>IFERROR(IF(Z401="",0,Z401),"0")+IFERROR(IF(Z402="",0,Z402),"0")</f>
        <v>0.65249999999999997</v>
      </c>
      <c r="AA403" s="68"/>
      <c r="AB403" s="68"/>
      <c r="AC403" s="68"/>
      <c r="AD403" s="395"/>
    </row>
    <row r="404" spans="1:68" x14ac:dyDescent="0.2">
      <c r="A404" s="469"/>
      <c r="B404" s="469"/>
      <c r="C404" s="469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70"/>
      <c r="P404" s="466" t="s">
        <v>43</v>
      </c>
      <c r="Q404" s="467"/>
      <c r="R404" s="467"/>
      <c r="S404" s="467"/>
      <c r="T404" s="467"/>
      <c r="U404" s="467"/>
      <c r="V404" s="468"/>
      <c r="W404" s="43" t="s">
        <v>0</v>
      </c>
      <c r="X404" s="44">
        <f>IFERROR(SUM(X401:X402),"0")</f>
        <v>234</v>
      </c>
      <c r="Y404" s="44">
        <f>IFERROR(SUM(Y401:Y402),"0")</f>
        <v>234</v>
      </c>
      <c r="Z404" s="43"/>
      <c r="AA404" s="68"/>
      <c r="AB404" s="68"/>
      <c r="AC404" s="68"/>
      <c r="AD404" s="395"/>
    </row>
    <row r="405" spans="1:68" ht="16.5" hidden="1" customHeight="1" x14ac:dyDescent="0.25">
      <c r="A405" s="460" t="s">
        <v>534</v>
      </c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0"/>
      <c r="P405" s="460"/>
      <c r="Q405" s="460"/>
      <c r="R405" s="460"/>
      <c r="S405" s="460"/>
      <c r="T405" s="460"/>
      <c r="U405" s="460"/>
      <c r="V405" s="460"/>
      <c r="W405" s="460"/>
      <c r="X405" s="460"/>
      <c r="Y405" s="460"/>
      <c r="Z405" s="460"/>
      <c r="AA405" s="66"/>
      <c r="AB405" s="66"/>
      <c r="AC405" s="80"/>
      <c r="AD405" s="395"/>
    </row>
    <row r="406" spans="1:68" ht="14.25" hidden="1" customHeight="1" x14ac:dyDescent="0.25">
      <c r="A406" s="461" t="s">
        <v>122</v>
      </c>
      <c r="B406" s="461"/>
      <c r="C406" s="461"/>
      <c r="D406" s="461"/>
      <c r="E406" s="461"/>
      <c r="F406" s="461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/>
      <c r="Q406" s="461"/>
      <c r="R406" s="461"/>
      <c r="S406" s="461"/>
      <c r="T406" s="461"/>
      <c r="U406" s="461"/>
      <c r="V406" s="461"/>
      <c r="W406" s="461"/>
      <c r="X406" s="461"/>
      <c r="Y406" s="461"/>
      <c r="Z406" s="461"/>
      <c r="AA406" s="67"/>
      <c r="AB406" s="67"/>
      <c r="AC406" s="81"/>
      <c r="AD406" s="395"/>
    </row>
    <row r="407" spans="1:68" ht="27" hidden="1" customHeight="1" x14ac:dyDescent="0.25">
      <c r="A407" s="64" t="s">
        <v>535</v>
      </c>
      <c r="B407" s="64" t="s">
        <v>536</v>
      </c>
      <c r="C407" s="37">
        <v>4301011873</v>
      </c>
      <c r="D407" s="462">
        <v>4680115881907</v>
      </c>
      <c r="E407" s="462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9" t="s">
        <v>537</v>
      </c>
      <c r="Q407" s="464"/>
      <c r="R407" s="464"/>
      <c r="S407" s="464"/>
      <c r="T407" s="465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D407" s="395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hidden="1" customHeight="1" x14ac:dyDescent="0.25">
      <c r="A408" s="64" t="s">
        <v>538</v>
      </c>
      <c r="B408" s="64" t="s">
        <v>539</v>
      </c>
      <c r="C408" s="37">
        <v>4301011874</v>
      </c>
      <c r="D408" s="462">
        <v>4680115884892</v>
      </c>
      <c r="E408" s="462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126</v>
      </c>
      <c r="L408" s="38"/>
      <c r="M408" s="39" t="s">
        <v>82</v>
      </c>
      <c r="N408" s="39"/>
      <c r="O408" s="38">
        <v>60</v>
      </c>
      <c r="P40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64"/>
      <c r="R408" s="464"/>
      <c r="S408" s="464"/>
      <c r="T408" s="465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D408" s="395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hidden="1" customHeight="1" x14ac:dyDescent="0.25">
      <c r="A409" s="64" t="s">
        <v>540</v>
      </c>
      <c r="B409" s="64" t="s">
        <v>541</v>
      </c>
      <c r="C409" s="37">
        <v>4301011875</v>
      </c>
      <c r="D409" s="462">
        <v>4680115884885</v>
      </c>
      <c r="E409" s="462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60</v>
      </c>
      <c r="P40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64"/>
      <c r="R409" s="464"/>
      <c r="S409" s="464"/>
      <c r="T409" s="465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D409" s="395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hidden="1" customHeight="1" x14ac:dyDescent="0.25">
      <c r="A410" s="64" t="s">
        <v>542</v>
      </c>
      <c r="B410" s="64" t="s">
        <v>543</v>
      </c>
      <c r="C410" s="37">
        <v>4301011871</v>
      </c>
      <c r="D410" s="462">
        <v>4680115884908</v>
      </c>
      <c r="E410" s="462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88</v>
      </c>
      <c r="L410" s="38"/>
      <c r="M410" s="39" t="s">
        <v>82</v>
      </c>
      <c r="N410" s="39"/>
      <c r="O410" s="38">
        <v>60</v>
      </c>
      <c r="P410" s="6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64"/>
      <c r="R410" s="464"/>
      <c r="S410" s="464"/>
      <c r="T410" s="46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D410" s="395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idden="1" x14ac:dyDescent="0.2">
      <c r="A411" s="469"/>
      <c r="B411" s="469"/>
      <c r="C411" s="469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70"/>
      <c r="P411" s="466" t="s">
        <v>43</v>
      </c>
      <c r="Q411" s="467"/>
      <c r="R411" s="467"/>
      <c r="S411" s="467"/>
      <c r="T411" s="467"/>
      <c r="U411" s="467"/>
      <c r="V411" s="468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  <c r="AD411" s="395"/>
    </row>
    <row r="412" spans="1:68" hidden="1" x14ac:dyDescent="0.2">
      <c r="A412" s="469"/>
      <c r="B412" s="469"/>
      <c r="C412" s="469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70"/>
      <c r="P412" s="466" t="s">
        <v>43</v>
      </c>
      <c r="Q412" s="467"/>
      <c r="R412" s="467"/>
      <c r="S412" s="467"/>
      <c r="T412" s="467"/>
      <c r="U412" s="467"/>
      <c r="V412" s="468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  <c r="AD412" s="395"/>
    </row>
    <row r="413" spans="1:68" ht="14.25" hidden="1" customHeight="1" x14ac:dyDescent="0.25">
      <c r="A413" s="461" t="s">
        <v>79</v>
      </c>
      <c r="B413" s="461"/>
      <c r="C413" s="461"/>
      <c r="D413" s="461"/>
      <c r="E413" s="461"/>
      <c r="F413" s="461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/>
      <c r="Q413" s="461"/>
      <c r="R413" s="461"/>
      <c r="S413" s="461"/>
      <c r="T413" s="461"/>
      <c r="U413" s="461"/>
      <c r="V413" s="461"/>
      <c r="W413" s="461"/>
      <c r="X413" s="461"/>
      <c r="Y413" s="461"/>
      <c r="Z413" s="461"/>
      <c r="AA413" s="67"/>
      <c r="AB413" s="67"/>
      <c r="AC413" s="81"/>
      <c r="AD413" s="395"/>
    </row>
    <row r="414" spans="1:68" ht="27" hidden="1" customHeight="1" x14ac:dyDescent="0.25">
      <c r="A414" s="64" t="s">
        <v>544</v>
      </c>
      <c r="B414" s="64" t="s">
        <v>545</v>
      </c>
      <c r="C414" s="37">
        <v>4301031303</v>
      </c>
      <c r="D414" s="462">
        <v>4607091384802</v>
      </c>
      <c r="E414" s="462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35</v>
      </c>
      <c r="P414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64"/>
      <c r="R414" s="464"/>
      <c r="S414" s="464"/>
      <c r="T414" s="465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D414" s="395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hidden="1" customHeight="1" x14ac:dyDescent="0.25">
      <c r="A415" s="64" t="s">
        <v>546</v>
      </c>
      <c r="B415" s="64" t="s">
        <v>547</v>
      </c>
      <c r="C415" s="37">
        <v>4301031304</v>
      </c>
      <c r="D415" s="462">
        <v>4607091384826</v>
      </c>
      <c r="E415" s="462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83</v>
      </c>
      <c r="L415" s="38"/>
      <c r="M415" s="39" t="s">
        <v>82</v>
      </c>
      <c r="N415" s="39"/>
      <c r="O415" s="38">
        <v>35</v>
      </c>
      <c r="P415" s="6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64"/>
      <c r="R415" s="464"/>
      <c r="S415" s="464"/>
      <c r="T415" s="465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D415" s="395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idden="1" x14ac:dyDescent="0.2">
      <c r="A416" s="469"/>
      <c r="B416" s="469"/>
      <c r="C416" s="469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70"/>
      <c r="P416" s="466" t="s">
        <v>43</v>
      </c>
      <c r="Q416" s="467"/>
      <c r="R416" s="467"/>
      <c r="S416" s="467"/>
      <c r="T416" s="467"/>
      <c r="U416" s="467"/>
      <c r="V416" s="468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  <c r="AD416" s="395"/>
    </row>
    <row r="417" spans="1:68" hidden="1" x14ac:dyDescent="0.2">
      <c r="A417" s="469"/>
      <c r="B417" s="469"/>
      <c r="C417" s="469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70"/>
      <c r="P417" s="466" t="s">
        <v>43</v>
      </c>
      <c r="Q417" s="467"/>
      <c r="R417" s="467"/>
      <c r="S417" s="467"/>
      <c r="T417" s="467"/>
      <c r="U417" s="467"/>
      <c r="V417" s="468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  <c r="AD417" s="395"/>
    </row>
    <row r="418" spans="1:68" ht="14.25" hidden="1" customHeight="1" x14ac:dyDescent="0.25">
      <c r="A418" s="461" t="s">
        <v>84</v>
      </c>
      <c r="B418" s="461"/>
      <c r="C418" s="461"/>
      <c r="D418" s="461"/>
      <c r="E418" s="461"/>
      <c r="F418" s="461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/>
      <c r="Q418" s="461"/>
      <c r="R418" s="461"/>
      <c r="S418" s="461"/>
      <c r="T418" s="461"/>
      <c r="U418" s="461"/>
      <c r="V418" s="461"/>
      <c r="W418" s="461"/>
      <c r="X418" s="461"/>
      <c r="Y418" s="461"/>
      <c r="Z418" s="461"/>
      <c r="AA418" s="67"/>
      <c r="AB418" s="67"/>
      <c r="AC418" s="81"/>
      <c r="AD418" s="395"/>
    </row>
    <row r="419" spans="1:68" ht="27" hidden="1" customHeight="1" x14ac:dyDescent="0.25">
      <c r="A419" s="64" t="s">
        <v>548</v>
      </c>
      <c r="B419" s="64" t="s">
        <v>549</v>
      </c>
      <c r="C419" s="37">
        <v>4301051635</v>
      </c>
      <c r="D419" s="462">
        <v>4607091384246</v>
      </c>
      <c r="E419" s="462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126</v>
      </c>
      <c r="L419" s="38"/>
      <c r="M419" s="39" t="s">
        <v>82</v>
      </c>
      <c r="N419" s="39"/>
      <c r="O419" s="38">
        <v>40</v>
      </c>
      <c r="P419" s="6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64"/>
      <c r="R419" s="464"/>
      <c r="S419" s="464"/>
      <c r="T419" s="465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D419" s="395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hidden="1" customHeight="1" x14ac:dyDescent="0.25">
      <c r="A420" s="64" t="s">
        <v>550</v>
      </c>
      <c r="B420" s="64" t="s">
        <v>551</v>
      </c>
      <c r="C420" s="37">
        <v>4301051445</v>
      </c>
      <c r="D420" s="462">
        <v>4680115881976</v>
      </c>
      <c r="E420" s="462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126</v>
      </c>
      <c r="L420" s="38"/>
      <c r="M420" s="39" t="s">
        <v>82</v>
      </c>
      <c r="N420" s="39"/>
      <c r="O420" s="38">
        <v>40</v>
      </c>
      <c r="P420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64"/>
      <c r="R420" s="464"/>
      <c r="S420" s="464"/>
      <c r="T420" s="465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D420" s="395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hidden="1" customHeight="1" x14ac:dyDescent="0.25">
      <c r="A421" s="64" t="s">
        <v>552</v>
      </c>
      <c r="B421" s="64" t="s">
        <v>553</v>
      </c>
      <c r="C421" s="37">
        <v>4301051297</v>
      </c>
      <c r="D421" s="462">
        <v>4607091384253</v>
      </c>
      <c r="E421" s="462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64"/>
      <c r="R421" s="464"/>
      <c r="S421" s="464"/>
      <c r="T421" s="465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D421" s="395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552</v>
      </c>
      <c r="B422" s="64" t="s">
        <v>554</v>
      </c>
      <c r="C422" s="37">
        <v>4301051634</v>
      </c>
      <c r="D422" s="462">
        <v>4607091384253</v>
      </c>
      <c r="E422" s="462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40</v>
      </c>
      <c r="P422" s="6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64"/>
      <c r="R422" s="464"/>
      <c r="S422" s="464"/>
      <c r="T422" s="465"/>
      <c r="U422" s="40" t="s">
        <v>48</v>
      </c>
      <c r="V422" s="40" t="s">
        <v>48</v>
      </c>
      <c r="W422" s="41" t="s">
        <v>0</v>
      </c>
      <c r="X422" s="59">
        <v>146.4</v>
      </c>
      <c r="Y422" s="56">
        <f>IFERROR(IF(X422="",0,CEILING((X422/$H422),1)*$H422),"")</f>
        <v>146.4</v>
      </c>
      <c r="Z422" s="42">
        <f>IFERROR(IF(Y422=0,"",ROUNDUP(Y422/H422,0)*0.00753),"")</f>
        <v>0.45933000000000002</v>
      </c>
      <c r="AA422" s="69" t="s">
        <v>48</v>
      </c>
      <c r="AB422" s="70" t="s">
        <v>48</v>
      </c>
      <c r="AC422" s="82"/>
      <c r="AD422" s="395"/>
      <c r="AG422" s="79"/>
      <c r="AJ422" s="84"/>
      <c r="AK422" s="84"/>
      <c r="BB422" s="303" t="s">
        <v>69</v>
      </c>
      <c r="BM422" s="79">
        <f>IFERROR(X422*I422/H422,"0")</f>
        <v>163.72400000000002</v>
      </c>
      <c r="BN422" s="79">
        <f>IFERROR(Y422*I422/H422,"0")</f>
        <v>163.72400000000002</v>
      </c>
      <c r="BO422" s="79">
        <f>IFERROR(1/J422*(X422/H422),"0")</f>
        <v>0.39102564102564108</v>
      </c>
      <c r="BP422" s="79">
        <f>IFERROR(1/J422*(Y422/H422),"0")</f>
        <v>0.39102564102564108</v>
      </c>
    </row>
    <row r="423" spans="1:68" ht="27" hidden="1" customHeight="1" x14ac:dyDescent="0.25">
      <c r="A423" s="64" t="s">
        <v>555</v>
      </c>
      <c r="B423" s="64" t="s">
        <v>556</v>
      </c>
      <c r="C423" s="37">
        <v>4301051444</v>
      </c>
      <c r="D423" s="462">
        <v>4680115881969</v>
      </c>
      <c r="E423" s="462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40</v>
      </c>
      <c r="P423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64"/>
      <c r="R423" s="464"/>
      <c r="S423" s="464"/>
      <c r="T423" s="465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D423" s="395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9"/>
      <c r="B424" s="469"/>
      <c r="C424" s="469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70"/>
      <c r="P424" s="466" t="s">
        <v>43</v>
      </c>
      <c r="Q424" s="467"/>
      <c r="R424" s="467"/>
      <c r="S424" s="467"/>
      <c r="T424" s="467"/>
      <c r="U424" s="467"/>
      <c r="V424" s="468"/>
      <c r="W424" s="43" t="s">
        <v>42</v>
      </c>
      <c r="X424" s="44">
        <f>IFERROR(X419/H419,"0")+IFERROR(X420/H420,"0")+IFERROR(X421/H421,"0")+IFERROR(X422/H422,"0")+IFERROR(X423/H423,"0")</f>
        <v>61.000000000000007</v>
      </c>
      <c r="Y424" s="44">
        <f>IFERROR(Y419/H419,"0")+IFERROR(Y420/H420,"0")+IFERROR(Y421/H421,"0")+IFERROR(Y422/H422,"0")+IFERROR(Y423/H423,"0")</f>
        <v>61.000000000000007</v>
      </c>
      <c r="Z424" s="44">
        <f>IFERROR(IF(Z419="",0,Z419),"0")+IFERROR(IF(Z420="",0,Z420),"0")+IFERROR(IF(Z421="",0,Z421),"0")+IFERROR(IF(Z422="",0,Z422),"0")+IFERROR(IF(Z423="",0,Z423),"0")</f>
        <v>0.45933000000000002</v>
      </c>
      <c r="AA424" s="68"/>
      <c r="AB424" s="68"/>
      <c r="AC424" s="68"/>
      <c r="AD424" s="395"/>
    </row>
    <row r="425" spans="1:68" x14ac:dyDescent="0.2">
      <c r="A425" s="469"/>
      <c r="B425" s="469"/>
      <c r="C425" s="469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70"/>
      <c r="P425" s="466" t="s">
        <v>43</v>
      </c>
      <c r="Q425" s="467"/>
      <c r="R425" s="467"/>
      <c r="S425" s="467"/>
      <c r="T425" s="467"/>
      <c r="U425" s="467"/>
      <c r="V425" s="468"/>
      <c r="W425" s="43" t="s">
        <v>0</v>
      </c>
      <c r="X425" s="44">
        <f>IFERROR(SUM(X419:X423),"0")</f>
        <v>146.4</v>
      </c>
      <c r="Y425" s="44">
        <f>IFERROR(SUM(Y419:Y423),"0")</f>
        <v>146.4</v>
      </c>
      <c r="Z425" s="43"/>
      <c r="AA425" s="68"/>
      <c r="AB425" s="68"/>
      <c r="AC425" s="68"/>
      <c r="AD425" s="395"/>
    </row>
    <row r="426" spans="1:68" ht="14.25" hidden="1" customHeight="1" x14ac:dyDescent="0.25">
      <c r="A426" s="461" t="s">
        <v>193</v>
      </c>
      <c r="B426" s="461"/>
      <c r="C426" s="461"/>
      <c r="D426" s="461"/>
      <c r="E426" s="461"/>
      <c r="F426" s="461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/>
      <c r="Q426" s="461"/>
      <c r="R426" s="461"/>
      <c r="S426" s="461"/>
      <c r="T426" s="461"/>
      <c r="U426" s="461"/>
      <c r="V426" s="461"/>
      <c r="W426" s="461"/>
      <c r="X426" s="461"/>
      <c r="Y426" s="461"/>
      <c r="Z426" s="461"/>
      <c r="AA426" s="67"/>
      <c r="AB426" s="67"/>
      <c r="AC426" s="81"/>
      <c r="AD426" s="395"/>
    </row>
    <row r="427" spans="1:68" ht="27" hidden="1" customHeight="1" x14ac:dyDescent="0.25">
      <c r="A427" s="64" t="s">
        <v>557</v>
      </c>
      <c r="B427" s="64" t="s">
        <v>558</v>
      </c>
      <c r="C427" s="37">
        <v>4301060377</v>
      </c>
      <c r="D427" s="462">
        <v>4607091389357</v>
      </c>
      <c r="E427" s="462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126</v>
      </c>
      <c r="L427" s="38"/>
      <c r="M427" s="39" t="s">
        <v>82</v>
      </c>
      <c r="N427" s="39"/>
      <c r="O427" s="38">
        <v>40</v>
      </c>
      <c r="P427" s="6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64"/>
      <c r="R427" s="464"/>
      <c r="S427" s="464"/>
      <c r="T427" s="465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D427" s="395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hidden="1" x14ac:dyDescent="0.2">
      <c r="A428" s="469"/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70"/>
      <c r="P428" s="466" t="s">
        <v>43</v>
      </c>
      <c r="Q428" s="467"/>
      <c r="R428" s="467"/>
      <c r="S428" s="467"/>
      <c r="T428" s="467"/>
      <c r="U428" s="467"/>
      <c r="V428" s="468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  <c r="AD428" s="395"/>
    </row>
    <row r="429" spans="1:68" hidden="1" x14ac:dyDescent="0.2">
      <c r="A429" s="469"/>
      <c r="B429" s="469"/>
      <c r="C429" s="469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70"/>
      <c r="P429" s="466" t="s">
        <v>43</v>
      </c>
      <c r="Q429" s="467"/>
      <c r="R429" s="467"/>
      <c r="S429" s="467"/>
      <c r="T429" s="467"/>
      <c r="U429" s="467"/>
      <c r="V429" s="468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  <c r="AD429" s="395"/>
    </row>
    <row r="430" spans="1:68" ht="27.75" hidden="1" customHeight="1" x14ac:dyDescent="0.2">
      <c r="A430" s="459" t="s">
        <v>559</v>
      </c>
      <c r="B430" s="459"/>
      <c r="C430" s="459"/>
      <c r="D430" s="459"/>
      <c r="E430" s="459"/>
      <c r="F430" s="459"/>
      <c r="G430" s="459"/>
      <c r="H430" s="459"/>
      <c r="I430" s="459"/>
      <c r="J430" s="459"/>
      <c r="K430" s="459"/>
      <c r="L430" s="459"/>
      <c r="M430" s="459"/>
      <c r="N430" s="459"/>
      <c r="O430" s="459"/>
      <c r="P430" s="459"/>
      <c r="Q430" s="459"/>
      <c r="R430" s="459"/>
      <c r="S430" s="459"/>
      <c r="T430" s="459"/>
      <c r="U430" s="459"/>
      <c r="V430" s="459"/>
      <c r="W430" s="459"/>
      <c r="X430" s="459"/>
      <c r="Y430" s="459"/>
      <c r="Z430" s="459"/>
      <c r="AA430" s="55"/>
      <c r="AB430" s="55"/>
      <c r="AC430" s="55"/>
      <c r="AD430" s="395"/>
    </row>
    <row r="431" spans="1:68" ht="16.5" hidden="1" customHeight="1" x14ac:dyDescent="0.25">
      <c r="A431" s="460" t="s">
        <v>560</v>
      </c>
      <c r="B431" s="460"/>
      <c r="C431" s="460"/>
      <c r="D431" s="460"/>
      <c r="E431" s="460"/>
      <c r="F431" s="460"/>
      <c r="G431" s="460"/>
      <c r="H431" s="460"/>
      <c r="I431" s="460"/>
      <c r="J431" s="460"/>
      <c r="K431" s="460"/>
      <c r="L431" s="460"/>
      <c r="M431" s="460"/>
      <c r="N431" s="460"/>
      <c r="O431" s="460"/>
      <c r="P431" s="460"/>
      <c r="Q431" s="460"/>
      <c r="R431" s="460"/>
      <c r="S431" s="460"/>
      <c r="T431" s="460"/>
      <c r="U431" s="460"/>
      <c r="V431" s="460"/>
      <c r="W431" s="460"/>
      <c r="X431" s="460"/>
      <c r="Y431" s="460"/>
      <c r="Z431" s="460"/>
      <c r="AA431" s="66"/>
      <c r="AB431" s="66"/>
      <c r="AC431" s="80"/>
      <c r="AD431" s="395"/>
    </row>
    <row r="432" spans="1:68" ht="14.25" hidden="1" customHeight="1" x14ac:dyDescent="0.25">
      <c r="A432" s="461" t="s">
        <v>122</v>
      </c>
      <c r="B432" s="461"/>
      <c r="C432" s="461"/>
      <c r="D432" s="461"/>
      <c r="E432" s="461"/>
      <c r="F432" s="461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/>
      <c r="Q432" s="461"/>
      <c r="R432" s="461"/>
      <c r="S432" s="461"/>
      <c r="T432" s="461"/>
      <c r="U432" s="461"/>
      <c r="V432" s="461"/>
      <c r="W432" s="461"/>
      <c r="X432" s="461"/>
      <c r="Y432" s="461"/>
      <c r="Z432" s="461"/>
      <c r="AA432" s="67"/>
      <c r="AB432" s="67"/>
      <c r="AC432" s="81"/>
      <c r="AD432" s="395"/>
    </row>
    <row r="433" spans="1:68" ht="27" customHeight="1" x14ac:dyDescent="0.25">
      <c r="A433" s="64" t="s">
        <v>561</v>
      </c>
      <c r="B433" s="64" t="s">
        <v>562</v>
      </c>
      <c r="C433" s="37">
        <v>4301011428</v>
      </c>
      <c r="D433" s="462">
        <v>4607091389708</v>
      </c>
      <c r="E433" s="462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88</v>
      </c>
      <c r="L433" s="38"/>
      <c r="M433" s="39" t="s">
        <v>125</v>
      </c>
      <c r="N433" s="39"/>
      <c r="O433" s="38">
        <v>50</v>
      </c>
      <c r="P433" s="6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64"/>
      <c r="R433" s="464"/>
      <c r="S433" s="464"/>
      <c r="T433" s="465"/>
      <c r="U433" s="40" t="s">
        <v>48</v>
      </c>
      <c r="V433" s="40" t="s">
        <v>48</v>
      </c>
      <c r="W433" s="41" t="s">
        <v>0</v>
      </c>
      <c r="X433" s="59">
        <v>40.5</v>
      </c>
      <c r="Y433" s="56">
        <f>IFERROR(IF(X433="",0,CEILING((X433/$H433),1)*$H433),"")</f>
        <v>40.5</v>
      </c>
      <c r="Z433" s="42">
        <f>IFERROR(IF(Y433=0,"",ROUNDUP(Y433/H433,0)*0.00753),"")</f>
        <v>0.11295000000000001</v>
      </c>
      <c r="AA433" s="69" t="s">
        <v>48</v>
      </c>
      <c r="AB433" s="70" t="s">
        <v>48</v>
      </c>
      <c r="AC433" s="82"/>
      <c r="AD433" s="395"/>
      <c r="AG433" s="79"/>
      <c r="AJ433" s="84"/>
      <c r="AK433" s="84"/>
      <c r="BB433" s="306" t="s">
        <v>69</v>
      </c>
      <c r="BM433" s="79">
        <f>IFERROR(X433*I433/H433,"0")</f>
        <v>43.5</v>
      </c>
      <c r="BN433" s="79">
        <f>IFERROR(Y433*I433/H433,"0")</f>
        <v>43.5</v>
      </c>
      <c r="BO433" s="79">
        <f>IFERROR(1/J433*(X433/H433),"0")</f>
        <v>9.6153846153846145E-2</v>
      </c>
      <c r="BP433" s="79">
        <f>IFERROR(1/J433*(Y433/H433),"0")</f>
        <v>9.6153846153846145E-2</v>
      </c>
    </row>
    <row r="434" spans="1:68" x14ac:dyDescent="0.2">
      <c r="A434" s="469"/>
      <c r="B434" s="469"/>
      <c r="C434" s="469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70"/>
      <c r="P434" s="466" t="s">
        <v>43</v>
      </c>
      <c r="Q434" s="467"/>
      <c r="R434" s="467"/>
      <c r="S434" s="467"/>
      <c r="T434" s="467"/>
      <c r="U434" s="467"/>
      <c r="V434" s="468"/>
      <c r="W434" s="43" t="s">
        <v>42</v>
      </c>
      <c r="X434" s="44">
        <f>IFERROR(X433/H433,"0")</f>
        <v>14.999999999999998</v>
      </c>
      <c r="Y434" s="44">
        <f>IFERROR(Y433/H433,"0")</f>
        <v>14.999999999999998</v>
      </c>
      <c r="Z434" s="44">
        <f>IFERROR(IF(Z433="",0,Z433),"0")</f>
        <v>0.11295000000000001</v>
      </c>
      <c r="AA434" s="68"/>
      <c r="AB434" s="68"/>
      <c r="AC434" s="68"/>
      <c r="AD434" s="395"/>
    </row>
    <row r="435" spans="1:68" x14ac:dyDescent="0.2">
      <c r="A435" s="469"/>
      <c r="B435" s="469"/>
      <c r="C435" s="469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70"/>
      <c r="P435" s="466" t="s">
        <v>43</v>
      </c>
      <c r="Q435" s="467"/>
      <c r="R435" s="467"/>
      <c r="S435" s="467"/>
      <c r="T435" s="467"/>
      <c r="U435" s="467"/>
      <c r="V435" s="468"/>
      <c r="W435" s="43" t="s">
        <v>0</v>
      </c>
      <c r="X435" s="44">
        <f>IFERROR(SUM(X433:X433),"0")</f>
        <v>40.5</v>
      </c>
      <c r="Y435" s="44">
        <f>IFERROR(SUM(Y433:Y433),"0")</f>
        <v>40.5</v>
      </c>
      <c r="Z435" s="43"/>
      <c r="AA435" s="68"/>
      <c r="AB435" s="68"/>
      <c r="AC435" s="68"/>
      <c r="AD435" s="395"/>
    </row>
    <row r="436" spans="1:68" ht="14.25" hidden="1" customHeight="1" x14ac:dyDescent="0.25">
      <c r="A436" s="461" t="s">
        <v>79</v>
      </c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/>
      <c r="Q436" s="461"/>
      <c r="R436" s="461"/>
      <c r="S436" s="461"/>
      <c r="T436" s="461"/>
      <c r="U436" s="461"/>
      <c r="V436" s="461"/>
      <c r="W436" s="461"/>
      <c r="X436" s="461"/>
      <c r="Y436" s="461"/>
      <c r="Z436" s="461"/>
      <c r="AA436" s="67"/>
      <c r="AB436" s="67"/>
      <c r="AC436" s="81"/>
      <c r="AD436" s="395"/>
    </row>
    <row r="437" spans="1:68" ht="27" hidden="1" customHeight="1" x14ac:dyDescent="0.25">
      <c r="A437" s="64" t="s">
        <v>563</v>
      </c>
      <c r="B437" s="64" t="s">
        <v>564</v>
      </c>
      <c r="C437" s="37">
        <v>4301031322</v>
      </c>
      <c r="D437" s="462">
        <v>4607091389753</v>
      </c>
      <c r="E437" s="462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64"/>
      <c r="R437" s="464"/>
      <c r="S437" s="464"/>
      <c r="T437" s="46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D437" s="395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hidden="1" customHeight="1" x14ac:dyDescent="0.25">
      <c r="A438" s="64" t="s">
        <v>563</v>
      </c>
      <c r="B438" s="64" t="s">
        <v>565</v>
      </c>
      <c r="C438" s="37">
        <v>4301031355</v>
      </c>
      <c r="D438" s="462">
        <v>4607091389753</v>
      </c>
      <c r="E438" s="462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64"/>
      <c r="R438" s="464"/>
      <c r="S438" s="464"/>
      <c r="T438" s="46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D438" s="395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566</v>
      </c>
      <c r="B439" s="64" t="s">
        <v>567</v>
      </c>
      <c r="C439" s="37">
        <v>4301031323</v>
      </c>
      <c r="D439" s="462">
        <v>4607091389760</v>
      </c>
      <c r="E439" s="462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64"/>
      <c r="R439" s="464"/>
      <c r="S439" s="464"/>
      <c r="T439" s="46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D439" s="395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568</v>
      </c>
      <c r="B440" s="64" t="s">
        <v>569</v>
      </c>
      <c r="C440" s="37">
        <v>4301031325</v>
      </c>
      <c r="D440" s="462">
        <v>4607091389746</v>
      </c>
      <c r="E440" s="462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88</v>
      </c>
      <c r="L440" s="38"/>
      <c r="M440" s="39" t="s">
        <v>82</v>
      </c>
      <c r="N440" s="39"/>
      <c r="O440" s="38">
        <v>50</v>
      </c>
      <c r="P440" s="6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4"/>
      <c r="R440" s="464"/>
      <c r="S440" s="464"/>
      <c r="T440" s="46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D440" s="395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hidden="1" customHeight="1" x14ac:dyDescent="0.25">
      <c r="A441" s="64" t="s">
        <v>568</v>
      </c>
      <c r="B441" s="64" t="s">
        <v>570</v>
      </c>
      <c r="C441" s="37">
        <v>4301031356</v>
      </c>
      <c r="D441" s="462">
        <v>4607091389746</v>
      </c>
      <c r="E441" s="462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88</v>
      </c>
      <c r="L441" s="38"/>
      <c r="M441" s="39" t="s">
        <v>82</v>
      </c>
      <c r="N441" s="39"/>
      <c r="O441" s="38">
        <v>50</v>
      </c>
      <c r="P441" s="6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64"/>
      <c r="R441" s="464"/>
      <c r="S441" s="464"/>
      <c r="T441" s="46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D441" s="395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hidden="1" customHeight="1" x14ac:dyDescent="0.25">
      <c r="A442" s="64" t="s">
        <v>571</v>
      </c>
      <c r="B442" s="64" t="s">
        <v>572</v>
      </c>
      <c r="C442" s="37">
        <v>4301031335</v>
      </c>
      <c r="D442" s="462">
        <v>4680115883147</v>
      </c>
      <c r="E442" s="46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4"/>
      <c r="R442" s="464"/>
      <c r="S442" s="464"/>
      <c r="T442" s="46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D442" s="395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hidden="1" customHeight="1" x14ac:dyDescent="0.25">
      <c r="A443" s="64" t="s">
        <v>571</v>
      </c>
      <c r="B443" s="64" t="s">
        <v>573</v>
      </c>
      <c r="C443" s="37">
        <v>4301031257</v>
      </c>
      <c r="D443" s="462">
        <v>4680115883147</v>
      </c>
      <c r="E443" s="462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64"/>
      <c r="R443" s="464"/>
      <c r="S443" s="464"/>
      <c r="T443" s="46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D443" s="395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574</v>
      </c>
      <c r="B444" s="64" t="s">
        <v>575</v>
      </c>
      <c r="C444" s="37">
        <v>4301031330</v>
      </c>
      <c r="D444" s="462">
        <v>4607091384338</v>
      </c>
      <c r="E444" s="46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64"/>
      <c r="R444" s="464"/>
      <c r="S444" s="464"/>
      <c r="T444" s="465"/>
      <c r="U444" s="40" t="s">
        <v>48</v>
      </c>
      <c r="V444" s="40" t="s">
        <v>48</v>
      </c>
      <c r="W444" s="41" t="s">
        <v>0</v>
      </c>
      <c r="X444" s="59">
        <v>31.499999999999996</v>
      </c>
      <c r="Y444" s="56">
        <f t="shared" si="72"/>
        <v>31.5</v>
      </c>
      <c r="Z444" s="42">
        <f t="shared" si="77"/>
        <v>7.5300000000000006E-2</v>
      </c>
      <c r="AA444" s="69" t="s">
        <v>48</v>
      </c>
      <c r="AB444" s="70" t="s">
        <v>48</v>
      </c>
      <c r="AC444" s="82"/>
      <c r="AD444" s="395"/>
      <c r="AG444" s="79"/>
      <c r="AJ444" s="84"/>
      <c r="AK444" s="84"/>
      <c r="BB444" s="314" t="s">
        <v>69</v>
      </c>
      <c r="BM444" s="79">
        <f t="shared" si="73"/>
        <v>33.449999999999996</v>
      </c>
      <c r="BN444" s="79">
        <f t="shared" si="74"/>
        <v>33.450000000000003</v>
      </c>
      <c r="BO444" s="79">
        <f t="shared" si="75"/>
        <v>6.4102564102564097E-2</v>
      </c>
      <c r="BP444" s="79">
        <f t="shared" si="76"/>
        <v>6.4102564102564111E-2</v>
      </c>
    </row>
    <row r="445" spans="1:68" ht="27" hidden="1" customHeight="1" x14ac:dyDescent="0.25">
      <c r="A445" s="64" t="s">
        <v>574</v>
      </c>
      <c r="B445" s="64" t="s">
        <v>576</v>
      </c>
      <c r="C445" s="37">
        <v>4301031178</v>
      </c>
      <c r="D445" s="462">
        <v>4607091384338</v>
      </c>
      <c r="E445" s="46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7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64"/>
      <c r="R445" s="464"/>
      <c r="S445" s="464"/>
      <c r="T445" s="46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D445" s="395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hidden="1" customHeight="1" x14ac:dyDescent="0.25">
      <c r="A446" s="64" t="s">
        <v>577</v>
      </c>
      <c r="B446" s="64" t="s">
        <v>578</v>
      </c>
      <c r="C446" s="37">
        <v>4301031336</v>
      </c>
      <c r="D446" s="462">
        <v>4680115883154</v>
      </c>
      <c r="E446" s="462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7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4"/>
      <c r="R446" s="464"/>
      <c r="S446" s="464"/>
      <c r="T446" s="46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D446" s="395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hidden="1" customHeight="1" x14ac:dyDescent="0.25">
      <c r="A447" s="64" t="s">
        <v>577</v>
      </c>
      <c r="B447" s="64" t="s">
        <v>579</v>
      </c>
      <c r="C447" s="37">
        <v>4301031254</v>
      </c>
      <c r="D447" s="462">
        <v>4680115883154</v>
      </c>
      <c r="E447" s="462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7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64"/>
      <c r="R447" s="464"/>
      <c r="S447" s="464"/>
      <c r="T447" s="46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D447" s="395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580</v>
      </c>
      <c r="B448" s="64" t="s">
        <v>581</v>
      </c>
      <c r="C448" s="37">
        <v>4301031331</v>
      </c>
      <c r="D448" s="462">
        <v>4607091389524</v>
      </c>
      <c r="E448" s="462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64"/>
      <c r="R448" s="464"/>
      <c r="S448" s="464"/>
      <c r="T448" s="465"/>
      <c r="U448" s="40" t="s">
        <v>48</v>
      </c>
      <c r="V448" s="40" t="s">
        <v>48</v>
      </c>
      <c r="W448" s="41" t="s">
        <v>0</v>
      </c>
      <c r="X448" s="59">
        <v>44.099999999999994</v>
      </c>
      <c r="Y448" s="56">
        <f t="shared" si="72"/>
        <v>44.1</v>
      </c>
      <c r="Z448" s="42">
        <f t="shared" si="77"/>
        <v>0.10542</v>
      </c>
      <c r="AA448" s="69" t="s">
        <v>48</v>
      </c>
      <c r="AB448" s="70" t="s">
        <v>48</v>
      </c>
      <c r="AC448" s="82"/>
      <c r="AD448" s="395"/>
      <c r="AG448" s="79"/>
      <c r="AJ448" s="84"/>
      <c r="AK448" s="84"/>
      <c r="BB448" s="318" t="s">
        <v>69</v>
      </c>
      <c r="BM448" s="79">
        <f t="shared" si="73"/>
        <v>46.829999999999991</v>
      </c>
      <c r="BN448" s="79">
        <f t="shared" si="74"/>
        <v>46.83</v>
      </c>
      <c r="BO448" s="79">
        <f t="shared" si="75"/>
        <v>8.9743589743589744E-2</v>
      </c>
      <c r="BP448" s="79">
        <f t="shared" si="76"/>
        <v>8.9743589743589758E-2</v>
      </c>
    </row>
    <row r="449" spans="1:68" ht="37.5" hidden="1" customHeight="1" x14ac:dyDescent="0.25">
      <c r="A449" s="64" t="s">
        <v>580</v>
      </c>
      <c r="B449" s="64" t="s">
        <v>582</v>
      </c>
      <c r="C449" s="37">
        <v>4301031361</v>
      </c>
      <c r="D449" s="462">
        <v>4607091389524</v>
      </c>
      <c r="E449" s="462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704" t="s">
        <v>583</v>
      </c>
      <c r="Q449" s="464"/>
      <c r="R449" s="464"/>
      <c r="S449" s="464"/>
      <c r="T449" s="465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D449" s="395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584</v>
      </c>
      <c r="B450" s="64" t="s">
        <v>585</v>
      </c>
      <c r="C450" s="37">
        <v>4301031337</v>
      </c>
      <c r="D450" s="462">
        <v>4680115883161</v>
      </c>
      <c r="E450" s="462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64"/>
      <c r="R450" s="464"/>
      <c r="S450" s="464"/>
      <c r="T450" s="465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D450" s="395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584</v>
      </c>
      <c r="B451" s="64" t="s">
        <v>586</v>
      </c>
      <c r="C451" s="37">
        <v>4301031258</v>
      </c>
      <c r="D451" s="462">
        <v>4680115883161</v>
      </c>
      <c r="E451" s="462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7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64"/>
      <c r="R451" s="464"/>
      <c r="S451" s="464"/>
      <c r="T451" s="465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D451" s="395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587</v>
      </c>
      <c r="B452" s="64" t="s">
        <v>588</v>
      </c>
      <c r="C452" s="37">
        <v>4301031333</v>
      </c>
      <c r="D452" s="462">
        <v>4607091389531</v>
      </c>
      <c r="E452" s="462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64"/>
      <c r="R452" s="464"/>
      <c r="S452" s="464"/>
      <c r="T452" s="465"/>
      <c r="U452" s="40" t="s">
        <v>48</v>
      </c>
      <c r="V452" s="40" t="s">
        <v>48</v>
      </c>
      <c r="W452" s="41" t="s">
        <v>0</v>
      </c>
      <c r="X452" s="59">
        <v>62.999999999999993</v>
      </c>
      <c r="Y452" s="56">
        <f t="shared" si="72"/>
        <v>63</v>
      </c>
      <c r="Z452" s="42">
        <f t="shared" si="77"/>
        <v>0.15060000000000001</v>
      </c>
      <c r="AA452" s="69" t="s">
        <v>48</v>
      </c>
      <c r="AB452" s="70" t="s">
        <v>48</v>
      </c>
      <c r="AC452" s="82"/>
      <c r="AD452" s="395"/>
      <c r="AG452" s="79"/>
      <c r="AJ452" s="84"/>
      <c r="AK452" s="84"/>
      <c r="BB452" s="322" t="s">
        <v>69</v>
      </c>
      <c r="BM452" s="79">
        <f t="shared" si="73"/>
        <v>66.899999999999991</v>
      </c>
      <c r="BN452" s="79">
        <f t="shared" si="74"/>
        <v>66.900000000000006</v>
      </c>
      <c r="BO452" s="79">
        <f t="shared" si="75"/>
        <v>0.12820512820512819</v>
      </c>
      <c r="BP452" s="79">
        <f t="shared" si="76"/>
        <v>0.12820512820512822</v>
      </c>
    </row>
    <row r="453" spans="1:68" ht="27" hidden="1" customHeight="1" x14ac:dyDescent="0.25">
      <c r="A453" s="64" t="s">
        <v>587</v>
      </c>
      <c r="B453" s="64" t="s">
        <v>589</v>
      </c>
      <c r="C453" s="37">
        <v>4301031358</v>
      </c>
      <c r="D453" s="462">
        <v>4607091389531</v>
      </c>
      <c r="E453" s="462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64"/>
      <c r="R453" s="464"/>
      <c r="S453" s="464"/>
      <c r="T453" s="465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D453" s="395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590</v>
      </c>
      <c r="B454" s="64" t="s">
        <v>591</v>
      </c>
      <c r="C454" s="37">
        <v>4301031360</v>
      </c>
      <c r="D454" s="462">
        <v>4607091384345</v>
      </c>
      <c r="E454" s="462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50</v>
      </c>
      <c r="P454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64"/>
      <c r="R454" s="464"/>
      <c r="S454" s="464"/>
      <c r="T454" s="465"/>
      <c r="U454" s="40" t="s">
        <v>48</v>
      </c>
      <c r="V454" s="40" t="s">
        <v>48</v>
      </c>
      <c r="W454" s="41" t="s">
        <v>0</v>
      </c>
      <c r="X454" s="59">
        <v>62.999999999999993</v>
      </c>
      <c r="Y454" s="56">
        <f t="shared" si="72"/>
        <v>63</v>
      </c>
      <c r="Z454" s="42">
        <f t="shared" si="77"/>
        <v>0.15060000000000001</v>
      </c>
      <c r="AA454" s="69" t="s">
        <v>48</v>
      </c>
      <c r="AB454" s="70" t="s">
        <v>48</v>
      </c>
      <c r="AC454" s="82"/>
      <c r="AD454" s="395"/>
      <c r="AG454" s="79"/>
      <c r="AJ454" s="84"/>
      <c r="AK454" s="84"/>
      <c r="BB454" s="324" t="s">
        <v>69</v>
      </c>
      <c r="BM454" s="79">
        <f t="shared" si="73"/>
        <v>66.899999999999991</v>
      </c>
      <c r="BN454" s="79">
        <f t="shared" si="74"/>
        <v>66.900000000000006</v>
      </c>
      <c r="BO454" s="79">
        <f t="shared" si="75"/>
        <v>0.12820512820512819</v>
      </c>
      <c r="BP454" s="79">
        <f t="shared" si="76"/>
        <v>0.12820512820512822</v>
      </c>
    </row>
    <row r="455" spans="1:68" ht="27" hidden="1" customHeight="1" x14ac:dyDescent="0.25">
      <c r="A455" s="64" t="s">
        <v>592</v>
      </c>
      <c r="B455" s="64" t="s">
        <v>593</v>
      </c>
      <c r="C455" s="37">
        <v>4301031338</v>
      </c>
      <c r="D455" s="462">
        <v>4680115883185</v>
      </c>
      <c r="E455" s="462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83</v>
      </c>
      <c r="L455" s="38"/>
      <c r="M455" s="39" t="s">
        <v>82</v>
      </c>
      <c r="N455" s="39"/>
      <c r="O455" s="38">
        <v>50</v>
      </c>
      <c r="P455" s="7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64"/>
      <c r="R455" s="464"/>
      <c r="S455" s="464"/>
      <c r="T455" s="465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D455" s="395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hidden="1" customHeight="1" x14ac:dyDescent="0.25">
      <c r="A456" s="64" t="s">
        <v>592</v>
      </c>
      <c r="B456" s="64" t="s">
        <v>594</v>
      </c>
      <c r="C456" s="37">
        <v>4301031255</v>
      </c>
      <c r="D456" s="462">
        <v>4680115883185</v>
      </c>
      <c r="E456" s="462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83</v>
      </c>
      <c r="L456" s="38"/>
      <c r="M456" s="39" t="s">
        <v>82</v>
      </c>
      <c r="N456" s="39"/>
      <c r="O456" s="38">
        <v>45</v>
      </c>
      <c r="P456" s="7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64"/>
      <c r="R456" s="464"/>
      <c r="S456" s="464"/>
      <c r="T456" s="465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D456" s="395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hidden="1" customHeight="1" x14ac:dyDescent="0.25">
      <c r="A457" s="64" t="s">
        <v>595</v>
      </c>
      <c r="B457" s="64" t="s">
        <v>596</v>
      </c>
      <c r="C457" s="37">
        <v>4301031236</v>
      </c>
      <c r="D457" s="462">
        <v>4680115882928</v>
      </c>
      <c r="E457" s="462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35</v>
      </c>
      <c r="P457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64"/>
      <c r="R457" s="464"/>
      <c r="S457" s="464"/>
      <c r="T457" s="465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D457" s="395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69"/>
      <c r="B458" s="469"/>
      <c r="C458" s="469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70"/>
      <c r="P458" s="466" t="s">
        <v>43</v>
      </c>
      <c r="Q458" s="467"/>
      <c r="R458" s="467"/>
      <c r="S458" s="467"/>
      <c r="T458" s="467"/>
      <c r="U458" s="467"/>
      <c r="V458" s="468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95.999999999999986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96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0.48192000000000002</v>
      </c>
      <c r="AA458" s="68"/>
      <c r="AB458" s="68"/>
      <c r="AC458" s="68"/>
      <c r="AD458" s="395"/>
    </row>
    <row r="459" spans="1:68" x14ac:dyDescent="0.2">
      <c r="A459" s="469"/>
      <c r="B459" s="469"/>
      <c r="C459" s="469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70"/>
      <c r="P459" s="466" t="s">
        <v>43</v>
      </c>
      <c r="Q459" s="467"/>
      <c r="R459" s="467"/>
      <c r="S459" s="467"/>
      <c r="T459" s="467"/>
      <c r="U459" s="467"/>
      <c r="V459" s="468"/>
      <c r="W459" s="43" t="s">
        <v>0</v>
      </c>
      <c r="X459" s="44">
        <f>IFERROR(SUM(X437:X457),"0")</f>
        <v>201.6</v>
      </c>
      <c r="Y459" s="44">
        <f>IFERROR(SUM(Y437:Y457),"0")</f>
        <v>201.6</v>
      </c>
      <c r="Z459" s="43"/>
      <c r="AA459" s="68"/>
      <c r="AB459" s="68"/>
      <c r="AC459" s="68"/>
      <c r="AD459" s="395"/>
    </row>
    <row r="460" spans="1:68" ht="14.25" hidden="1" customHeight="1" x14ac:dyDescent="0.25">
      <c r="A460" s="461" t="s">
        <v>84</v>
      </c>
      <c r="B460" s="461"/>
      <c r="C460" s="461"/>
      <c r="D460" s="461"/>
      <c r="E460" s="461"/>
      <c r="F460" s="461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/>
      <c r="Q460" s="461"/>
      <c r="R460" s="461"/>
      <c r="S460" s="461"/>
      <c r="T460" s="461"/>
      <c r="U460" s="461"/>
      <c r="V460" s="461"/>
      <c r="W460" s="461"/>
      <c r="X460" s="461"/>
      <c r="Y460" s="461"/>
      <c r="Z460" s="461"/>
      <c r="AA460" s="67"/>
      <c r="AB460" s="67"/>
      <c r="AC460" s="81"/>
      <c r="AD460" s="395"/>
    </row>
    <row r="461" spans="1:68" ht="27" customHeight="1" x14ac:dyDescent="0.25">
      <c r="A461" s="64" t="s">
        <v>597</v>
      </c>
      <c r="B461" s="64" t="s">
        <v>598</v>
      </c>
      <c r="C461" s="37">
        <v>4301051284</v>
      </c>
      <c r="D461" s="462">
        <v>4607091384352</v>
      </c>
      <c r="E461" s="462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88</v>
      </c>
      <c r="L461" s="38"/>
      <c r="M461" s="39" t="s">
        <v>128</v>
      </c>
      <c r="N461" s="39"/>
      <c r="O461" s="38">
        <v>45</v>
      </c>
      <c r="P461" s="7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64"/>
      <c r="R461" s="464"/>
      <c r="S461" s="464"/>
      <c r="T461" s="465"/>
      <c r="U461" s="40" t="s">
        <v>48</v>
      </c>
      <c r="V461" s="40" t="s">
        <v>48</v>
      </c>
      <c r="W461" s="41" t="s">
        <v>0</v>
      </c>
      <c r="X461" s="59">
        <v>189.6</v>
      </c>
      <c r="Y461" s="56">
        <f>IFERROR(IF(X461="",0,CEILING((X461/$H461),1)*$H461),"")</f>
        <v>189.6</v>
      </c>
      <c r="Z461" s="42">
        <f>IFERROR(IF(Y461=0,"",ROUNDUP(Y461/H461,0)*0.00937),"")</f>
        <v>0.74022999999999994</v>
      </c>
      <c r="AA461" s="69" t="s">
        <v>48</v>
      </c>
      <c r="AB461" s="70" t="s">
        <v>48</v>
      </c>
      <c r="AC461" s="82"/>
      <c r="AD461" s="395"/>
      <c r="AG461" s="79"/>
      <c r="AJ461" s="84"/>
      <c r="AK461" s="84"/>
      <c r="BB461" s="328" t="s">
        <v>69</v>
      </c>
      <c r="BM461" s="79">
        <f>IFERROR(X461*I461/H461,"0")</f>
        <v>209.03399999999999</v>
      </c>
      <c r="BN461" s="79">
        <f>IFERROR(Y461*I461/H461,"0")</f>
        <v>209.03399999999999</v>
      </c>
      <c r="BO461" s="79">
        <f>IFERROR(1/J461*(X461/H461),"0")</f>
        <v>0.65833333333333333</v>
      </c>
      <c r="BP461" s="79">
        <f>IFERROR(1/J461*(Y461/H461),"0")</f>
        <v>0.65833333333333333</v>
      </c>
    </row>
    <row r="462" spans="1:68" ht="27" customHeight="1" x14ac:dyDescent="0.25">
      <c r="A462" s="64" t="s">
        <v>599</v>
      </c>
      <c r="B462" s="64" t="s">
        <v>600</v>
      </c>
      <c r="C462" s="37">
        <v>4301051431</v>
      </c>
      <c r="D462" s="462">
        <v>4607091389654</v>
      </c>
      <c r="E462" s="462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88</v>
      </c>
      <c r="L462" s="38"/>
      <c r="M462" s="39" t="s">
        <v>128</v>
      </c>
      <c r="N462" s="39"/>
      <c r="O462" s="38">
        <v>45</v>
      </c>
      <c r="P462" s="7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64"/>
      <c r="R462" s="464"/>
      <c r="S462" s="464"/>
      <c r="T462" s="465"/>
      <c r="U462" s="40" t="s">
        <v>48</v>
      </c>
      <c r="V462" s="40" t="s">
        <v>48</v>
      </c>
      <c r="W462" s="41" t="s">
        <v>0</v>
      </c>
      <c r="X462" s="59">
        <v>85.14</v>
      </c>
      <c r="Y462" s="56">
        <f>IFERROR(IF(X462="",0,CEILING((X462/$H462),1)*$H462),"")</f>
        <v>85.14</v>
      </c>
      <c r="Z462" s="42">
        <f>IFERROR(IF(Y462=0,"",ROUNDUP(Y462/H462,0)*0.00753),"")</f>
        <v>0.32379000000000002</v>
      </c>
      <c r="AA462" s="69" t="s">
        <v>48</v>
      </c>
      <c r="AB462" s="70" t="s">
        <v>48</v>
      </c>
      <c r="AC462" s="82"/>
      <c r="AD462" s="395"/>
      <c r="AG462" s="79"/>
      <c r="AJ462" s="84"/>
      <c r="AK462" s="84"/>
      <c r="BB462" s="329" t="s">
        <v>69</v>
      </c>
      <c r="BM462" s="79">
        <f>IFERROR(X462*I462/H462,"0")</f>
        <v>97.093999999999994</v>
      </c>
      <c r="BN462" s="79">
        <f>IFERROR(Y462*I462/H462,"0")</f>
        <v>97.093999999999994</v>
      </c>
      <c r="BO462" s="79">
        <f>IFERROR(1/J462*(X462/H462),"0")</f>
        <v>0.27564102564102561</v>
      </c>
      <c r="BP462" s="79">
        <f>IFERROR(1/J462*(Y462/H462),"0")</f>
        <v>0.27564102564102561</v>
      </c>
    </row>
    <row r="463" spans="1:68" x14ac:dyDescent="0.2">
      <c r="A463" s="469"/>
      <c r="B463" s="469"/>
      <c r="C463" s="469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70"/>
      <c r="P463" s="466" t="s">
        <v>43</v>
      </c>
      <c r="Q463" s="467"/>
      <c r="R463" s="467"/>
      <c r="S463" s="467"/>
      <c r="T463" s="467"/>
      <c r="U463" s="467"/>
      <c r="V463" s="468"/>
      <c r="W463" s="43" t="s">
        <v>42</v>
      </c>
      <c r="X463" s="44">
        <f>IFERROR(X461/H461,"0")+IFERROR(X462/H462,"0")</f>
        <v>122</v>
      </c>
      <c r="Y463" s="44">
        <f>IFERROR(Y461/H461,"0")+IFERROR(Y462/H462,"0")</f>
        <v>122</v>
      </c>
      <c r="Z463" s="44">
        <f>IFERROR(IF(Z461="",0,Z461),"0")+IFERROR(IF(Z462="",0,Z462),"0")</f>
        <v>1.06402</v>
      </c>
      <c r="AA463" s="68"/>
      <c r="AB463" s="68"/>
      <c r="AC463" s="68"/>
      <c r="AD463" s="395"/>
    </row>
    <row r="464" spans="1:68" x14ac:dyDescent="0.2">
      <c r="A464" s="469"/>
      <c r="B464" s="469"/>
      <c r="C464" s="469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70"/>
      <c r="P464" s="466" t="s">
        <v>43</v>
      </c>
      <c r="Q464" s="467"/>
      <c r="R464" s="467"/>
      <c r="S464" s="467"/>
      <c r="T464" s="467"/>
      <c r="U464" s="467"/>
      <c r="V464" s="468"/>
      <c r="W464" s="43" t="s">
        <v>0</v>
      </c>
      <c r="X464" s="44">
        <f>IFERROR(SUM(X461:X462),"0")</f>
        <v>274.74</v>
      </c>
      <c r="Y464" s="44">
        <f>IFERROR(SUM(Y461:Y462),"0")</f>
        <v>274.74</v>
      </c>
      <c r="Z464" s="43"/>
      <c r="AA464" s="68"/>
      <c r="AB464" s="68"/>
      <c r="AC464" s="68"/>
      <c r="AD464" s="395"/>
    </row>
    <row r="465" spans="1:68" ht="14.25" hidden="1" customHeight="1" x14ac:dyDescent="0.25">
      <c r="A465" s="461" t="s">
        <v>108</v>
      </c>
      <c r="B465" s="461"/>
      <c r="C465" s="461"/>
      <c r="D465" s="461"/>
      <c r="E465" s="461"/>
      <c r="F465" s="461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/>
      <c r="Q465" s="461"/>
      <c r="R465" s="461"/>
      <c r="S465" s="461"/>
      <c r="T465" s="461"/>
      <c r="U465" s="461"/>
      <c r="V465" s="461"/>
      <c r="W465" s="461"/>
      <c r="X465" s="461"/>
      <c r="Y465" s="461"/>
      <c r="Z465" s="461"/>
      <c r="AA465" s="67"/>
      <c r="AB465" s="67"/>
      <c r="AC465" s="81"/>
      <c r="AD465" s="395"/>
    </row>
    <row r="466" spans="1:68" ht="27" hidden="1" customHeight="1" x14ac:dyDescent="0.25">
      <c r="A466" s="64" t="s">
        <v>601</v>
      </c>
      <c r="B466" s="64" t="s">
        <v>602</v>
      </c>
      <c r="C466" s="37">
        <v>4301032047</v>
      </c>
      <c r="D466" s="462">
        <v>4680115884342</v>
      </c>
      <c r="E466" s="462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604</v>
      </c>
      <c r="L466" s="38"/>
      <c r="M466" s="39" t="s">
        <v>603</v>
      </c>
      <c r="N466" s="39"/>
      <c r="O466" s="38">
        <v>60</v>
      </c>
      <c r="P466" s="7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64"/>
      <c r="R466" s="464"/>
      <c r="S466" s="464"/>
      <c r="T466" s="465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D466" s="395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69"/>
      <c r="B467" s="469"/>
      <c r="C467" s="469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70"/>
      <c r="P467" s="466" t="s">
        <v>43</v>
      </c>
      <c r="Q467" s="467"/>
      <c r="R467" s="467"/>
      <c r="S467" s="467"/>
      <c r="T467" s="467"/>
      <c r="U467" s="467"/>
      <c r="V467" s="468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  <c r="AD467" s="395"/>
    </row>
    <row r="468" spans="1:68" hidden="1" x14ac:dyDescent="0.2">
      <c r="A468" s="469"/>
      <c r="B468" s="469"/>
      <c r="C468" s="469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70"/>
      <c r="P468" s="466" t="s">
        <v>43</v>
      </c>
      <c r="Q468" s="467"/>
      <c r="R468" s="467"/>
      <c r="S468" s="467"/>
      <c r="T468" s="467"/>
      <c r="U468" s="467"/>
      <c r="V468" s="468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  <c r="AD468" s="395"/>
    </row>
    <row r="469" spans="1:68" ht="16.5" hidden="1" customHeight="1" x14ac:dyDescent="0.25">
      <c r="A469" s="460" t="s">
        <v>605</v>
      </c>
      <c r="B469" s="460"/>
      <c r="C469" s="460"/>
      <c r="D469" s="460"/>
      <c r="E469" s="460"/>
      <c r="F469" s="460"/>
      <c r="G469" s="460"/>
      <c r="H469" s="460"/>
      <c r="I469" s="460"/>
      <c r="J469" s="460"/>
      <c r="K469" s="460"/>
      <c r="L469" s="460"/>
      <c r="M469" s="460"/>
      <c r="N469" s="460"/>
      <c r="O469" s="460"/>
      <c r="P469" s="460"/>
      <c r="Q469" s="460"/>
      <c r="R469" s="460"/>
      <c r="S469" s="460"/>
      <c r="T469" s="460"/>
      <c r="U469" s="460"/>
      <c r="V469" s="460"/>
      <c r="W469" s="460"/>
      <c r="X469" s="460"/>
      <c r="Y469" s="460"/>
      <c r="Z469" s="460"/>
      <c r="AA469" s="66"/>
      <c r="AB469" s="66"/>
      <c r="AC469" s="80"/>
      <c r="AD469" s="395"/>
    </row>
    <row r="470" spans="1:68" ht="14.25" hidden="1" customHeight="1" x14ac:dyDescent="0.25">
      <c r="A470" s="461" t="s">
        <v>158</v>
      </c>
      <c r="B470" s="461"/>
      <c r="C470" s="461"/>
      <c r="D470" s="461"/>
      <c r="E470" s="461"/>
      <c r="F470" s="461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/>
      <c r="Q470" s="461"/>
      <c r="R470" s="461"/>
      <c r="S470" s="461"/>
      <c r="T470" s="461"/>
      <c r="U470" s="461"/>
      <c r="V470" s="461"/>
      <c r="W470" s="461"/>
      <c r="X470" s="461"/>
      <c r="Y470" s="461"/>
      <c r="Z470" s="461"/>
      <c r="AA470" s="67"/>
      <c r="AB470" s="67"/>
      <c r="AC470" s="81"/>
      <c r="AD470" s="395"/>
    </row>
    <row r="471" spans="1:68" ht="27" hidden="1" customHeight="1" x14ac:dyDescent="0.25">
      <c r="A471" s="64" t="s">
        <v>606</v>
      </c>
      <c r="B471" s="64" t="s">
        <v>607</v>
      </c>
      <c r="C471" s="37">
        <v>4301020315</v>
      </c>
      <c r="D471" s="462">
        <v>4607091389364</v>
      </c>
      <c r="E471" s="462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40</v>
      </c>
      <c r="P471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64"/>
      <c r="R471" s="464"/>
      <c r="S471" s="464"/>
      <c r="T471" s="465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D471" s="395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idden="1" x14ac:dyDescent="0.2">
      <c r="A472" s="469"/>
      <c r="B472" s="469"/>
      <c r="C472" s="469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70"/>
      <c r="P472" s="466" t="s">
        <v>43</v>
      </c>
      <c r="Q472" s="467"/>
      <c r="R472" s="467"/>
      <c r="S472" s="467"/>
      <c r="T472" s="467"/>
      <c r="U472" s="467"/>
      <c r="V472" s="468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  <c r="AD472" s="395"/>
    </row>
    <row r="473" spans="1:68" hidden="1" x14ac:dyDescent="0.2">
      <c r="A473" s="469"/>
      <c r="B473" s="469"/>
      <c r="C473" s="469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70"/>
      <c r="P473" s="466" t="s">
        <v>43</v>
      </c>
      <c r="Q473" s="467"/>
      <c r="R473" s="467"/>
      <c r="S473" s="467"/>
      <c r="T473" s="467"/>
      <c r="U473" s="467"/>
      <c r="V473" s="468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  <c r="AD473" s="395"/>
    </row>
    <row r="474" spans="1:68" ht="14.25" hidden="1" customHeight="1" x14ac:dyDescent="0.25">
      <c r="A474" s="461" t="s">
        <v>79</v>
      </c>
      <c r="B474" s="461"/>
      <c r="C474" s="461"/>
      <c r="D474" s="461"/>
      <c r="E474" s="461"/>
      <c r="F474" s="461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/>
      <c r="Q474" s="461"/>
      <c r="R474" s="461"/>
      <c r="S474" s="461"/>
      <c r="T474" s="461"/>
      <c r="U474" s="461"/>
      <c r="V474" s="461"/>
      <c r="W474" s="461"/>
      <c r="X474" s="461"/>
      <c r="Y474" s="461"/>
      <c r="Z474" s="461"/>
      <c r="AA474" s="67"/>
      <c r="AB474" s="67"/>
      <c r="AC474" s="81"/>
      <c r="AD474" s="395"/>
    </row>
    <row r="475" spans="1:68" ht="27" hidden="1" customHeight="1" x14ac:dyDescent="0.25">
      <c r="A475" s="64" t="s">
        <v>608</v>
      </c>
      <c r="B475" s="64" t="s">
        <v>609</v>
      </c>
      <c r="C475" s="37">
        <v>4301031324</v>
      </c>
      <c r="D475" s="462">
        <v>4607091389739</v>
      </c>
      <c r="E475" s="462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88</v>
      </c>
      <c r="L475" s="38"/>
      <c r="M475" s="39" t="s">
        <v>82</v>
      </c>
      <c r="N475" s="39"/>
      <c r="O475" s="38">
        <v>50</v>
      </c>
      <c r="P475" s="71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64"/>
      <c r="R475" s="464"/>
      <c r="S475" s="464"/>
      <c r="T475" s="465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D475" s="395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hidden="1" customHeight="1" x14ac:dyDescent="0.25">
      <c r="A476" s="64" t="s">
        <v>608</v>
      </c>
      <c r="B476" s="64" t="s">
        <v>610</v>
      </c>
      <c r="C476" s="37">
        <v>4301031212</v>
      </c>
      <c r="D476" s="462">
        <v>4607091389739</v>
      </c>
      <c r="E476" s="462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88</v>
      </c>
      <c r="L476" s="38"/>
      <c r="M476" s="39" t="s">
        <v>125</v>
      </c>
      <c r="N476" s="39"/>
      <c r="O476" s="38">
        <v>45</v>
      </c>
      <c r="P476" s="7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64"/>
      <c r="R476" s="464"/>
      <c r="S476" s="464"/>
      <c r="T476" s="465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D476" s="395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hidden="1" customHeight="1" x14ac:dyDescent="0.25">
      <c r="A477" s="64" t="s">
        <v>611</v>
      </c>
      <c r="B477" s="64" t="s">
        <v>612</v>
      </c>
      <c r="C477" s="37">
        <v>4301031363</v>
      </c>
      <c r="D477" s="462">
        <v>4607091389425</v>
      </c>
      <c r="E477" s="462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64"/>
      <c r="R477" s="464"/>
      <c r="S477" s="464"/>
      <c r="T477" s="465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D477" s="395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hidden="1" customHeight="1" x14ac:dyDescent="0.25">
      <c r="A478" s="64" t="s">
        <v>613</v>
      </c>
      <c r="B478" s="64" t="s">
        <v>614</v>
      </c>
      <c r="C478" s="37">
        <v>4301031334</v>
      </c>
      <c r="D478" s="462">
        <v>4680115880771</v>
      </c>
      <c r="E478" s="462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50</v>
      </c>
      <c r="P478" s="7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64"/>
      <c r="R478" s="464"/>
      <c r="S478" s="464"/>
      <c r="T478" s="465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D478" s="395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hidden="1" customHeight="1" x14ac:dyDescent="0.25">
      <c r="A479" s="64" t="s">
        <v>615</v>
      </c>
      <c r="B479" s="64" t="s">
        <v>616</v>
      </c>
      <c r="C479" s="37">
        <v>4301031327</v>
      </c>
      <c r="D479" s="462">
        <v>4607091389500</v>
      </c>
      <c r="E479" s="462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83</v>
      </c>
      <c r="L479" s="38"/>
      <c r="M479" s="39" t="s">
        <v>82</v>
      </c>
      <c r="N479" s="39"/>
      <c r="O479" s="38">
        <v>50</v>
      </c>
      <c r="P479" s="7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64"/>
      <c r="R479" s="464"/>
      <c r="S479" s="464"/>
      <c r="T479" s="465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D479" s="395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hidden="1" customHeight="1" x14ac:dyDescent="0.25">
      <c r="A480" s="64" t="s">
        <v>615</v>
      </c>
      <c r="B480" s="64" t="s">
        <v>617</v>
      </c>
      <c r="C480" s="37">
        <v>4301031173</v>
      </c>
      <c r="D480" s="462">
        <v>4607091389500</v>
      </c>
      <c r="E480" s="462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45</v>
      </c>
      <c r="P480" s="7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64"/>
      <c r="R480" s="464"/>
      <c r="S480" s="464"/>
      <c r="T480" s="465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D480" s="395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hidden="1" x14ac:dyDescent="0.2">
      <c r="A481" s="469"/>
      <c r="B481" s="469"/>
      <c r="C481" s="469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70"/>
      <c r="P481" s="466" t="s">
        <v>43</v>
      </c>
      <c r="Q481" s="467"/>
      <c r="R481" s="467"/>
      <c r="S481" s="467"/>
      <c r="T481" s="467"/>
      <c r="U481" s="467"/>
      <c r="V481" s="468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  <c r="AD481" s="395"/>
    </row>
    <row r="482" spans="1:68" hidden="1" x14ac:dyDescent="0.2">
      <c r="A482" s="469"/>
      <c r="B482" s="469"/>
      <c r="C482" s="469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70"/>
      <c r="P482" s="466" t="s">
        <v>43</v>
      </c>
      <c r="Q482" s="467"/>
      <c r="R482" s="467"/>
      <c r="S482" s="467"/>
      <c r="T482" s="467"/>
      <c r="U482" s="467"/>
      <c r="V482" s="468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  <c r="AD482" s="395"/>
    </row>
    <row r="483" spans="1:68" ht="14.25" hidden="1" customHeight="1" x14ac:dyDescent="0.25">
      <c r="A483" s="461" t="s">
        <v>117</v>
      </c>
      <c r="B483" s="461"/>
      <c r="C483" s="461"/>
      <c r="D483" s="461"/>
      <c r="E483" s="461"/>
      <c r="F483" s="461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/>
      <c r="Q483" s="461"/>
      <c r="R483" s="461"/>
      <c r="S483" s="461"/>
      <c r="T483" s="461"/>
      <c r="U483" s="461"/>
      <c r="V483" s="461"/>
      <c r="W483" s="461"/>
      <c r="X483" s="461"/>
      <c r="Y483" s="461"/>
      <c r="Z483" s="461"/>
      <c r="AA483" s="67"/>
      <c r="AB483" s="67"/>
      <c r="AC483" s="81"/>
      <c r="AD483" s="395"/>
    </row>
    <row r="484" spans="1:68" ht="27" hidden="1" customHeight="1" x14ac:dyDescent="0.25">
      <c r="A484" s="64" t="s">
        <v>618</v>
      </c>
      <c r="B484" s="64" t="s">
        <v>619</v>
      </c>
      <c r="C484" s="37">
        <v>4301170010</v>
      </c>
      <c r="D484" s="462">
        <v>4680115884090</v>
      </c>
      <c r="E484" s="462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604</v>
      </c>
      <c r="L484" s="38"/>
      <c r="M484" s="39" t="s">
        <v>603</v>
      </c>
      <c r="N484" s="39"/>
      <c r="O484" s="38">
        <v>150</v>
      </c>
      <c r="P484" s="7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64"/>
      <c r="R484" s="464"/>
      <c r="S484" s="464"/>
      <c r="T484" s="465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D484" s="395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idden="1" x14ac:dyDescent="0.2">
      <c r="A485" s="469"/>
      <c r="B485" s="469"/>
      <c r="C485" s="469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70"/>
      <c r="P485" s="466" t="s">
        <v>43</v>
      </c>
      <c r="Q485" s="467"/>
      <c r="R485" s="467"/>
      <c r="S485" s="467"/>
      <c r="T485" s="467"/>
      <c r="U485" s="467"/>
      <c r="V485" s="468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  <c r="AD485" s="395"/>
    </row>
    <row r="486" spans="1:68" hidden="1" x14ac:dyDescent="0.2">
      <c r="A486" s="469"/>
      <c r="B486" s="469"/>
      <c r="C486" s="469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70"/>
      <c r="P486" s="466" t="s">
        <v>43</v>
      </c>
      <c r="Q486" s="467"/>
      <c r="R486" s="467"/>
      <c r="S486" s="467"/>
      <c r="T486" s="467"/>
      <c r="U486" s="467"/>
      <c r="V486" s="468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  <c r="AD486" s="395"/>
    </row>
    <row r="487" spans="1:68" ht="16.5" hidden="1" customHeight="1" x14ac:dyDescent="0.25">
      <c r="A487" s="460" t="s">
        <v>620</v>
      </c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0"/>
      <c r="P487" s="460"/>
      <c r="Q487" s="460"/>
      <c r="R487" s="460"/>
      <c r="S487" s="460"/>
      <c r="T487" s="460"/>
      <c r="U487" s="460"/>
      <c r="V487" s="460"/>
      <c r="W487" s="460"/>
      <c r="X487" s="460"/>
      <c r="Y487" s="460"/>
      <c r="Z487" s="460"/>
      <c r="AA487" s="66"/>
      <c r="AB487" s="66"/>
      <c r="AC487" s="80"/>
      <c r="AD487" s="395"/>
    </row>
    <row r="488" spans="1:68" ht="14.25" hidden="1" customHeight="1" x14ac:dyDescent="0.25">
      <c r="A488" s="461" t="s">
        <v>79</v>
      </c>
      <c r="B488" s="461"/>
      <c r="C488" s="461"/>
      <c r="D488" s="461"/>
      <c r="E488" s="461"/>
      <c r="F488" s="461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/>
      <c r="Q488" s="461"/>
      <c r="R488" s="461"/>
      <c r="S488" s="461"/>
      <c r="T488" s="461"/>
      <c r="U488" s="461"/>
      <c r="V488" s="461"/>
      <c r="W488" s="461"/>
      <c r="X488" s="461"/>
      <c r="Y488" s="461"/>
      <c r="Z488" s="461"/>
      <c r="AA488" s="67"/>
      <c r="AB488" s="67"/>
      <c r="AC488" s="81"/>
      <c r="AD488" s="395"/>
    </row>
    <row r="489" spans="1:68" ht="27" hidden="1" customHeight="1" x14ac:dyDescent="0.25">
      <c r="A489" s="64" t="s">
        <v>621</v>
      </c>
      <c r="B489" s="64" t="s">
        <v>622</v>
      </c>
      <c r="C489" s="37">
        <v>4301031294</v>
      </c>
      <c r="D489" s="462">
        <v>4680115885189</v>
      </c>
      <c r="E489" s="462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40</v>
      </c>
      <c r="P489" s="7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64"/>
      <c r="R489" s="464"/>
      <c r="S489" s="464"/>
      <c r="T489" s="465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D489" s="395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hidden="1" customHeight="1" x14ac:dyDescent="0.25">
      <c r="A490" s="64" t="s">
        <v>623</v>
      </c>
      <c r="B490" s="64" t="s">
        <v>624</v>
      </c>
      <c r="C490" s="37">
        <v>4301031293</v>
      </c>
      <c r="D490" s="462">
        <v>4680115885172</v>
      </c>
      <c r="E490" s="462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83</v>
      </c>
      <c r="L490" s="38"/>
      <c r="M490" s="39" t="s">
        <v>82</v>
      </c>
      <c r="N490" s="39"/>
      <c r="O490" s="38">
        <v>40</v>
      </c>
      <c r="P490" s="7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64"/>
      <c r="R490" s="464"/>
      <c r="S490" s="464"/>
      <c r="T490" s="465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D490" s="395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hidden="1" customHeight="1" x14ac:dyDescent="0.25">
      <c r="A491" s="64" t="s">
        <v>625</v>
      </c>
      <c r="B491" s="64" t="s">
        <v>626</v>
      </c>
      <c r="C491" s="37">
        <v>4301031291</v>
      </c>
      <c r="D491" s="462">
        <v>4680115885110</v>
      </c>
      <c r="E491" s="462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35</v>
      </c>
      <c r="P491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64"/>
      <c r="R491" s="464"/>
      <c r="S491" s="464"/>
      <c r="T491" s="465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D491" s="395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idden="1" x14ac:dyDescent="0.2">
      <c r="A492" s="469"/>
      <c r="B492" s="469"/>
      <c r="C492" s="469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70"/>
      <c r="P492" s="466" t="s">
        <v>43</v>
      </c>
      <c r="Q492" s="467"/>
      <c r="R492" s="467"/>
      <c r="S492" s="467"/>
      <c r="T492" s="467"/>
      <c r="U492" s="467"/>
      <c r="V492" s="468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  <c r="AD492" s="395"/>
    </row>
    <row r="493" spans="1:68" hidden="1" x14ac:dyDescent="0.2">
      <c r="A493" s="469"/>
      <c r="B493" s="469"/>
      <c r="C493" s="469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70"/>
      <c r="P493" s="466" t="s">
        <v>43</v>
      </c>
      <c r="Q493" s="467"/>
      <c r="R493" s="467"/>
      <c r="S493" s="467"/>
      <c r="T493" s="467"/>
      <c r="U493" s="467"/>
      <c r="V493" s="468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  <c r="AD493" s="395"/>
    </row>
    <row r="494" spans="1:68" ht="16.5" hidden="1" customHeight="1" x14ac:dyDescent="0.25">
      <c r="A494" s="460" t="s">
        <v>627</v>
      </c>
      <c r="B494" s="460"/>
      <c r="C494" s="460"/>
      <c r="D494" s="460"/>
      <c r="E494" s="460"/>
      <c r="F494" s="460"/>
      <c r="G494" s="460"/>
      <c r="H494" s="460"/>
      <c r="I494" s="460"/>
      <c r="J494" s="460"/>
      <c r="K494" s="460"/>
      <c r="L494" s="460"/>
      <c r="M494" s="460"/>
      <c r="N494" s="460"/>
      <c r="O494" s="460"/>
      <c r="P494" s="460"/>
      <c r="Q494" s="460"/>
      <c r="R494" s="460"/>
      <c r="S494" s="460"/>
      <c r="T494" s="460"/>
      <c r="U494" s="460"/>
      <c r="V494" s="460"/>
      <c r="W494" s="460"/>
      <c r="X494" s="460"/>
      <c r="Y494" s="460"/>
      <c r="Z494" s="460"/>
      <c r="AA494" s="66"/>
      <c r="AB494" s="66"/>
      <c r="AC494" s="80"/>
      <c r="AD494" s="395"/>
    </row>
    <row r="495" spans="1:68" ht="14.25" hidden="1" customHeight="1" x14ac:dyDescent="0.25">
      <c r="A495" s="461" t="s">
        <v>79</v>
      </c>
      <c r="B495" s="461"/>
      <c r="C495" s="461"/>
      <c r="D495" s="461"/>
      <c r="E495" s="461"/>
      <c r="F495" s="461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/>
      <c r="Q495" s="461"/>
      <c r="R495" s="461"/>
      <c r="S495" s="461"/>
      <c r="T495" s="461"/>
      <c r="U495" s="461"/>
      <c r="V495" s="461"/>
      <c r="W495" s="461"/>
      <c r="X495" s="461"/>
      <c r="Y495" s="461"/>
      <c r="Z495" s="461"/>
      <c r="AA495" s="67"/>
      <c r="AB495" s="67"/>
      <c r="AC495" s="81"/>
      <c r="AD495" s="395"/>
    </row>
    <row r="496" spans="1:68" ht="27" hidden="1" customHeight="1" x14ac:dyDescent="0.25">
      <c r="A496" s="64" t="s">
        <v>628</v>
      </c>
      <c r="B496" s="64" t="s">
        <v>629</v>
      </c>
      <c r="C496" s="37">
        <v>4301031261</v>
      </c>
      <c r="D496" s="462">
        <v>4680115885103</v>
      </c>
      <c r="E496" s="462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88</v>
      </c>
      <c r="L496" s="38"/>
      <c r="M496" s="39" t="s">
        <v>82</v>
      </c>
      <c r="N496" s="39"/>
      <c r="O496" s="38">
        <v>40</v>
      </c>
      <c r="P496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64"/>
      <c r="R496" s="464"/>
      <c r="S496" s="464"/>
      <c r="T496" s="465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D496" s="395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hidden="1" x14ac:dyDescent="0.2">
      <c r="A497" s="469"/>
      <c r="B497" s="469"/>
      <c r="C497" s="469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70"/>
      <c r="P497" s="466" t="s">
        <v>43</v>
      </c>
      <c r="Q497" s="467"/>
      <c r="R497" s="467"/>
      <c r="S497" s="467"/>
      <c r="T497" s="467"/>
      <c r="U497" s="467"/>
      <c r="V497" s="468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  <c r="AD497" s="395"/>
    </row>
    <row r="498" spans="1:68" hidden="1" x14ac:dyDescent="0.2">
      <c r="A498" s="469"/>
      <c r="B498" s="469"/>
      <c r="C498" s="469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70"/>
      <c r="P498" s="466" t="s">
        <v>43</v>
      </c>
      <c r="Q498" s="467"/>
      <c r="R498" s="467"/>
      <c r="S498" s="467"/>
      <c r="T498" s="467"/>
      <c r="U498" s="467"/>
      <c r="V498" s="468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  <c r="AD498" s="395"/>
    </row>
    <row r="499" spans="1:68" ht="27.75" hidden="1" customHeight="1" x14ac:dyDescent="0.2">
      <c r="A499" s="459" t="s">
        <v>630</v>
      </c>
      <c r="B499" s="459"/>
      <c r="C499" s="459"/>
      <c r="D499" s="459"/>
      <c r="E499" s="459"/>
      <c r="F499" s="459"/>
      <c r="G499" s="459"/>
      <c r="H499" s="459"/>
      <c r="I499" s="459"/>
      <c r="J499" s="459"/>
      <c r="K499" s="459"/>
      <c r="L499" s="459"/>
      <c r="M499" s="459"/>
      <c r="N499" s="459"/>
      <c r="O499" s="459"/>
      <c r="P499" s="459"/>
      <c r="Q499" s="459"/>
      <c r="R499" s="459"/>
      <c r="S499" s="459"/>
      <c r="T499" s="459"/>
      <c r="U499" s="459"/>
      <c r="V499" s="459"/>
      <c r="W499" s="459"/>
      <c r="X499" s="459"/>
      <c r="Y499" s="459"/>
      <c r="Z499" s="459"/>
      <c r="AA499" s="55"/>
      <c r="AB499" s="55"/>
      <c r="AC499" s="55"/>
      <c r="AD499" s="395"/>
    </row>
    <row r="500" spans="1:68" ht="16.5" hidden="1" customHeight="1" x14ac:dyDescent="0.25">
      <c r="A500" s="460" t="s">
        <v>630</v>
      </c>
      <c r="B500" s="460"/>
      <c r="C500" s="460"/>
      <c r="D500" s="460"/>
      <c r="E500" s="460"/>
      <c r="F500" s="460"/>
      <c r="G500" s="460"/>
      <c r="H500" s="460"/>
      <c r="I500" s="460"/>
      <c r="J500" s="460"/>
      <c r="K500" s="460"/>
      <c r="L500" s="460"/>
      <c r="M500" s="460"/>
      <c r="N500" s="460"/>
      <c r="O500" s="460"/>
      <c r="P500" s="460"/>
      <c r="Q500" s="460"/>
      <c r="R500" s="460"/>
      <c r="S500" s="460"/>
      <c r="T500" s="460"/>
      <c r="U500" s="460"/>
      <c r="V500" s="460"/>
      <c r="W500" s="460"/>
      <c r="X500" s="460"/>
      <c r="Y500" s="460"/>
      <c r="Z500" s="460"/>
      <c r="AA500" s="66"/>
      <c r="AB500" s="66"/>
      <c r="AC500" s="80"/>
      <c r="AD500" s="395"/>
    </row>
    <row r="501" spans="1:68" ht="14.25" hidden="1" customHeight="1" x14ac:dyDescent="0.25">
      <c r="A501" s="461" t="s">
        <v>122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67"/>
      <c r="AB501" s="67"/>
      <c r="AC501" s="81"/>
      <c r="AD501" s="395"/>
    </row>
    <row r="502" spans="1:68" ht="27" hidden="1" customHeight="1" x14ac:dyDescent="0.25">
      <c r="A502" s="64" t="s">
        <v>631</v>
      </c>
      <c r="B502" s="64" t="s">
        <v>632</v>
      </c>
      <c r="C502" s="37">
        <v>4301011795</v>
      </c>
      <c r="D502" s="462">
        <v>4607091389067</v>
      </c>
      <c r="E502" s="462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64"/>
      <c r="R502" s="464"/>
      <c r="S502" s="464"/>
      <c r="T502" s="465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D502" s="395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hidden="1" customHeight="1" x14ac:dyDescent="0.25">
      <c r="A503" s="64" t="s">
        <v>633</v>
      </c>
      <c r="B503" s="64" t="s">
        <v>634</v>
      </c>
      <c r="C503" s="37">
        <v>4301011961</v>
      </c>
      <c r="D503" s="462">
        <v>4680115885271</v>
      </c>
      <c r="E503" s="462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64"/>
      <c r="R503" s="464"/>
      <c r="S503" s="464"/>
      <c r="T503" s="465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D503" s="395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hidden="1" customHeight="1" x14ac:dyDescent="0.25">
      <c r="A504" s="64" t="s">
        <v>635</v>
      </c>
      <c r="B504" s="64" t="s">
        <v>636</v>
      </c>
      <c r="C504" s="37">
        <v>4301011774</v>
      </c>
      <c r="D504" s="462">
        <v>4680115884502</v>
      </c>
      <c r="E504" s="462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125</v>
      </c>
      <c r="N504" s="39"/>
      <c r="O504" s="38">
        <v>60</v>
      </c>
      <c r="P504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64"/>
      <c r="R504" s="464"/>
      <c r="S504" s="464"/>
      <c r="T504" s="465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D504" s="395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hidden="1" customHeight="1" x14ac:dyDescent="0.25">
      <c r="A505" s="64" t="s">
        <v>637</v>
      </c>
      <c r="B505" s="64" t="s">
        <v>638</v>
      </c>
      <c r="C505" s="37">
        <v>4301011771</v>
      </c>
      <c r="D505" s="462">
        <v>4607091389104</v>
      </c>
      <c r="E505" s="462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60</v>
      </c>
      <c r="P505" s="7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64"/>
      <c r="R505" s="464"/>
      <c r="S505" s="464"/>
      <c r="T505" s="465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D505" s="395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hidden="1" customHeight="1" x14ac:dyDescent="0.25">
      <c r="A506" s="64" t="s">
        <v>639</v>
      </c>
      <c r="B506" s="64" t="s">
        <v>640</v>
      </c>
      <c r="C506" s="37">
        <v>4301011799</v>
      </c>
      <c r="D506" s="462">
        <v>4680115884519</v>
      </c>
      <c r="E506" s="462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126</v>
      </c>
      <c r="L506" s="38"/>
      <c r="M506" s="39" t="s">
        <v>128</v>
      </c>
      <c r="N506" s="39"/>
      <c r="O506" s="38">
        <v>60</v>
      </c>
      <c r="P506" s="7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64"/>
      <c r="R506" s="464"/>
      <c r="S506" s="464"/>
      <c r="T506" s="465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D506" s="395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hidden="1" customHeight="1" x14ac:dyDescent="0.25">
      <c r="A507" s="64" t="s">
        <v>641</v>
      </c>
      <c r="B507" s="64" t="s">
        <v>642</v>
      </c>
      <c r="C507" s="37">
        <v>4301011376</v>
      </c>
      <c r="D507" s="462">
        <v>4680115885226</v>
      </c>
      <c r="E507" s="462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126</v>
      </c>
      <c r="L507" s="38"/>
      <c r="M507" s="39" t="s">
        <v>128</v>
      </c>
      <c r="N507" s="39"/>
      <c r="O507" s="38">
        <v>60</v>
      </c>
      <c r="P507" s="7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64"/>
      <c r="R507" s="464"/>
      <c r="S507" s="464"/>
      <c r="T507" s="465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D507" s="395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hidden="1" customHeight="1" x14ac:dyDescent="0.25">
      <c r="A508" s="64" t="s">
        <v>643</v>
      </c>
      <c r="B508" s="64" t="s">
        <v>644</v>
      </c>
      <c r="C508" s="37">
        <v>4301011778</v>
      </c>
      <c r="D508" s="462">
        <v>4680115880603</v>
      </c>
      <c r="E508" s="462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88</v>
      </c>
      <c r="L508" s="38"/>
      <c r="M508" s="39" t="s">
        <v>125</v>
      </c>
      <c r="N508" s="39"/>
      <c r="O508" s="38">
        <v>60</v>
      </c>
      <c r="P508" s="7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64"/>
      <c r="R508" s="464"/>
      <c r="S508" s="464"/>
      <c r="T508" s="465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D508" s="395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645</v>
      </c>
      <c r="B509" s="64" t="s">
        <v>646</v>
      </c>
      <c r="C509" s="37">
        <v>4301011784</v>
      </c>
      <c r="D509" s="462">
        <v>4607091389982</v>
      </c>
      <c r="E509" s="462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64"/>
      <c r="R509" s="464"/>
      <c r="S509" s="464"/>
      <c r="T509" s="465"/>
      <c r="U509" s="40" t="s">
        <v>48</v>
      </c>
      <c r="V509" s="40" t="s">
        <v>48</v>
      </c>
      <c r="W509" s="41" t="s">
        <v>0</v>
      </c>
      <c r="X509" s="59">
        <v>244.79999999999998</v>
      </c>
      <c r="Y509" s="56">
        <f t="shared" si="83"/>
        <v>244.8</v>
      </c>
      <c r="Z509" s="42">
        <f>IFERROR(IF(Y509=0,"",ROUNDUP(Y509/H509,0)*0.00937),"")</f>
        <v>0.63715999999999995</v>
      </c>
      <c r="AA509" s="69" t="s">
        <v>48</v>
      </c>
      <c r="AB509" s="70" t="s">
        <v>48</v>
      </c>
      <c r="AC509" s="82"/>
      <c r="AD509" s="395"/>
      <c r="AG509" s="79"/>
      <c r="AJ509" s="84"/>
      <c r="AK509" s="84"/>
      <c r="BB509" s="350" t="s">
        <v>69</v>
      </c>
      <c r="BM509" s="79">
        <f t="shared" si="85"/>
        <v>261.11999999999995</v>
      </c>
      <c r="BN509" s="79">
        <f t="shared" si="86"/>
        <v>261.12</v>
      </c>
      <c r="BO509" s="79">
        <f t="shared" si="87"/>
        <v>0.56666666666666665</v>
      </c>
      <c r="BP509" s="79">
        <f t="shared" si="88"/>
        <v>0.56666666666666665</v>
      </c>
    </row>
    <row r="510" spans="1:68" x14ac:dyDescent="0.2">
      <c r="A510" s="469"/>
      <c r="B510" s="469"/>
      <c r="C510" s="469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70"/>
      <c r="P510" s="466" t="s">
        <v>43</v>
      </c>
      <c r="Q510" s="467"/>
      <c r="R510" s="467"/>
      <c r="S510" s="467"/>
      <c r="T510" s="467"/>
      <c r="U510" s="467"/>
      <c r="V510" s="468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68</v>
      </c>
      <c r="Y510" s="44">
        <f>IFERROR(Y502/H502,"0")+IFERROR(Y503/H503,"0")+IFERROR(Y504/H504,"0")+IFERROR(Y505/H505,"0")+IFERROR(Y506/H506,"0")+IFERROR(Y507/H507,"0")+IFERROR(Y508/H508,"0")+IFERROR(Y509/H509,"0")</f>
        <v>68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0.63715999999999995</v>
      </c>
      <c r="AA510" s="68"/>
      <c r="AB510" s="68"/>
      <c r="AC510" s="68"/>
      <c r="AD510" s="395"/>
    </row>
    <row r="511" spans="1:68" x14ac:dyDescent="0.2">
      <c r="A511" s="469"/>
      <c r="B511" s="469"/>
      <c r="C511" s="469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70"/>
      <c r="P511" s="466" t="s">
        <v>43</v>
      </c>
      <c r="Q511" s="467"/>
      <c r="R511" s="467"/>
      <c r="S511" s="467"/>
      <c r="T511" s="467"/>
      <c r="U511" s="467"/>
      <c r="V511" s="468"/>
      <c r="W511" s="43" t="s">
        <v>0</v>
      </c>
      <c r="X511" s="44">
        <f>IFERROR(SUM(X502:X509),"0")</f>
        <v>244.79999999999998</v>
      </c>
      <c r="Y511" s="44">
        <f>IFERROR(SUM(Y502:Y509),"0")</f>
        <v>244.8</v>
      </c>
      <c r="Z511" s="43"/>
      <c r="AA511" s="68"/>
      <c r="AB511" s="68"/>
      <c r="AC511" s="68"/>
      <c r="AD511" s="395"/>
    </row>
    <row r="512" spans="1:68" ht="14.25" hidden="1" customHeight="1" x14ac:dyDescent="0.25">
      <c r="A512" s="461" t="s">
        <v>158</v>
      </c>
      <c r="B512" s="461"/>
      <c r="C512" s="461"/>
      <c r="D512" s="461"/>
      <c r="E512" s="461"/>
      <c r="F512" s="461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/>
      <c r="Q512" s="461"/>
      <c r="R512" s="461"/>
      <c r="S512" s="461"/>
      <c r="T512" s="461"/>
      <c r="U512" s="461"/>
      <c r="V512" s="461"/>
      <c r="W512" s="461"/>
      <c r="X512" s="461"/>
      <c r="Y512" s="461"/>
      <c r="Z512" s="461"/>
      <c r="AA512" s="67"/>
      <c r="AB512" s="67"/>
      <c r="AC512" s="81"/>
      <c r="AD512" s="395"/>
    </row>
    <row r="513" spans="1:68" ht="16.5" hidden="1" customHeight="1" x14ac:dyDescent="0.25">
      <c r="A513" s="64" t="s">
        <v>647</v>
      </c>
      <c r="B513" s="64" t="s">
        <v>648</v>
      </c>
      <c r="C513" s="37">
        <v>4301020222</v>
      </c>
      <c r="D513" s="462">
        <v>4607091388930</v>
      </c>
      <c r="E513" s="462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55</v>
      </c>
      <c r="P513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64"/>
      <c r="R513" s="464"/>
      <c r="S513" s="464"/>
      <c r="T513" s="465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D513" s="395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hidden="1" customHeight="1" x14ac:dyDescent="0.25">
      <c r="A514" s="64" t="s">
        <v>649</v>
      </c>
      <c r="B514" s="64" t="s">
        <v>650</v>
      </c>
      <c r="C514" s="37">
        <v>4301020206</v>
      </c>
      <c r="D514" s="462">
        <v>4680115880054</v>
      </c>
      <c r="E514" s="462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88</v>
      </c>
      <c r="L514" s="38"/>
      <c r="M514" s="39" t="s">
        <v>125</v>
      </c>
      <c r="N514" s="39"/>
      <c r="O514" s="38">
        <v>55</v>
      </c>
      <c r="P514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64"/>
      <c r="R514" s="464"/>
      <c r="S514" s="464"/>
      <c r="T514" s="465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D514" s="395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hidden="1" x14ac:dyDescent="0.2">
      <c r="A515" s="469"/>
      <c r="B515" s="469"/>
      <c r="C515" s="469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70"/>
      <c r="P515" s="466" t="s">
        <v>43</v>
      </c>
      <c r="Q515" s="467"/>
      <c r="R515" s="467"/>
      <c r="S515" s="467"/>
      <c r="T515" s="467"/>
      <c r="U515" s="467"/>
      <c r="V515" s="468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  <c r="AD515" s="395"/>
    </row>
    <row r="516" spans="1:68" hidden="1" x14ac:dyDescent="0.2">
      <c r="A516" s="469"/>
      <c r="B516" s="469"/>
      <c r="C516" s="469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70"/>
      <c r="P516" s="466" t="s">
        <v>43</v>
      </c>
      <c r="Q516" s="467"/>
      <c r="R516" s="467"/>
      <c r="S516" s="467"/>
      <c r="T516" s="467"/>
      <c r="U516" s="467"/>
      <c r="V516" s="468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  <c r="AD516" s="395"/>
    </row>
    <row r="517" spans="1:68" ht="14.25" hidden="1" customHeight="1" x14ac:dyDescent="0.25">
      <c r="A517" s="461" t="s">
        <v>79</v>
      </c>
      <c r="B517" s="461"/>
      <c r="C517" s="461"/>
      <c r="D517" s="461"/>
      <c r="E517" s="461"/>
      <c r="F517" s="461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/>
      <c r="Q517" s="461"/>
      <c r="R517" s="461"/>
      <c r="S517" s="461"/>
      <c r="T517" s="461"/>
      <c r="U517" s="461"/>
      <c r="V517" s="461"/>
      <c r="W517" s="461"/>
      <c r="X517" s="461"/>
      <c r="Y517" s="461"/>
      <c r="Z517" s="461"/>
      <c r="AA517" s="67"/>
      <c r="AB517" s="67"/>
      <c r="AC517" s="81"/>
      <c r="AD517" s="395"/>
    </row>
    <row r="518" spans="1:68" ht="27" hidden="1" customHeight="1" x14ac:dyDescent="0.25">
      <c r="A518" s="64" t="s">
        <v>651</v>
      </c>
      <c r="B518" s="64" t="s">
        <v>652</v>
      </c>
      <c r="C518" s="37">
        <v>4301031252</v>
      </c>
      <c r="D518" s="462">
        <v>4680115883116</v>
      </c>
      <c r="E518" s="462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125</v>
      </c>
      <c r="N518" s="39"/>
      <c r="O518" s="38">
        <v>60</v>
      </c>
      <c r="P518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64"/>
      <c r="R518" s="464"/>
      <c r="S518" s="464"/>
      <c r="T518" s="465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D518" s="395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hidden="1" customHeight="1" x14ac:dyDescent="0.25">
      <c r="A519" s="64" t="s">
        <v>653</v>
      </c>
      <c r="B519" s="64" t="s">
        <v>654</v>
      </c>
      <c r="C519" s="37">
        <v>4301031248</v>
      </c>
      <c r="D519" s="462">
        <v>4680115883093</v>
      </c>
      <c r="E519" s="462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126</v>
      </c>
      <c r="L519" s="38"/>
      <c r="M519" s="39" t="s">
        <v>82</v>
      </c>
      <c r="N519" s="39"/>
      <c r="O519" s="38">
        <v>60</v>
      </c>
      <c r="P519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64"/>
      <c r="R519" s="464"/>
      <c r="S519" s="464"/>
      <c r="T519" s="465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D519" s="395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hidden="1" customHeight="1" x14ac:dyDescent="0.25">
      <c r="A520" s="64" t="s">
        <v>655</v>
      </c>
      <c r="B520" s="64" t="s">
        <v>656</v>
      </c>
      <c r="C520" s="37">
        <v>4301031250</v>
      </c>
      <c r="D520" s="462">
        <v>4680115883109</v>
      </c>
      <c r="E520" s="462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126</v>
      </c>
      <c r="L520" s="38"/>
      <c r="M520" s="39" t="s">
        <v>82</v>
      </c>
      <c r="N520" s="39"/>
      <c r="O520" s="38">
        <v>60</v>
      </c>
      <c r="P520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64"/>
      <c r="R520" s="464"/>
      <c r="S520" s="464"/>
      <c r="T520" s="465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D520" s="395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hidden="1" customHeight="1" x14ac:dyDescent="0.25">
      <c r="A521" s="64" t="s">
        <v>657</v>
      </c>
      <c r="B521" s="64" t="s">
        <v>658</v>
      </c>
      <c r="C521" s="37">
        <v>4301031249</v>
      </c>
      <c r="D521" s="462">
        <v>4680115882072</v>
      </c>
      <c r="E521" s="462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88</v>
      </c>
      <c r="L521" s="38"/>
      <c r="M521" s="39" t="s">
        <v>125</v>
      </c>
      <c r="N521" s="39"/>
      <c r="O521" s="38">
        <v>60</v>
      </c>
      <c r="P521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64"/>
      <c r="R521" s="464"/>
      <c r="S521" s="464"/>
      <c r="T521" s="465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D521" s="395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hidden="1" customHeight="1" x14ac:dyDescent="0.25">
      <c r="A522" s="64" t="s">
        <v>659</v>
      </c>
      <c r="B522" s="64" t="s">
        <v>660</v>
      </c>
      <c r="C522" s="37">
        <v>4301031251</v>
      </c>
      <c r="D522" s="462">
        <v>4680115882102</v>
      </c>
      <c r="E522" s="462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88</v>
      </c>
      <c r="L522" s="38"/>
      <c r="M522" s="39" t="s">
        <v>82</v>
      </c>
      <c r="N522" s="39"/>
      <c r="O522" s="38">
        <v>60</v>
      </c>
      <c r="P522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64"/>
      <c r="R522" s="464"/>
      <c r="S522" s="464"/>
      <c r="T522" s="465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D522" s="395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hidden="1" customHeight="1" x14ac:dyDescent="0.25">
      <c r="A523" s="64" t="s">
        <v>661</v>
      </c>
      <c r="B523" s="64" t="s">
        <v>662</v>
      </c>
      <c r="C523" s="37">
        <v>4301031253</v>
      </c>
      <c r="D523" s="462">
        <v>4680115882096</v>
      </c>
      <c r="E523" s="462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88</v>
      </c>
      <c r="L523" s="38"/>
      <c r="M523" s="39" t="s">
        <v>82</v>
      </c>
      <c r="N523" s="39"/>
      <c r="O523" s="38">
        <v>60</v>
      </c>
      <c r="P523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64"/>
      <c r="R523" s="464"/>
      <c r="S523" s="464"/>
      <c r="T523" s="465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D523" s="395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hidden="1" x14ac:dyDescent="0.2">
      <c r="A524" s="469"/>
      <c r="B524" s="469"/>
      <c r="C524" s="469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70"/>
      <c r="P524" s="466" t="s">
        <v>43</v>
      </c>
      <c r="Q524" s="467"/>
      <c r="R524" s="467"/>
      <c r="S524" s="467"/>
      <c r="T524" s="467"/>
      <c r="U524" s="467"/>
      <c r="V524" s="468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  <c r="AD524" s="395"/>
    </row>
    <row r="525" spans="1:68" hidden="1" x14ac:dyDescent="0.2">
      <c r="A525" s="469"/>
      <c r="B525" s="469"/>
      <c r="C525" s="469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70"/>
      <c r="P525" s="466" t="s">
        <v>43</v>
      </c>
      <c r="Q525" s="467"/>
      <c r="R525" s="467"/>
      <c r="S525" s="467"/>
      <c r="T525" s="467"/>
      <c r="U525" s="467"/>
      <c r="V525" s="468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  <c r="AD525" s="395"/>
    </row>
    <row r="526" spans="1:68" ht="14.25" hidden="1" customHeight="1" x14ac:dyDescent="0.25">
      <c r="A526" s="461" t="s">
        <v>84</v>
      </c>
      <c r="B526" s="461"/>
      <c r="C526" s="461"/>
      <c r="D526" s="461"/>
      <c r="E526" s="461"/>
      <c r="F526" s="461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/>
      <c r="Q526" s="461"/>
      <c r="R526" s="461"/>
      <c r="S526" s="461"/>
      <c r="T526" s="461"/>
      <c r="U526" s="461"/>
      <c r="V526" s="461"/>
      <c r="W526" s="461"/>
      <c r="X526" s="461"/>
      <c r="Y526" s="461"/>
      <c r="Z526" s="461"/>
      <c r="AA526" s="67"/>
      <c r="AB526" s="67"/>
      <c r="AC526" s="81"/>
      <c r="AD526" s="395"/>
    </row>
    <row r="527" spans="1:68" ht="16.5" hidden="1" customHeight="1" x14ac:dyDescent="0.25">
      <c r="A527" s="64" t="s">
        <v>663</v>
      </c>
      <c r="B527" s="64" t="s">
        <v>664</v>
      </c>
      <c r="C527" s="37">
        <v>4301051230</v>
      </c>
      <c r="D527" s="462">
        <v>4607091383409</v>
      </c>
      <c r="E527" s="462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126</v>
      </c>
      <c r="L527" s="38"/>
      <c r="M527" s="39" t="s">
        <v>82</v>
      </c>
      <c r="N527" s="39"/>
      <c r="O527" s="38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64"/>
      <c r="R527" s="464"/>
      <c r="S527" s="464"/>
      <c r="T527" s="465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D527" s="395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hidden="1" customHeight="1" x14ac:dyDescent="0.25">
      <c r="A528" s="64" t="s">
        <v>665</v>
      </c>
      <c r="B528" s="64" t="s">
        <v>666</v>
      </c>
      <c r="C528" s="37">
        <v>4301051231</v>
      </c>
      <c r="D528" s="462">
        <v>4607091383416</v>
      </c>
      <c r="E528" s="462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126</v>
      </c>
      <c r="L528" s="38"/>
      <c r="M528" s="39" t="s">
        <v>82</v>
      </c>
      <c r="N528" s="39"/>
      <c r="O528" s="38">
        <v>45</v>
      </c>
      <c r="P528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64"/>
      <c r="R528" s="464"/>
      <c r="S528" s="464"/>
      <c r="T528" s="465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D528" s="395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hidden="1" customHeight="1" x14ac:dyDescent="0.25">
      <c r="A529" s="64" t="s">
        <v>667</v>
      </c>
      <c r="B529" s="64" t="s">
        <v>668</v>
      </c>
      <c r="C529" s="37">
        <v>4301051058</v>
      </c>
      <c r="D529" s="462">
        <v>4680115883536</v>
      </c>
      <c r="E529" s="462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88</v>
      </c>
      <c r="L529" s="38"/>
      <c r="M529" s="39" t="s">
        <v>82</v>
      </c>
      <c r="N529" s="39"/>
      <c r="O529" s="38">
        <v>45</v>
      </c>
      <c r="P52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64"/>
      <c r="R529" s="464"/>
      <c r="S529" s="464"/>
      <c r="T529" s="465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D529" s="395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hidden="1" x14ac:dyDescent="0.2">
      <c r="A530" s="469"/>
      <c r="B530" s="469"/>
      <c r="C530" s="469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70"/>
      <c r="P530" s="466" t="s">
        <v>43</v>
      </c>
      <c r="Q530" s="467"/>
      <c r="R530" s="467"/>
      <c r="S530" s="467"/>
      <c r="T530" s="467"/>
      <c r="U530" s="467"/>
      <c r="V530" s="468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  <c r="AD530" s="395"/>
    </row>
    <row r="531" spans="1:68" hidden="1" x14ac:dyDescent="0.2">
      <c r="A531" s="469"/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70"/>
      <c r="P531" s="466" t="s">
        <v>43</v>
      </c>
      <c r="Q531" s="467"/>
      <c r="R531" s="467"/>
      <c r="S531" s="467"/>
      <c r="T531" s="467"/>
      <c r="U531" s="467"/>
      <c r="V531" s="468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  <c r="AD531" s="395"/>
    </row>
    <row r="532" spans="1:68" ht="14.25" hidden="1" customHeight="1" x14ac:dyDescent="0.25">
      <c r="A532" s="461" t="s">
        <v>193</v>
      </c>
      <c r="B532" s="461"/>
      <c r="C532" s="461"/>
      <c r="D532" s="461"/>
      <c r="E532" s="461"/>
      <c r="F532" s="461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/>
      <c r="Q532" s="461"/>
      <c r="R532" s="461"/>
      <c r="S532" s="461"/>
      <c r="T532" s="461"/>
      <c r="U532" s="461"/>
      <c r="V532" s="461"/>
      <c r="W532" s="461"/>
      <c r="X532" s="461"/>
      <c r="Y532" s="461"/>
      <c r="Z532" s="461"/>
      <c r="AA532" s="67"/>
      <c r="AB532" s="67"/>
      <c r="AC532" s="81"/>
      <c r="AD532" s="395"/>
    </row>
    <row r="533" spans="1:68" ht="27" hidden="1" customHeight="1" x14ac:dyDescent="0.25">
      <c r="A533" s="64" t="s">
        <v>669</v>
      </c>
      <c r="B533" s="64" t="s">
        <v>670</v>
      </c>
      <c r="C533" s="37">
        <v>4301060436</v>
      </c>
      <c r="D533" s="462">
        <v>4680115885936</v>
      </c>
      <c r="E533" s="462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126</v>
      </c>
      <c r="L533" s="38"/>
      <c r="M533" s="39" t="s">
        <v>82</v>
      </c>
      <c r="N533" s="39"/>
      <c r="O533" s="38">
        <v>35</v>
      </c>
      <c r="P533" s="747" t="s">
        <v>671</v>
      </c>
      <c r="Q533" s="464"/>
      <c r="R533" s="464"/>
      <c r="S533" s="464"/>
      <c r="T533" s="465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182</v>
      </c>
      <c r="AC533" s="82"/>
      <c r="AD533" s="395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hidden="1" customHeight="1" x14ac:dyDescent="0.25">
      <c r="A534" s="64" t="s">
        <v>672</v>
      </c>
      <c r="B534" s="64" t="s">
        <v>673</v>
      </c>
      <c r="C534" s="37">
        <v>4301060363</v>
      </c>
      <c r="D534" s="462">
        <v>4680115885035</v>
      </c>
      <c r="E534" s="462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126</v>
      </c>
      <c r="L534" s="38"/>
      <c r="M534" s="39" t="s">
        <v>82</v>
      </c>
      <c r="N534" s="39"/>
      <c r="O534" s="38">
        <v>35</v>
      </c>
      <c r="P534" s="7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64"/>
      <c r="R534" s="464"/>
      <c r="S534" s="464"/>
      <c r="T534" s="465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D534" s="395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idden="1" x14ac:dyDescent="0.2">
      <c r="A535" s="469"/>
      <c r="B535" s="469"/>
      <c r="C535" s="469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70"/>
      <c r="P535" s="466" t="s">
        <v>43</v>
      </c>
      <c r="Q535" s="467"/>
      <c r="R535" s="467"/>
      <c r="S535" s="467"/>
      <c r="T535" s="467"/>
      <c r="U535" s="467"/>
      <c r="V535" s="468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  <c r="AD535" s="395"/>
    </row>
    <row r="536" spans="1:68" hidden="1" x14ac:dyDescent="0.2">
      <c r="A536" s="469"/>
      <c r="B536" s="469"/>
      <c r="C536" s="469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70"/>
      <c r="P536" s="466" t="s">
        <v>43</v>
      </c>
      <c r="Q536" s="467"/>
      <c r="R536" s="467"/>
      <c r="S536" s="467"/>
      <c r="T536" s="467"/>
      <c r="U536" s="467"/>
      <c r="V536" s="468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  <c r="AD536" s="395"/>
    </row>
    <row r="537" spans="1:68" ht="27.75" hidden="1" customHeight="1" x14ac:dyDescent="0.2">
      <c r="A537" s="459" t="s">
        <v>674</v>
      </c>
      <c r="B537" s="459"/>
      <c r="C537" s="459"/>
      <c r="D537" s="459"/>
      <c r="E537" s="459"/>
      <c r="F537" s="459"/>
      <c r="G537" s="459"/>
      <c r="H537" s="459"/>
      <c r="I537" s="459"/>
      <c r="J537" s="459"/>
      <c r="K537" s="459"/>
      <c r="L537" s="459"/>
      <c r="M537" s="459"/>
      <c r="N537" s="459"/>
      <c r="O537" s="459"/>
      <c r="P537" s="459"/>
      <c r="Q537" s="459"/>
      <c r="R537" s="459"/>
      <c r="S537" s="459"/>
      <c r="T537" s="459"/>
      <c r="U537" s="459"/>
      <c r="V537" s="459"/>
      <c r="W537" s="459"/>
      <c r="X537" s="459"/>
      <c r="Y537" s="459"/>
      <c r="Z537" s="459"/>
      <c r="AA537" s="55"/>
      <c r="AB537" s="55"/>
      <c r="AC537" s="55"/>
      <c r="AD537" s="395"/>
    </row>
    <row r="538" spans="1:68" ht="16.5" hidden="1" customHeight="1" x14ac:dyDescent="0.25">
      <c r="A538" s="460" t="s">
        <v>674</v>
      </c>
      <c r="B538" s="460"/>
      <c r="C538" s="460"/>
      <c r="D538" s="460"/>
      <c r="E538" s="460"/>
      <c r="F538" s="460"/>
      <c r="G538" s="460"/>
      <c r="H538" s="460"/>
      <c r="I538" s="460"/>
      <c r="J538" s="460"/>
      <c r="K538" s="460"/>
      <c r="L538" s="460"/>
      <c r="M538" s="460"/>
      <c r="N538" s="460"/>
      <c r="O538" s="460"/>
      <c r="P538" s="460"/>
      <c r="Q538" s="460"/>
      <c r="R538" s="460"/>
      <c r="S538" s="460"/>
      <c r="T538" s="460"/>
      <c r="U538" s="460"/>
      <c r="V538" s="460"/>
      <c r="W538" s="460"/>
      <c r="X538" s="460"/>
      <c r="Y538" s="460"/>
      <c r="Z538" s="460"/>
      <c r="AA538" s="66"/>
      <c r="AB538" s="66"/>
      <c r="AC538" s="80"/>
      <c r="AD538" s="395"/>
    </row>
    <row r="539" spans="1:68" ht="14.25" hidden="1" customHeight="1" x14ac:dyDescent="0.25">
      <c r="A539" s="461" t="s">
        <v>122</v>
      </c>
      <c r="B539" s="461"/>
      <c r="C539" s="461"/>
      <c r="D539" s="461"/>
      <c r="E539" s="461"/>
      <c r="F539" s="461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/>
      <c r="Q539" s="461"/>
      <c r="R539" s="461"/>
      <c r="S539" s="461"/>
      <c r="T539" s="461"/>
      <c r="U539" s="461"/>
      <c r="V539" s="461"/>
      <c r="W539" s="461"/>
      <c r="X539" s="461"/>
      <c r="Y539" s="461"/>
      <c r="Z539" s="461"/>
      <c r="AA539" s="67"/>
      <c r="AB539" s="67"/>
      <c r="AC539" s="81"/>
      <c r="AD539" s="395"/>
    </row>
    <row r="540" spans="1:68" ht="27" hidden="1" customHeight="1" x14ac:dyDescent="0.25">
      <c r="A540" s="64" t="s">
        <v>675</v>
      </c>
      <c r="B540" s="64" t="s">
        <v>676</v>
      </c>
      <c r="C540" s="37">
        <v>4301011763</v>
      </c>
      <c r="D540" s="462">
        <v>4640242181011</v>
      </c>
      <c r="E540" s="462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128</v>
      </c>
      <c r="N540" s="39"/>
      <c r="O540" s="38">
        <v>55</v>
      </c>
      <c r="P540" s="749" t="s">
        <v>677</v>
      </c>
      <c r="Q540" s="464"/>
      <c r="R540" s="464"/>
      <c r="S540" s="464"/>
      <c r="T540" s="465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D540" s="395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hidden="1" customHeight="1" x14ac:dyDescent="0.25">
      <c r="A541" s="64" t="s">
        <v>678</v>
      </c>
      <c r="B541" s="64" t="s">
        <v>679</v>
      </c>
      <c r="C541" s="37">
        <v>4301011585</v>
      </c>
      <c r="D541" s="462">
        <v>4640242180441</v>
      </c>
      <c r="E541" s="462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750" t="s">
        <v>680</v>
      </c>
      <c r="Q541" s="464"/>
      <c r="R541" s="464"/>
      <c r="S541" s="464"/>
      <c r="T541" s="465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D541" s="395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hidden="1" customHeight="1" x14ac:dyDescent="0.25">
      <c r="A542" s="64" t="s">
        <v>681</v>
      </c>
      <c r="B542" s="64" t="s">
        <v>682</v>
      </c>
      <c r="C542" s="37">
        <v>4301011584</v>
      </c>
      <c r="D542" s="462">
        <v>4640242180564</v>
      </c>
      <c r="E542" s="462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51" t="s">
        <v>683</v>
      </c>
      <c r="Q542" s="464"/>
      <c r="R542" s="464"/>
      <c r="S542" s="464"/>
      <c r="T542" s="465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D542" s="395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hidden="1" customHeight="1" x14ac:dyDescent="0.25">
      <c r="A543" s="64" t="s">
        <v>684</v>
      </c>
      <c r="B543" s="64" t="s">
        <v>685</v>
      </c>
      <c r="C543" s="37">
        <v>4301011762</v>
      </c>
      <c r="D543" s="462">
        <v>4640242180922</v>
      </c>
      <c r="E543" s="462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55</v>
      </c>
      <c r="P543" s="752" t="s">
        <v>686</v>
      </c>
      <c r="Q543" s="464"/>
      <c r="R543" s="464"/>
      <c r="S543" s="464"/>
      <c r="T543" s="465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D543" s="395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hidden="1" customHeight="1" x14ac:dyDescent="0.25">
      <c r="A544" s="64" t="s">
        <v>687</v>
      </c>
      <c r="B544" s="64" t="s">
        <v>688</v>
      </c>
      <c r="C544" s="37">
        <v>4301011764</v>
      </c>
      <c r="D544" s="462">
        <v>4640242181189</v>
      </c>
      <c r="E544" s="462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55</v>
      </c>
      <c r="P544" s="753" t="s">
        <v>689</v>
      </c>
      <c r="Q544" s="464"/>
      <c r="R544" s="464"/>
      <c r="S544" s="464"/>
      <c r="T544" s="465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D544" s="395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hidden="1" customHeight="1" x14ac:dyDescent="0.25">
      <c r="A545" s="64" t="s">
        <v>690</v>
      </c>
      <c r="B545" s="64" t="s">
        <v>691</v>
      </c>
      <c r="C545" s="37">
        <v>4301011551</v>
      </c>
      <c r="D545" s="462">
        <v>4640242180038</v>
      </c>
      <c r="E545" s="462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88</v>
      </c>
      <c r="L545" s="38"/>
      <c r="M545" s="39" t="s">
        <v>125</v>
      </c>
      <c r="N545" s="39"/>
      <c r="O545" s="38">
        <v>50</v>
      </c>
      <c r="P545" s="754" t="s">
        <v>692</v>
      </c>
      <c r="Q545" s="464"/>
      <c r="R545" s="464"/>
      <c r="S545" s="464"/>
      <c r="T545" s="465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D545" s="395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hidden="1" customHeight="1" x14ac:dyDescent="0.25">
      <c r="A546" s="64" t="s">
        <v>693</v>
      </c>
      <c r="B546" s="64" t="s">
        <v>694</v>
      </c>
      <c r="C546" s="37">
        <v>4301011765</v>
      </c>
      <c r="D546" s="462">
        <v>4640242181172</v>
      </c>
      <c r="E546" s="462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88</v>
      </c>
      <c r="L546" s="38"/>
      <c r="M546" s="39" t="s">
        <v>125</v>
      </c>
      <c r="N546" s="39"/>
      <c r="O546" s="38">
        <v>55</v>
      </c>
      <c r="P546" s="755" t="s">
        <v>695</v>
      </c>
      <c r="Q546" s="464"/>
      <c r="R546" s="464"/>
      <c r="S546" s="464"/>
      <c r="T546" s="465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D546" s="395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hidden="1" x14ac:dyDescent="0.2">
      <c r="A547" s="469"/>
      <c r="B547" s="469"/>
      <c r="C547" s="469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70"/>
      <c r="P547" s="466" t="s">
        <v>43</v>
      </c>
      <c r="Q547" s="467"/>
      <c r="R547" s="467"/>
      <c r="S547" s="467"/>
      <c r="T547" s="467"/>
      <c r="U547" s="467"/>
      <c r="V547" s="468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  <c r="AD547" s="395"/>
    </row>
    <row r="548" spans="1:68" hidden="1" x14ac:dyDescent="0.2">
      <c r="A548" s="469"/>
      <c r="B548" s="469"/>
      <c r="C548" s="469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70"/>
      <c r="P548" s="466" t="s">
        <v>43</v>
      </c>
      <c r="Q548" s="467"/>
      <c r="R548" s="467"/>
      <c r="S548" s="467"/>
      <c r="T548" s="467"/>
      <c r="U548" s="467"/>
      <c r="V548" s="468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  <c r="AD548" s="395"/>
    </row>
    <row r="549" spans="1:68" ht="14.25" hidden="1" customHeight="1" x14ac:dyDescent="0.25">
      <c r="A549" s="461" t="s">
        <v>158</v>
      </c>
      <c r="B549" s="461"/>
      <c r="C549" s="461"/>
      <c r="D549" s="461"/>
      <c r="E549" s="461"/>
      <c r="F549" s="461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/>
      <c r="Q549" s="461"/>
      <c r="R549" s="461"/>
      <c r="S549" s="461"/>
      <c r="T549" s="461"/>
      <c r="U549" s="461"/>
      <c r="V549" s="461"/>
      <c r="W549" s="461"/>
      <c r="X549" s="461"/>
      <c r="Y549" s="461"/>
      <c r="Z549" s="461"/>
      <c r="AA549" s="67"/>
      <c r="AB549" s="67"/>
      <c r="AC549" s="81"/>
      <c r="AD549" s="395"/>
    </row>
    <row r="550" spans="1:68" ht="16.5" hidden="1" customHeight="1" x14ac:dyDescent="0.25">
      <c r="A550" s="64" t="s">
        <v>696</v>
      </c>
      <c r="B550" s="64" t="s">
        <v>697</v>
      </c>
      <c r="C550" s="37">
        <v>4301020269</v>
      </c>
      <c r="D550" s="462">
        <v>4640242180519</v>
      </c>
      <c r="E550" s="462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128</v>
      </c>
      <c r="N550" s="39"/>
      <c r="O550" s="38">
        <v>50</v>
      </c>
      <c r="P550" s="756" t="s">
        <v>698</v>
      </c>
      <c r="Q550" s="464"/>
      <c r="R550" s="464"/>
      <c r="S550" s="464"/>
      <c r="T550" s="465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D550" s="395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hidden="1" customHeight="1" x14ac:dyDescent="0.25">
      <c r="A551" s="64" t="s">
        <v>699</v>
      </c>
      <c r="B551" s="64" t="s">
        <v>700</v>
      </c>
      <c r="C551" s="37">
        <v>4301020260</v>
      </c>
      <c r="D551" s="462">
        <v>4640242180526</v>
      </c>
      <c r="E551" s="462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126</v>
      </c>
      <c r="L551" s="38"/>
      <c r="M551" s="39" t="s">
        <v>125</v>
      </c>
      <c r="N551" s="39"/>
      <c r="O551" s="38">
        <v>50</v>
      </c>
      <c r="P551" s="757" t="s">
        <v>701</v>
      </c>
      <c r="Q551" s="464"/>
      <c r="R551" s="464"/>
      <c r="S551" s="464"/>
      <c r="T551" s="465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D551" s="395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hidden="1" customHeight="1" x14ac:dyDescent="0.25">
      <c r="A552" s="64" t="s">
        <v>702</v>
      </c>
      <c r="B552" s="64" t="s">
        <v>703</v>
      </c>
      <c r="C552" s="37">
        <v>4301020309</v>
      </c>
      <c r="D552" s="462">
        <v>4640242180090</v>
      </c>
      <c r="E552" s="462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126</v>
      </c>
      <c r="L552" s="38"/>
      <c r="M552" s="39" t="s">
        <v>125</v>
      </c>
      <c r="N552" s="39"/>
      <c r="O552" s="38">
        <v>50</v>
      </c>
      <c r="P552" s="758" t="s">
        <v>704</v>
      </c>
      <c r="Q552" s="464"/>
      <c r="R552" s="464"/>
      <c r="S552" s="464"/>
      <c r="T552" s="465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D552" s="395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hidden="1" customHeight="1" x14ac:dyDescent="0.25">
      <c r="A553" s="64" t="s">
        <v>705</v>
      </c>
      <c r="B553" s="64" t="s">
        <v>706</v>
      </c>
      <c r="C553" s="37">
        <v>4301020295</v>
      </c>
      <c r="D553" s="462">
        <v>4640242181363</v>
      </c>
      <c r="E553" s="462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50</v>
      </c>
      <c r="P553" s="759" t="s">
        <v>707</v>
      </c>
      <c r="Q553" s="464"/>
      <c r="R553" s="464"/>
      <c r="S553" s="464"/>
      <c r="T553" s="465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D553" s="395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hidden="1" x14ac:dyDescent="0.2">
      <c r="A554" s="469"/>
      <c r="B554" s="469"/>
      <c r="C554" s="469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70"/>
      <c r="P554" s="466" t="s">
        <v>43</v>
      </c>
      <c r="Q554" s="467"/>
      <c r="R554" s="467"/>
      <c r="S554" s="467"/>
      <c r="T554" s="467"/>
      <c r="U554" s="467"/>
      <c r="V554" s="468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  <c r="AD554" s="395"/>
    </row>
    <row r="555" spans="1:68" hidden="1" x14ac:dyDescent="0.2">
      <c r="A555" s="469"/>
      <c r="B555" s="469"/>
      <c r="C555" s="469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70"/>
      <c r="P555" s="466" t="s">
        <v>43</v>
      </c>
      <c r="Q555" s="467"/>
      <c r="R555" s="467"/>
      <c r="S555" s="467"/>
      <c r="T555" s="467"/>
      <c r="U555" s="467"/>
      <c r="V555" s="468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  <c r="AD555" s="395"/>
    </row>
    <row r="556" spans="1:68" ht="14.25" hidden="1" customHeight="1" x14ac:dyDescent="0.25">
      <c r="A556" s="461" t="s">
        <v>79</v>
      </c>
      <c r="B556" s="461"/>
      <c r="C556" s="461"/>
      <c r="D556" s="461"/>
      <c r="E556" s="461"/>
      <c r="F556" s="461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/>
      <c r="Q556" s="461"/>
      <c r="R556" s="461"/>
      <c r="S556" s="461"/>
      <c r="T556" s="461"/>
      <c r="U556" s="461"/>
      <c r="V556" s="461"/>
      <c r="W556" s="461"/>
      <c r="X556" s="461"/>
      <c r="Y556" s="461"/>
      <c r="Z556" s="461"/>
      <c r="AA556" s="67"/>
      <c r="AB556" s="67"/>
      <c r="AC556" s="81"/>
      <c r="AD556" s="395"/>
    </row>
    <row r="557" spans="1:68" ht="27" hidden="1" customHeight="1" x14ac:dyDescent="0.25">
      <c r="A557" s="64" t="s">
        <v>708</v>
      </c>
      <c r="B557" s="64" t="s">
        <v>709</v>
      </c>
      <c r="C557" s="37">
        <v>4301031280</v>
      </c>
      <c r="D557" s="462">
        <v>4640242180816</v>
      </c>
      <c r="E557" s="462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40</v>
      </c>
      <c r="P557" s="760" t="s">
        <v>710</v>
      </c>
      <c r="Q557" s="464"/>
      <c r="R557" s="464"/>
      <c r="S557" s="464"/>
      <c r="T557" s="465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D557" s="395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hidden="1" customHeight="1" x14ac:dyDescent="0.25">
      <c r="A558" s="64" t="s">
        <v>711</v>
      </c>
      <c r="B558" s="64" t="s">
        <v>712</v>
      </c>
      <c r="C558" s="37">
        <v>4301031244</v>
      </c>
      <c r="D558" s="462">
        <v>4640242180595</v>
      </c>
      <c r="E558" s="462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40</v>
      </c>
      <c r="P558" s="761" t="s">
        <v>713</v>
      </c>
      <c r="Q558" s="464"/>
      <c r="R558" s="464"/>
      <c r="S558" s="464"/>
      <c r="T558" s="465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D558" s="395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hidden="1" customHeight="1" x14ac:dyDescent="0.25">
      <c r="A559" s="64" t="s">
        <v>714</v>
      </c>
      <c r="B559" s="64" t="s">
        <v>715</v>
      </c>
      <c r="C559" s="37">
        <v>4301031289</v>
      </c>
      <c r="D559" s="462">
        <v>4640242181615</v>
      </c>
      <c r="E559" s="462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88</v>
      </c>
      <c r="L559" s="38"/>
      <c r="M559" s="39" t="s">
        <v>82</v>
      </c>
      <c r="N559" s="39"/>
      <c r="O559" s="38">
        <v>45</v>
      </c>
      <c r="P559" s="762" t="s">
        <v>716</v>
      </c>
      <c r="Q559" s="464"/>
      <c r="R559" s="464"/>
      <c r="S559" s="464"/>
      <c r="T559" s="465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D559" s="395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hidden="1" customHeight="1" x14ac:dyDescent="0.25">
      <c r="A560" s="64" t="s">
        <v>717</v>
      </c>
      <c r="B560" s="64" t="s">
        <v>718</v>
      </c>
      <c r="C560" s="37">
        <v>4301031285</v>
      </c>
      <c r="D560" s="462">
        <v>4640242181639</v>
      </c>
      <c r="E560" s="462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88</v>
      </c>
      <c r="L560" s="38"/>
      <c r="M560" s="39" t="s">
        <v>82</v>
      </c>
      <c r="N560" s="39"/>
      <c r="O560" s="38">
        <v>45</v>
      </c>
      <c r="P560" s="763" t="s">
        <v>719</v>
      </c>
      <c r="Q560" s="464"/>
      <c r="R560" s="464"/>
      <c r="S560" s="464"/>
      <c r="T560" s="465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D560" s="395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hidden="1" customHeight="1" x14ac:dyDescent="0.25">
      <c r="A561" s="64" t="s">
        <v>720</v>
      </c>
      <c r="B561" s="64" t="s">
        <v>721</v>
      </c>
      <c r="C561" s="37">
        <v>4301031287</v>
      </c>
      <c r="D561" s="462">
        <v>4640242181622</v>
      </c>
      <c r="E561" s="462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88</v>
      </c>
      <c r="L561" s="38"/>
      <c r="M561" s="39" t="s">
        <v>82</v>
      </c>
      <c r="N561" s="39"/>
      <c r="O561" s="38">
        <v>45</v>
      </c>
      <c r="P561" s="764" t="s">
        <v>722</v>
      </c>
      <c r="Q561" s="464"/>
      <c r="R561" s="464"/>
      <c r="S561" s="464"/>
      <c r="T561" s="465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D561" s="395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hidden="1" customHeight="1" x14ac:dyDescent="0.25">
      <c r="A562" s="64" t="s">
        <v>723</v>
      </c>
      <c r="B562" s="64" t="s">
        <v>724</v>
      </c>
      <c r="C562" s="37">
        <v>4301031203</v>
      </c>
      <c r="D562" s="462">
        <v>4640242180908</v>
      </c>
      <c r="E562" s="462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83</v>
      </c>
      <c r="L562" s="38"/>
      <c r="M562" s="39" t="s">
        <v>82</v>
      </c>
      <c r="N562" s="39"/>
      <c r="O562" s="38">
        <v>40</v>
      </c>
      <c r="P562" s="765" t="s">
        <v>725</v>
      </c>
      <c r="Q562" s="464"/>
      <c r="R562" s="464"/>
      <c r="S562" s="464"/>
      <c r="T562" s="465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D562" s="395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hidden="1" customHeight="1" x14ac:dyDescent="0.25">
      <c r="A563" s="64" t="s">
        <v>726</v>
      </c>
      <c r="B563" s="64" t="s">
        <v>727</v>
      </c>
      <c r="C563" s="37">
        <v>4301031200</v>
      </c>
      <c r="D563" s="462">
        <v>4640242180489</v>
      </c>
      <c r="E563" s="462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66" t="s">
        <v>728</v>
      </c>
      <c r="Q563" s="464"/>
      <c r="R563" s="464"/>
      <c r="S563" s="464"/>
      <c r="T563" s="465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D563" s="395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hidden="1" x14ac:dyDescent="0.2">
      <c r="A564" s="469"/>
      <c r="B564" s="469"/>
      <c r="C564" s="469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70"/>
      <c r="P564" s="466" t="s">
        <v>43</v>
      </c>
      <c r="Q564" s="467"/>
      <c r="R564" s="467"/>
      <c r="S564" s="467"/>
      <c r="T564" s="467"/>
      <c r="U564" s="467"/>
      <c r="V564" s="468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  <c r="AD564" s="395"/>
    </row>
    <row r="565" spans="1:68" hidden="1" x14ac:dyDescent="0.2">
      <c r="A565" s="469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70"/>
      <c r="P565" s="466" t="s">
        <v>43</v>
      </c>
      <c r="Q565" s="467"/>
      <c r="R565" s="467"/>
      <c r="S565" s="467"/>
      <c r="T565" s="467"/>
      <c r="U565" s="467"/>
      <c r="V565" s="468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  <c r="AD565" s="395"/>
    </row>
    <row r="566" spans="1:68" ht="14.25" hidden="1" customHeight="1" x14ac:dyDescent="0.25">
      <c r="A566" s="461" t="s">
        <v>84</v>
      </c>
      <c r="B566" s="461"/>
      <c r="C566" s="461"/>
      <c r="D566" s="461"/>
      <c r="E566" s="461"/>
      <c r="F566" s="461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/>
      <c r="Q566" s="461"/>
      <c r="R566" s="461"/>
      <c r="S566" s="461"/>
      <c r="T566" s="461"/>
      <c r="U566" s="461"/>
      <c r="V566" s="461"/>
      <c r="W566" s="461"/>
      <c r="X566" s="461"/>
      <c r="Y566" s="461"/>
      <c r="Z566" s="461"/>
      <c r="AA566" s="67"/>
      <c r="AB566" s="67"/>
      <c r="AC566" s="81"/>
      <c r="AD566" s="395"/>
    </row>
    <row r="567" spans="1:68" ht="27" hidden="1" customHeight="1" x14ac:dyDescent="0.25">
      <c r="A567" s="64" t="s">
        <v>729</v>
      </c>
      <c r="B567" s="64" t="s">
        <v>730</v>
      </c>
      <c r="C567" s="37">
        <v>4301051746</v>
      </c>
      <c r="D567" s="462">
        <v>4640242180533</v>
      </c>
      <c r="E567" s="462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126</v>
      </c>
      <c r="L567" s="38"/>
      <c r="M567" s="39" t="s">
        <v>128</v>
      </c>
      <c r="N567" s="39"/>
      <c r="O567" s="38">
        <v>40</v>
      </c>
      <c r="P567" s="767" t="s">
        <v>731</v>
      </c>
      <c r="Q567" s="464"/>
      <c r="R567" s="464"/>
      <c r="S567" s="464"/>
      <c r="T567" s="465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D567" s="395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hidden="1" customHeight="1" x14ac:dyDescent="0.25">
      <c r="A568" s="64" t="s">
        <v>732</v>
      </c>
      <c r="B568" s="64" t="s">
        <v>733</v>
      </c>
      <c r="C568" s="37">
        <v>4301051510</v>
      </c>
      <c r="D568" s="462">
        <v>4640242180540</v>
      </c>
      <c r="E568" s="462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30</v>
      </c>
      <c r="P568" s="768" t="s">
        <v>734</v>
      </c>
      <c r="Q568" s="464"/>
      <c r="R568" s="464"/>
      <c r="S568" s="464"/>
      <c r="T568" s="465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D568" s="395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hidden="1" customHeight="1" x14ac:dyDescent="0.25">
      <c r="A569" s="64" t="s">
        <v>735</v>
      </c>
      <c r="B569" s="64" t="s">
        <v>736</v>
      </c>
      <c r="C569" s="37">
        <v>4301051390</v>
      </c>
      <c r="D569" s="462">
        <v>4640242181233</v>
      </c>
      <c r="E569" s="462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769" t="s">
        <v>737</v>
      </c>
      <c r="Q569" s="464"/>
      <c r="R569" s="464"/>
      <c r="S569" s="464"/>
      <c r="T569" s="465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D569" s="395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hidden="1" customHeight="1" x14ac:dyDescent="0.25">
      <c r="A570" s="64" t="s">
        <v>738</v>
      </c>
      <c r="B570" s="64" t="s">
        <v>739</v>
      </c>
      <c r="C570" s="37">
        <v>4301051448</v>
      </c>
      <c r="D570" s="462">
        <v>4640242181226</v>
      </c>
      <c r="E570" s="462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30</v>
      </c>
      <c r="P570" s="770" t="s">
        <v>740</v>
      </c>
      <c r="Q570" s="464"/>
      <c r="R570" s="464"/>
      <c r="S570" s="464"/>
      <c r="T570" s="465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D570" s="395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idden="1" x14ac:dyDescent="0.2">
      <c r="A571" s="469"/>
      <c r="B571" s="469"/>
      <c r="C571" s="469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70"/>
      <c r="P571" s="466" t="s">
        <v>43</v>
      </c>
      <c r="Q571" s="467"/>
      <c r="R571" s="467"/>
      <c r="S571" s="467"/>
      <c r="T571" s="467"/>
      <c r="U571" s="467"/>
      <c r="V571" s="468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  <c r="AD571" s="395"/>
    </row>
    <row r="572" spans="1:68" hidden="1" x14ac:dyDescent="0.2">
      <c r="A572" s="469"/>
      <c r="B572" s="469"/>
      <c r="C572" s="469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70"/>
      <c r="P572" s="466" t="s">
        <v>43</v>
      </c>
      <c r="Q572" s="467"/>
      <c r="R572" s="467"/>
      <c r="S572" s="467"/>
      <c r="T572" s="467"/>
      <c r="U572" s="467"/>
      <c r="V572" s="468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  <c r="AD572" s="395"/>
    </row>
    <row r="573" spans="1:68" ht="14.25" hidden="1" customHeight="1" x14ac:dyDescent="0.25">
      <c r="A573" s="461" t="s">
        <v>193</v>
      </c>
      <c r="B573" s="461"/>
      <c r="C573" s="461"/>
      <c r="D573" s="461"/>
      <c r="E573" s="461"/>
      <c r="F573" s="461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/>
      <c r="Q573" s="461"/>
      <c r="R573" s="461"/>
      <c r="S573" s="461"/>
      <c r="T573" s="461"/>
      <c r="U573" s="461"/>
      <c r="V573" s="461"/>
      <c r="W573" s="461"/>
      <c r="X573" s="461"/>
      <c r="Y573" s="461"/>
      <c r="Z573" s="461"/>
      <c r="AA573" s="67"/>
      <c r="AB573" s="67"/>
      <c r="AC573" s="81"/>
      <c r="AD573" s="395"/>
    </row>
    <row r="574" spans="1:68" ht="27" hidden="1" customHeight="1" x14ac:dyDescent="0.25">
      <c r="A574" s="64" t="s">
        <v>741</v>
      </c>
      <c r="B574" s="64" t="s">
        <v>742</v>
      </c>
      <c r="C574" s="37">
        <v>4301060408</v>
      </c>
      <c r="D574" s="462">
        <v>4640242180120</v>
      </c>
      <c r="E574" s="462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71" t="s">
        <v>743</v>
      </c>
      <c r="Q574" s="464"/>
      <c r="R574" s="464"/>
      <c r="S574" s="464"/>
      <c r="T574" s="465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D574" s="395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hidden="1" customHeight="1" x14ac:dyDescent="0.25">
      <c r="A575" s="64" t="s">
        <v>741</v>
      </c>
      <c r="B575" s="64" t="s">
        <v>744</v>
      </c>
      <c r="C575" s="37">
        <v>4301060354</v>
      </c>
      <c r="D575" s="462">
        <v>4640242180120</v>
      </c>
      <c r="E575" s="462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126</v>
      </c>
      <c r="L575" s="38"/>
      <c r="M575" s="39" t="s">
        <v>82</v>
      </c>
      <c r="N575" s="39"/>
      <c r="O575" s="38">
        <v>40</v>
      </c>
      <c r="P575" s="772" t="s">
        <v>745</v>
      </c>
      <c r="Q575" s="464"/>
      <c r="R575" s="464"/>
      <c r="S575" s="464"/>
      <c r="T575" s="46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D575" s="395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hidden="1" customHeight="1" x14ac:dyDescent="0.25">
      <c r="A576" s="64" t="s">
        <v>746</v>
      </c>
      <c r="B576" s="64" t="s">
        <v>747</v>
      </c>
      <c r="C576" s="37">
        <v>4301060407</v>
      </c>
      <c r="D576" s="462">
        <v>4640242180137</v>
      </c>
      <c r="E576" s="462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40</v>
      </c>
      <c r="P576" s="773" t="s">
        <v>748</v>
      </c>
      <c r="Q576" s="464"/>
      <c r="R576" s="464"/>
      <c r="S576" s="464"/>
      <c r="T576" s="465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D576" s="395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746</v>
      </c>
      <c r="B577" s="64" t="s">
        <v>749</v>
      </c>
      <c r="C577" s="37">
        <v>4301060355</v>
      </c>
      <c r="D577" s="462">
        <v>4640242180137</v>
      </c>
      <c r="E577" s="462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126</v>
      </c>
      <c r="L577" s="38"/>
      <c r="M577" s="39" t="s">
        <v>82</v>
      </c>
      <c r="N577" s="39"/>
      <c r="O577" s="38">
        <v>40</v>
      </c>
      <c r="P577" s="774" t="s">
        <v>750</v>
      </c>
      <c r="Q577" s="464"/>
      <c r="R577" s="464"/>
      <c r="S577" s="464"/>
      <c r="T577" s="465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D577" s="395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469"/>
      <c r="B578" s="469"/>
      <c r="C578" s="469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70"/>
      <c r="P578" s="466" t="s">
        <v>43</v>
      </c>
      <c r="Q578" s="467"/>
      <c r="R578" s="467"/>
      <c r="S578" s="467"/>
      <c r="T578" s="467"/>
      <c r="U578" s="467"/>
      <c r="V578" s="468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  <c r="AD578" s="395"/>
    </row>
    <row r="579" spans="1:68" hidden="1" x14ac:dyDescent="0.2">
      <c r="A579" s="469"/>
      <c r="B579" s="469"/>
      <c r="C579" s="469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70"/>
      <c r="P579" s="466" t="s">
        <v>43</v>
      </c>
      <c r="Q579" s="467"/>
      <c r="R579" s="467"/>
      <c r="S579" s="467"/>
      <c r="T579" s="467"/>
      <c r="U579" s="467"/>
      <c r="V579" s="468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  <c r="AD579" s="395"/>
    </row>
    <row r="580" spans="1:68" ht="16.5" hidden="1" customHeight="1" x14ac:dyDescent="0.25">
      <c r="A580" s="460" t="s">
        <v>751</v>
      </c>
      <c r="B580" s="460"/>
      <c r="C580" s="460"/>
      <c r="D580" s="460"/>
      <c r="E580" s="460"/>
      <c r="F580" s="460"/>
      <c r="G580" s="460"/>
      <c r="H580" s="460"/>
      <c r="I580" s="460"/>
      <c r="J580" s="460"/>
      <c r="K580" s="460"/>
      <c r="L580" s="460"/>
      <c r="M580" s="460"/>
      <c r="N580" s="460"/>
      <c r="O580" s="460"/>
      <c r="P580" s="460"/>
      <c r="Q580" s="460"/>
      <c r="R580" s="460"/>
      <c r="S580" s="460"/>
      <c r="T580" s="460"/>
      <c r="U580" s="460"/>
      <c r="V580" s="460"/>
      <c r="W580" s="460"/>
      <c r="X580" s="460"/>
      <c r="Y580" s="460"/>
      <c r="Z580" s="460"/>
      <c r="AA580" s="66"/>
      <c r="AB580" s="66"/>
      <c r="AC580" s="80"/>
      <c r="AD580" s="395"/>
    </row>
    <row r="581" spans="1:68" ht="14.25" hidden="1" customHeight="1" x14ac:dyDescent="0.25">
      <c r="A581" s="461" t="s">
        <v>122</v>
      </c>
      <c r="B581" s="461"/>
      <c r="C581" s="461"/>
      <c r="D581" s="461"/>
      <c r="E581" s="461"/>
      <c r="F581" s="461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/>
      <c r="Q581" s="461"/>
      <c r="R581" s="461"/>
      <c r="S581" s="461"/>
      <c r="T581" s="461"/>
      <c r="U581" s="461"/>
      <c r="V581" s="461"/>
      <c r="W581" s="461"/>
      <c r="X581" s="461"/>
      <c r="Y581" s="461"/>
      <c r="Z581" s="461"/>
      <c r="AA581" s="67"/>
      <c r="AB581" s="67"/>
      <c r="AC581" s="81"/>
      <c r="AD581" s="395"/>
    </row>
    <row r="582" spans="1:68" ht="27" hidden="1" customHeight="1" x14ac:dyDescent="0.25">
      <c r="A582" s="64" t="s">
        <v>752</v>
      </c>
      <c r="B582" s="64" t="s">
        <v>753</v>
      </c>
      <c r="C582" s="37">
        <v>4301011951</v>
      </c>
      <c r="D582" s="462">
        <v>4640242180045</v>
      </c>
      <c r="E582" s="462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126</v>
      </c>
      <c r="L582" s="38"/>
      <c r="M582" s="39" t="s">
        <v>125</v>
      </c>
      <c r="N582" s="39"/>
      <c r="O582" s="38">
        <v>55</v>
      </c>
      <c r="P582" s="775" t="s">
        <v>754</v>
      </c>
      <c r="Q582" s="464"/>
      <c r="R582" s="464"/>
      <c r="S582" s="464"/>
      <c r="T582" s="465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D582" s="395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hidden="1" customHeight="1" x14ac:dyDescent="0.25">
      <c r="A583" s="64" t="s">
        <v>755</v>
      </c>
      <c r="B583" s="64" t="s">
        <v>756</v>
      </c>
      <c r="C583" s="37">
        <v>4301011950</v>
      </c>
      <c r="D583" s="462">
        <v>4640242180601</v>
      </c>
      <c r="E583" s="462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126</v>
      </c>
      <c r="L583" s="38"/>
      <c r="M583" s="39" t="s">
        <v>125</v>
      </c>
      <c r="N583" s="39"/>
      <c r="O583" s="38">
        <v>55</v>
      </c>
      <c r="P583" s="776" t="s">
        <v>757</v>
      </c>
      <c r="Q583" s="464"/>
      <c r="R583" s="464"/>
      <c r="S583" s="464"/>
      <c r="T583" s="46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D583" s="395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idden="1" x14ac:dyDescent="0.2">
      <c r="A584" s="469"/>
      <c r="B584" s="469"/>
      <c r="C584" s="469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70"/>
      <c r="P584" s="466" t="s">
        <v>43</v>
      </c>
      <c r="Q584" s="467"/>
      <c r="R584" s="467"/>
      <c r="S584" s="467"/>
      <c r="T584" s="467"/>
      <c r="U584" s="467"/>
      <c r="V584" s="468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  <c r="AD584" s="395"/>
    </row>
    <row r="585" spans="1:68" hidden="1" x14ac:dyDescent="0.2">
      <c r="A585" s="469"/>
      <c r="B585" s="469"/>
      <c r="C585" s="469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70"/>
      <c r="P585" s="466" t="s">
        <v>43</v>
      </c>
      <c r="Q585" s="467"/>
      <c r="R585" s="467"/>
      <c r="S585" s="467"/>
      <c r="T585" s="467"/>
      <c r="U585" s="467"/>
      <c r="V585" s="468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  <c r="AD585" s="395"/>
    </row>
    <row r="586" spans="1:68" ht="14.25" hidden="1" customHeight="1" x14ac:dyDescent="0.25">
      <c r="A586" s="461" t="s">
        <v>158</v>
      </c>
      <c r="B586" s="461"/>
      <c r="C586" s="461"/>
      <c r="D586" s="461"/>
      <c r="E586" s="461"/>
      <c r="F586" s="461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/>
      <c r="Q586" s="461"/>
      <c r="R586" s="461"/>
      <c r="S586" s="461"/>
      <c r="T586" s="461"/>
      <c r="U586" s="461"/>
      <c r="V586" s="461"/>
      <c r="W586" s="461"/>
      <c r="X586" s="461"/>
      <c r="Y586" s="461"/>
      <c r="Z586" s="461"/>
      <c r="AA586" s="67"/>
      <c r="AB586" s="67"/>
      <c r="AC586" s="81"/>
      <c r="AD586" s="395"/>
    </row>
    <row r="587" spans="1:68" ht="27" hidden="1" customHeight="1" x14ac:dyDescent="0.25">
      <c r="A587" s="64" t="s">
        <v>758</v>
      </c>
      <c r="B587" s="64" t="s">
        <v>759</v>
      </c>
      <c r="C587" s="37">
        <v>4301020314</v>
      </c>
      <c r="D587" s="462">
        <v>4640242180090</v>
      </c>
      <c r="E587" s="462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50</v>
      </c>
      <c r="P587" s="777" t="s">
        <v>760</v>
      </c>
      <c r="Q587" s="464"/>
      <c r="R587" s="464"/>
      <c r="S587" s="464"/>
      <c r="T587" s="465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D587" s="395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idden="1" x14ac:dyDescent="0.2">
      <c r="A588" s="469"/>
      <c r="B588" s="469"/>
      <c r="C588" s="469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70"/>
      <c r="P588" s="466" t="s">
        <v>43</v>
      </c>
      <c r="Q588" s="467"/>
      <c r="R588" s="467"/>
      <c r="S588" s="467"/>
      <c r="T588" s="467"/>
      <c r="U588" s="467"/>
      <c r="V588" s="468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  <c r="AD588" s="395"/>
    </row>
    <row r="589" spans="1:68" hidden="1" x14ac:dyDescent="0.2">
      <c r="A589" s="469"/>
      <c r="B589" s="469"/>
      <c r="C589" s="469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70"/>
      <c r="P589" s="466" t="s">
        <v>43</v>
      </c>
      <c r="Q589" s="467"/>
      <c r="R589" s="467"/>
      <c r="S589" s="467"/>
      <c r="T589" s="467"/>
      <c r="U589" s="467"/>
      <c r="V589" s="468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  <c r="AD589" s="395"/>
    </row>
    <row r="590" spans="1:68" ht="14.25" hidden="1" customHeight="1" x14ac:dyDescent="0.25">
      <c r="A590" s="461" t="s">
        <v>79</v>
      </c>
      <c r="B590" s="461"/>
      <c r="C590" s="461"/>
      <c r="D590" s="461"/>
      <c r="E590" s="461"/>
      <c r="F590" s="461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/>
      <c r="Q590" s="461"/>
      <c r="R590" s="461"/>
      <c r="S590" s="461"/>
      <c r="T590" s="461"/>
      <c r="U590" s="461"/>
      <c r="V590" s="461"/>
      <c r="W590" s="461"/>
      <c r="X590" s="461"/>
      <c r="Y590" s="461"/>
      <c r="Z590" s="461"/>
      <c r="AA590" s="67"/>
      <c r="AB590" s="67"/>
      <c r="AC590" s="81"/>
      <c r="AD590" s="395"/>
    </row>
    <row r="591" spans="1:68" ht="27" hidden="1" customHeight="1" x14ac:dyDescent="0.25">
      <c r="A591" s="64" t="s">
        <v>761</v>
      </c>
      <c r="B591" s="64" t="s">
        <v>762</v>
      </c>
      <c r="C591" s="37">
        <v>4301031321</v>
      </c>
      <c r="D591" s="462">
        <v>4640242180076</v>
      </c>
      <c r="E591" s="462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88</v>
      </c>
      <c r="L591" s="38"/>
      <c r="M591" s="39" t="s">
        <v>82</v>
      </c>
      <c r="N591" s="39"/>
      <c r="O591" s="38">
        <v>40</v>
      </c>
      <c r="P591" s="778" t="s">
        <v>763</v>
      </c>
      <c r="Q591" s="464"/>
      <c r="R591" s="464"/>
      <c r="S591" s="464"/>
      <c r="T591" s="465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D591" s="395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hidden="1" x14ac:dyDescent="0.2">
      <c r="A592" s="469"/>
      <c r="B592" s="469"/>
      <c r="C592" s="469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70"/>
      <c r="P592" s="466" t="s">
        <v>43</v>
      </c>
      <c r="Q592" s="467"/>
      <c r="R592" s="467"/>
      <c r="S592" s="467"/>
      <c r="T592" s="467"/>
      <c r="U592" s="467"/>
      <c r="V592" s="468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  <c r="AD592" s="395"/>
    </row>
    <row r="593" spans="1:68" hidden="1" x14ac:dyDescent="0.2">
      <c r="A593" s="469"/>
      <c r="B593" s="469"/>
      <c r="C593" s="469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70"/>
      <c r="P593" s="466" t="s">
        <v>43</v>
      </c>
      <c r="Q593" s="467"/>
      <c r="R593" s="467"/>
      <c r="S593" s="467"/>
      <c r="T593" s="467"/>
      <c r="U593" s="467"/>
      <c r="V593" s="468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  <c r="AD593" s="395"/>
    </row>
    <row r="594" spans="1:68" ht="14.25" hidden="1" customHeight="1" x14ac:dyDescent="0.25">
      <c r="A594" s="461" t="s">
        <v>84</v>
      </c>
      <c r="B594" s="461"/>
      <c r="C594" s="461"/>
      <c r="D594" s="461"/>
      <c r="E594" s="461"/>
      <c r="F594" s="461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/>
      <c r="Q594" s="461"/>
      <c r="R594" s="461"/>
      <c r="S594" s="461"/>
      <c r="T594" s="461"/>
      <c r="U594" s="461"/>
      <c r="V594" s="461"/>
      <c r="W594" s="461"/>
      <c r="X594" s="461"/>
      <c r="Y594" s="461"/>
      <c r="Z594" s="461"/>
      <c r="AA594" s="67"/>
      <c r="AB594" s="67"/>
      <c r="AC594" s="81"/>
      <c r="AD594" s="395"/>
    </row>
    <row r="595" spans="1:68" ht="27" hidden="1" customHeight="1" x14ac:dyDescent="0.25">
      <c r="A595" s="64" t="s">
        <v>764</v>
      </c>
      <c r="B595" s="64" t="s">
        <v>765</v>
      </c>
      <c r="C595" s="37">
        <v>4301051780</v>
      </c>
      <c r="D595" s="462">
        <v>4640242180106</v>
      </c>
      <c r="E595" s="462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126</v>
      </c>
      <c r="L595" s="38"/>
      <c r="M595" s="39" t="s">
        <v>82</v>
      </c>
      <c r="N595" s="39"/>
      <c r="O595" s="38">
        <v>45</v>
      </c>
      <c r="P595" s="779" t="s">
        <v>766</v>
      </c>
      <c r="Q595" s="464"/>
      <c r="R595" s="464"/>
      <c r="S595" s="464"/>
      <c r="T595" s="465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D595" s="395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hidden="1" x14ac:dyDescent="0.2">
      <c r="A596" s="469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70"/>
      <c r="P596" s="466" t="s">
        <v>43</v>
      </c>
      <c r="Q596" s="467"/>
      <c r="R596" s="467"/>
      <c r="S596" s="467"/>
      <c r="T596" s="467"/>
      <c r="U596" s="467"/>
      <c r="V596" s="468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hidden="1" x14ac:dyDescent="0.2">
      <c r="A597" s="469"/>
      <c r="B597" s="469"/>
      <c r="C597" s="469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70"/>
      <c r="P597" s="466" t="s">
        <v>43</v>
      </c>
      <c r="Q597" s="467"/>
      <c r="R597" s="467"/>
      <c r="S597" s="467"/>
      <c r="T597" s="467"/>
      <c r="U597" s="467"/>
      <c r="V597" s="468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69"/>
      <c r="B598" s="469"/>
      <c r="C598" s="469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783"/>
      <c r="P598" s="780" t="s">
        <v>36</v>
      </c>
      <c r="Q598" s="781"/>
      <c r="R598" s="781"/>
      <c r="S598" s="781"/>
      <c r="T598" s="781"/>
      <c r="U598" s="781"/>
      <c r="V598" s="782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3313.79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3313.79</v>
      </c>
      <c r="Z598" s="43"/>
      <c r="AA598" s="68"/>
      <c r="AB598" s="68"/>
      <c r="AC598" s="68"/>
    </row>
    <row r="599" spans="1:68" x14ac:dyDescent="0.2">
      <c r="A599" s="469"/>
      <c r="B599" s="469"/>
      <c r="C599" s="469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783"/>
      <c r="P599" s="780" t="s">
        <v>37</v>
      </c>
      <c r="Q599" s="781"/>
      <c r="R599" s="781"/>
      <c r="S599" s="781"/>
      <c r="T599" s="781"/>
      <c r="U599" s="781"/>
      <c r="V599" s="782"/>
      <c r="W599" s="43" t="s">
        <v>0</v>
      </c>
      <c r="X599" s="44">
        <f>IFERROR(SUM(BM22:BM595),"0")</f>
        <v>3601.4270000000001</v>
      </c>
      <c r="Y599" s="44">
        <f>IFERROR(SUM(BN22:BN595),"0")</f>
        <v>3601.4270000000001</v>
      </c>
      <c r="Z599" s="43"/>
      <c r="AA599" s="68"/>
      <c r="AB599" s="68"/>
      <c r="AC599" s="68"/>
    </row>
    <row r="600" spans="1:68" x14ac:dyDescent="0.2">
      <c r="A600" s="469"/>
      <c r="B600" s="469"/>
      <c r="C600" s="469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783"/>
      <c r="P600" s="780" t="s">
        <v>38</v>
      </c>
      <c r="Q600" s="781"/>
      <c r="R600" s="781"/>
      <c r="S600" s="781"/>
      <c r="T600" s="781"/>
      <c r="U600" s="781"/>
      <c r="V600" s="782"/>
      <c r="W600" s="43" t="s">
        <v>23</v>
      </c>
      <c r="X600" s="45">
        <f>ROUNDUP(SUM(BO22:BO595),0)</f>
        <v>9</v>
      </c>
      <c r="Y600" s="45">
        <f>ROUNDUP(SUM(BP22:BP595),0)</f>
        <v>9</v>
      </c>
      <c r="Z600" s="43"/>
      <c r="AA600" s="68"/>
      <c r="AB600" s="68"/>
      <c r="AC600" s="68"/>
    </row>
    <row r="601" spans="1:68" x14ac:dyDescent="0.2">
      <c r="A601" s="469"/>
      <c r="B601" s="469"/>
      <c r="C601" s="469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783"/>
      <c r="P601" s="780" t="s">
        <v>39</v>
      </c>
      <c r="Q601" s="781"/>
      <c r="R601" s="781"/>
      <c r="S601" s="781"/>
      <c r="T601" s="781"/>
      <c r="U601" s="781"/>
      <c r="V601" s="782"/>
      <c r="W601" s="43" t="s">
        <v>0</v>
      </c>
      <c r="X601" s="44">
        <f>GrossWeightTotal+PalletQtyTotal*25</f>
        <v>3826.4270000000001</v>
      </c>
      <c r="Y601" s="44">
        <f>GrossWeightTotalR+PalletQtyTotalR*25</f>
        <v>3826.4270000000001</v>
      </c>
      <c r="Z601" s="43"/>
      <c r="AA601" s="68"/>
      <c r="AB601" s="68"/>
      <c r="AC601" s="68"/>
    </row>
    <row r="602" spans="1:68" x14ac:dyDescent="0.2">
      <c r="A602" s="469"/>
      <c r="B602" s="469"/>
      <c r="C602" s="469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783"/>
      <c r="P602" s="780" t="s">
        <v>40</v>
      </c>
      <c r="Q602" s="781"/>
      <c r="R602" s="781"/>
      <c r="S602" s="781"/>
      <c r="T602" s="781"/>
      <c r="U602" s="781"/>
      <c r="V602" s="782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1155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1155</v>
      </c>
      <c r="Z602" s="43"/>
      <c r="AA602" s="68"/>
      <c r="AB602" s="68"/>
      <c r="AC602" s="68"/>
    </row>
    <row r="603" spans="1:68" ht="14.25" hidden="1" x14ac:dyDescent="0.2">
      <c r="A603" s="469"/>
      <c r="B603" s="469"/>
      <c r="C603" s="469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783"/>
      <c r="P603" s="780" t="s">
        <v>41</v>
      </c>
      <c r="Q603" s="781"/>
      <c r="R603" s="781"/>
      <c r="S603" s="781"/>
      <c r="T603" s="781"/>
      <c r="U603" s="781"/>
      <c r="V603" s="782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9.6135999999999981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78</v>
      </c>
      <c r="C605" s="784" t="s">
        <v>120</v>
      </c>
      <c r="D605" s="784" t="s">
        <v>120</v>
      </c>
      <c r="E605" s="784" t="s">
        <v>120</v>
      </c>
      <c r="F605" s="784" t="s">
        <v>120</v>
      </c>
      <c r="G605" s="784" t="s">
        <v>120</v>
      </c>
      <c r="H605" s="784" t="s">
        <v>120</v>
      </c>
      <c r="I605" s="784" t="s">
        <v>285</v>
      </c>
      <c r="J605" s="784" t="s">
        <v>285</v>
      </c>
      <c r="K605" s="784" t="s">
        <v>285</v>
      </c>
      <c r="L605" s="785"/>
      <c r="M605" s="784" t="s">
        <v>285</v>
      </c>
      <c r="N605" s="785"/>
      <c r="O605" s="784" t="s">
        <v>285</v>
      </c>
      <c r="P605" s="784" t="s">
        <v>285</v>
      </c>
      <c r="Q605" s="784" t="s">
        <v>285</v>
      </c>
      <c r="R605" s="784" t="s">
        <v>285</v>
      </c>
      <c r="S605" s="784" t="s">
        <v>285</v>
      </c>
      <c r="T605" s="784" t="s">
        <v>285</v>
      </c>
      <c r="U605" s="784" t="s">
        <v>285</v>
      </c>
      <c r="V605" s="784" t="s">
        <v>285</v>
      </c>
      <c r="W605" s="784" t="s">
        <v>505</v>
      </c>
      <c r="X605" s="784" t="s">
        <v>505</v>
      </c>
      <c r="Y605" s="784" t="s">
        <v>559</v>
      </c>
      <c r="Z605" s="784" t="s">
        <v>559</v>
      </c>
      <c r="AA605" s="784" t="s">
        <v>559</v>
      </c>
      <c r="AB605" s="784" t="s">
        <v>559</v>
      </c>
      <c r="AC605" s="83" t="s">
        <v>630</v>
      </c>
      <c r="AD605" s="784" t="s">
        <v>674</v>
      </c>
      <c r="AE605" s="784" t="s">
        <v>674</v>
      </c>
      <c r="AF605" s="1"/>
    </row>
    <row r="606" spans="1:68" ht="14.25" customHeight="1" thickTop="1" x14ac:dyDescent="0.2">
      <c r="A606" s="786" t="s">
        <v>10</v>
      </c>
      <c r="B606" s="784" t="s">
        <v>78</v>
      </c>
      <c r="C606" s="784" t="s">
        <v>121</v>
      </c>
      <c r="D606" s="784" t="s">
        <v>141</v>
      </c>
      <c r="E606" s="784" t="s">
        <v>199</v>
      </c>
      <c r="F606" s="784" t="s">
        <v>215</v>
      </c>
      <c r="G606" s="784" t="s">
        <v>253</v>
      </c>
      <c r="H606" s="784" t="s">
        <v>120</v>
      </c>
      <c r="I606" s="784" t="s">
        <v>286</v>
      </c>
      <c r="J606" s="784" t="s">
        <v>303</v>
      </c>
      <c r="K606" s="784" t="s">
        <v>359</v>
      </c>
      <c r="L606" s="1"/>
      <c r="M606" s="784" t="s">
        <v>374</v>
      </c>
      <c r="N606" s="1"/>
      <c r="O606" s="784" t="s">
        <v>390</v>
      </c>
      <c r="P606" s="784" t="s">
        <v>403</v>
      </c>
      <c r="Q606" s="784" t="s">
        <v>406</v>
      </c>
      <c r="R606" s="784" t="s">
        <v>413</v>
      </c>
      <c r="S606" s="784" t="s">
        <v>424</v>
      </c>
      <c r="T606" s="784" t="s">
        <v>427</v>
      </c>
      <c r="U606" s="784" t="s">
        <v>434</v>
      </c>
      <c r="V606" s="784" t="s">
        <v>496</v>
      </c>
      <c r="W606" s="784" t="s">
        <v>506</v>
      </c>
      <c r="X606" s="784" t="s">
        <v>534</v>
      </c>
      <c r="Y606" s="784" t="s">
        <v>560</v>
      </c>
      <c r="Z606" s="784" t="s">
        <v>605</v>
      </c>
      <c r="AA606" s="784" t="s">
        <v>620</v>
      </c>
      <c r="AB606" s="784" t="s">
        <v>627</v>
      </c>
      <c r="AC606" s="784" t="s">
        <v>630</v>
      </c>
      <c r="AD606" s="784" t="s">
        <v>674</v>
      </c>
      <c r="AE606" s="784" t="s">
        <v>751</v>
      </c>
      <c r="AF606" s="1"/>
    </row>
    <row r="607" spans="1:68" ht="13.5" thickBot="1" x14ac:dyDescent="0.25">
      <c r="A607" s="787"/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1"/>
      <c r="M607" s="784"/>
      <c r="N607" s="1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784"/>
      <c r="AB607" s="784"/>
      <c r="AC607" s="784"/>
      <c r="AD607" s="784"/>
      <c r="AE607" s="784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37.799999999999997</v>
      </c>
      <c r="C608" s="53">
        <f>IFERROR(Y53*1,"0")+IFERROR(Y54*1,"0")+IFERROR(Y55*1,"0")+IFERROR(Y56*1,"0")+IFERROR(Y57*1,"0")+IFERROR(Y58*1,"0")+IFERROR(Y62*1,"0")+IFERROR(Y63*1,"0")</f>
        <v>9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229.5</v>
      </c>
      <c r="E608" s="53">
        <f>IFERROR(Y108*1,"0")+IFERROR(Y109*1,"0")+IFERROR(Y110*1,"0")+IFERROR(Y114*1,"0")+IFERROR(Y115*1,"0")+IFERROR(Y116*1,"0")+IFERROR(Y117*1,"0")+IFERROR(Y118*1,"0")</f>
        <v>126.9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9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151.4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182.39999999999998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361.20000000000005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420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103.55</v>
      </c>
      <c r="V608" s="53">
        <f>IFERROR(Y366*1,"0")+IFERROR(Y370*1,"0")+IFERROR(Y371*1,"0")+IFERROR(Y372*1,"0")</f>
        <v>270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505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146.4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516.84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244.8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5,00"/>
        <filter val="10,00"/>
        <filter val="104,16"/>
        <filter val="112,00"/>
        <filter val="116,00"/>
        <filter val="122,00"/>
        <filter val="126,90"/>
        <filter val="129,00"/>
        <filter val="133,20"/>
        <filter val="135,00"/>
        <filter val="144,00"/>
        <filter val="146,40"/>
        <filter val="15,00"/>
        <filter val="175,00"/>
        <filter val="176,40"/>
        <filter val="18,00"/>
        <filter val="182,40"/>
        <filter val="189,60"/>
        <filter val="201,60"/>
        <filter val="21,00"/>
        <filter val="22,40"/>
        <filter val="231,84"/>
        <filter val="234,00"/>
        <filter val="24,00"/>
        <filter val="244,80"/>
        <filter val="25,00"/>
        <filter val="274,74"/>
        <filter val="3 313,79"/>
        <filter val="3 601,43"/>
        <filter val="3 826,43"/>
        <filter val="30,00"/>
        <filter val="31,50"/>
        <filter val="35,00"/>
        <filter val="361,20"/>
        <filter val="37,80"/>
        <filter val="40,50"/>
        <filter val="40,80"/>
        <filter val="420,00"/>
        <filter val="43,00"/>
        <filter val="44,10"/>
        <filter val="47,00"/>
        <filter val="5,00"/>
        <filter val="50,00"/>
        <filter val="52,00"/>
        <filter val="53,55"/>
        <filter val="60,00"/>
        <filter val="61,00"/>
        <filter val="63,00"/>
        <filter val="67,50"/>
        <filter val="68,00"/>
        <filter val="76,00"/>
        <filter val="8,00"/>
        <filter val="81,60"/>
        <filter val="84,00"/>
        <filter val="85,14"/>
        <filter val="88,20"/>
        <filter val="9"/>
        <filter val="9,00"/>
        <filter val="93,00"/>
        <filter val="93,60"/>
        <filter val="96,00"/>
      </filters>
    </filterColumn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4" t="s">
        <v>768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770</v>
      </c>
      <c r="C6" s="54" t="s">
        <v>771</v>
      </c>
      <c r="D6" s="54" t="s">
        <v>772</v>
      </c>
      <c r="E6" s="54" t="s">
        <v>48</v>
      </c>
    </row>
    <row r="7" spans="2:8" x14ac:dyDescent="0.2">
      <c r="B7" s="54" t="s">
        <v>773</v>
      </c>
      <c r="C7" s="54" t="s">
        <v>774</v>
      </c>
      <c r="D7" s="54" t="s">
        <v>775</v>
      </c>
      <c r="E7" s="54" t="s">
        <v>48</v>
      </c>
    </row>
    <row r="8" spans="2:8" x14ac:dyDescent="0.2">
      <c r="B8" s="54" t="s">
        <v>776</v>
      </c>
      <c r="C8" s="54" t="s">
        <v>777</v>
      </c>
      <c r="D8" s="54" t="s">
        <v>778</v>
      </c>
      <c r="E8" s="54" t="s">
        <v>48</v>
      </c>
    </row>
    <row r="9" spans="2:8" x14ac:dyDescent="0.2">
      <c r="B9" s="54" t="s">
        <v>779</v>
      </c>
      <c r="C9" s="54" t="s">
        <v>780</v>
      </c>
      <c r="D9" s="54" t="s">
        <v>781</v>
      </c>
      <c r="E9" s="54" t="s">
        <v>48</v>
      </c>
    </row>
    <row r="10" spans="2:8" x14ac:dyDescent="0.2">
      <c r="B10" s="54" t="s">
        <v>782</v>
      </c>
      <c r="C10" s="54" t="s">
        <v>783</v>
      </c>
      <c r="D10" s="54" t="s">
        <v>784</v>
      </c>
      <c r="E10" s="54" t="s">
        <v>48</v>
      </c>
    </row>
    <row r="12" spans="2:8" x14ac:dyDescent="0.2">
      <c r="B12" s="54" t="s">
        <v>785</v>
      </c>
      <c r="C12" s="54" t="s">
        <v>771</v>
      </c>
      <c r="D12" s="54" t="s">
        <v>48</v>
      </c>
      <c r="E12" s="54" t="s">
        <v>48</v>
      </c>
    </row>
    <row r="14" spans="2:8" x14ac:dyDescent="0.2">
      <c r="B14" s="54" t="s">
        <v>786</v>
      </c>
      <c r="C14" s="54" t="s">
        <v>774</v>
      </c>
      <c r="D14" s="54" t="s">
        <v>48</v>
      </c>
      <c r="E14" s="54" t="s">
        <v>48</v>
      </c>
    </row>
    <row r="16" spans="2:8" x14ac:dyDescent="0.2">
      <c r="B16" s="54" t="s">
        <v>787</v>
      </c>
      <c r="C16" s="54" t="s">
        <v>777</v>
      </c>
      <c r="D16" s="54" t="s">
        <v>48</v>
      </c>
      <c r="E16" s="54" t="s">
        <v>48</v>
      </c>
    </row>
    <row r="18" spans="2:5" x14ac:dyDescent="0.2">
      <c r="B18" s="54" t="s">
        <v>788</v>
      </c>
      <c r="C18" s="54" t="s">
        <v>780</v>
      </c>
      <c r="D18" s="54" t="s">
        <v>48</v>
      </c>
      <c r="E18" s="54" t="s">
        <v>48</v>
      </c>
    </row>
    <row r="20" spans="2:5" x14ac:dyDescent="0.2">
      <c r="B20" s="54" t="s">
        <v>789</v>
      </c>
      <c r="C20" s="54" t="s">
        <v>783</v>
      </c>
      <c r="D20" s="54" t="s">
        <v>48</v>
      </c>
      <c r="E20" s="54" t="s">
        <v>48</v>
      </c>
    </row>
    <row r="22" spans="2:5" x14ac:dyDescent="0.2">
      <c r="B22" s="54" t="s">
        <v>790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791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792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793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794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795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796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797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798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799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800</v>
      </c>
      <c r="C32" s="54" t="s">
        <v>48</v>
      </c>
      <c r="D32" s="54" t="s">
        <v>48</v>
      </c>
      <c r="E32" s="54" t="s">
        <v>48</v>
      </c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