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75E546-2262-4CFA-B0CF-26E923A9EA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BP319" i="1" s="1"/>
  <c r="P319" i="1"/>
  <c r="X316" i="1"/>
  <c r="X315" i="1"/>
  <c r="BO314" i="1"/>
  <c r="BM314" i="1"/>
  <c r="Y314" i="1"/>
  <c r="BP314" i="1" s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O267" i="1"/>
  <c r="BN267" i="1"/>
  <c r="BM267" i="1"/>
  <c r="Z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Y257" i="1" s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Y147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75" i="1" l="1"/>
  <c r="BN275" i="1"/>
  <c r="Z275" i="1"/>
  <c r="BP324" i="1"/>
  <c r="BN324" i="1"/>
  <c r="Z324" i="1"/>
  <c r="BP347" i="1"/>
  <c r="BN347" i="1"/>
  <c r="Z347" i="1"/>
  <c r="BP353" i="1"/>
  <c r="BN353" i="1"/>
  <c r="Z353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0" i="1"/>
  <c r="BN70" i="1"/>
  <c r="Z73" i="1"/>
  <c r="BN73" i="1"/>
  <c r="Z80" i="1"/>
  <c r="BN80" i="1"/>
  <c r="Y90" i="1"/>
  <c r="Y99" i="1"/>
  <c r="Z101" i="1"/>
  <c r="BN101" i="1"/>
  <c r="Y104" i="1"/>
  <c r="Y111" i="1"/>
  <c r="Z116" i="1"/>
  <c r="BN116" i="1"/>
  <c r="Z127" i="1"/>
  <c r="BN127" i="1"/>
  <c r="Z132" i="1"/>
  <c r="BN132" i="1"/>
  <c r="Z133" i="1"/>
  <c r="BN133" i="1"/>
  <c r="Z150" i="1"/>
  <c r="BN150" i="1"/>
  <c r="Z155" i="1"/>
  <c r="BN155" i="1"/>
  <c r="Z178" i="1"/>
  <c r="BN178" i="1"/>
  <c r="Z196" i="1"/>
  <c r="BN196" i="1"/>
  <c r="Z211" i="1"/>
  <c r="BN211" i="1"/>
  <c r="Z215" i="1"/>
  <c r="BN215" i="1"/>
  <c r="Z227" i="1"/>
  <c r="BN227" i="1"/>
  <c r="Y238" i="1"/>
  <c r="Z235" i="1"/>
  <c r="BN235" i="1"/>
  <c r="Y246" i="1"/>
  <c r="Z252" i="1"/>
  <c r="BN252" i="1"/>
  <c r="Z263" i="1"/>
  <c r="BN263" i="1"/>
  <c r="BP298" i="1"/>
  <c r="BN298" i="1"/>
  <c r="Z298" i="1"/>
  <c r="BP337" i="1"/>
  <c r="BN337" i="1"/>
  <c r="Z337" i="1"/>
  <c r="BP352" i="1"/>
  <c r="BN352" i="1"/>
  <c r="Z352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98" i="1"/>
  <c r="BP361" i="1"/>
  <c r="BN361" i="1"/>
  <c r="Z361" i="1"/>
  <c r="Y367" i="1"/>
  <c r="BP366" i="1"/>
  <c r="BN366" i="1"/>
  <c r="Z366" i="1"/>
  <c r="Z367" i="1" s="1"/>
  <c r="BP370" i="1"/>
  <c r="BN370" i="1"/>
  <c r="Z370" i="1"/>
  <c r="Z373" i="1" s="1"/>
  <c r="BP382" i="1"/>
  <c r="BN382" i="1"/>
  <c r="Z382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Z530" i="1" s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Z26" i="1"/>
  <c r="BN26" i="1"/>
  <c r="BP26" i="1"/>
  <c r="Z30" i="1"/>
  <c r="BN30" i="1"/>
  <c r="Z54" i="1"/>
  <c r="BN54" i="1"/>
  <c r="Z58" i="1"/>
  <c r="BN58" i="1"/>
  <c r="Z68" i="1"/>
  <c r="BN68" i="1"/>
  <c r="Y76" i="1"/>
  <c r="Z84" i="1"/>
  <c r="BN84" i="1"/>
  <c r="BP84" i="1"/>
  <c r="Z88" i="1"/>
  <c r="BN88" i="1"/>
  <c r="Z93" i="1"/>
  <c r="Z98" i="1" s="1"/>
  <c r="BN93" i="1"/>
  <c r="BP93" i="1"/>
  <c r="Z94" i="1"/>
  <c r="BN94" i="1"/>
  <c r="Z95" i="1"/>
  <c r="BN95" i="1"/>
  <c r="Z103" i="1"/>
  <c r="BN103" i="1"/>
  <c r="Z110" i="1"/>
  <c r="BN110" i="1"/>
  <c r="Z114" i="1"/>
  <c r="BN114" i="1"/>
  <c r="Z118" i="1"/>
  <c r="BN118" i="1"/>
  <c r="Z125" i="1"/>
  <c r="BN125" i="1"/>
  <c r="Z135" i="1"/>
  <c r="BN135" i="1"/>
  <c r="Z144" i="1"/>
  <c r="BN144" i="1"/>
  <c r="Z161" i="1"/>
  <c r="BN161" i="1"/>
  <c r="Y167" i="1"/>
  <c r="Z172" i="1"/>
  <c r="BN172" i="1"/>
  <c r="Z180" i="1"/>
  <c r="BN180" i="1"/>
  <c r="Z194" i="1"/>
  <c r="BN194" i="1"/>
  <c r="Z198" i="1"/>
  <c r="BN198" i="1"/>
  <c r="Z205" i="1"/>
  <c r="BN205" i="1"/>
  <c r="Z217" i="1"/>
  <c r="BN217" i="1"/>
  <c r="Z221" i="1"/>
  <c r="BN221" i="1"/>
  <c r="Z229" i="1"/>
  <c r="BN229" i="1"/>
  <c r="Z233" i="1"/>
  <c r="BN233" i="1"/>
  <c r="Z241" i="1"/>
  <c r="BN241" i="1"/>
  <c r="Z250" i="1"/>
  <c r="BN250" i="1"/>
  <c r="Z254" i="1"/>
  <c r="BN254" i="1"/>
  <c r="Z261" i="1"/>
  <c r="BN261" i="1"/>
  <c r="Z265" i="1"/>
  <c r="BN265" i="1"/>
  <c r="Y280" i="1"/>
  <c r="Z277" i="1"/>
  <c r="BN277" i="1"/>
  <c r="Z296" i="1"/>
  <c r="BN296" i="1"/>
  <c r="Z314" i="1"/>
  <c r="BN314" i="1"/>
  <c r="Z319" i="1"/>
  <c r="BN319" i="1"/>
  <c r="Z322" i="1"/>
  <c r="BN322" i="1"/>
  <c r="Z326" i="1"/>
  <c r="BN326" i="1"/>
  <c r="Z333" i="1"/>
  <c r="BN333" i="1"/>
  <c r="Y343" i="1"/>
  <c r="Z339" i="1"/>
  <c r="BN339" i="1"/>
  <c r="BP341" i="1"/>
  <c r="BN341" i="1"/>
  <c r="BP355" i="1"/>
  <c r="BN355" i="1"/>
  <c r="Z355" i="1"/>
  <c r="BP378" i="1"/>
  <c r="BN378" i="1"/>
  <c r="Z378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63" i="1"/>
  <c r="Y362" i="1"/>
  <c r="Y392" i="1"/>
  <c r="Y37" i="1"/>
  <c r="Y49" i="1"/>
  <c r="BP72" i="1"/>
  <c r="BN72" i="1"/>
  <c r="Z72" i="1"/>
  <c r="BP87" i="1"/>
  <c r="BN87" i="1"/>
  <c r="Z87" i="1"/>
  <c r="BP115" i="1"/>
  <c r="BN115" i="1"/>
  <c r="Z115" i="1"/>
  <c r="Y137" i="1"/>
  <c r="BP131" i="1"/>
  <c r="BN131" i="1"/>
  <c r="Z131" i="1"/>
  <c r="BP143" i="1"/>
  <c r="BN143" i="1"/>
  <c r="Z143" i="1"/>
  <c r="BP156" i="1"/>
  <c r="BN156" i="1"/>
  <c r="Z156" i="1"/>
  <c r="Z157" i="1" s="1"/>
  <c r="Y158" i="1"/>
  <c r="BP173" i="1"/>
  <c r="BN173" i="1"/>
  <c r="Z173" i="1"/>
  <c r="Y175" i="1"/>
  <c r="Y182" i="1"/>
  <c r="BP177" i="1"/>
  <c r="BN177" i="1"/>
  <c r="Z177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BP236" i="1"/>
  <c r="BN236" i="1"/>
  <c r="Z236" i="1"/>
  <c r="BP244" i="1"/>
  <c r="BN244" i="1"/>
  <c r="Z244" i="1"/>
  <c r="BP253" i="1"/>
  <c r="BN253" i="1"/>
  <c r="Z253" i="1"/>
  <c r="BP262" i="1"/>
  <c r="BN262" i="1"/>
  <c r="Z262" i="1"/>
  <c r="BP266" i="1"/>
  <c r="BN266" i="1"/>
  <c r="Z266" i="1"/>
  <c r="BP278" i="1"/>
  <c r="BN278" i="1"/>
  <c r="Z278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Y327" i="1"/>
  <c r="BP332" i="1"/>
  <c r="BN332" i="1"/>
  <c r="Z332" i="1"/>
  <c r="BP371" i="1"/>
  <c r="BN371" i="1"/>
  <c r="Z371" i="1"/>
  <c r="Y373" i="1"/>
  <c r="BP397" i="1"/>
  <c r="BN397" i="1"/>
  <c r="Z397" i="1"/>
  <c r="Y399" i="1"/>
  <c r="Y404" i="1"/>
  <c r="BP401" i="1"/>
  <c r="BN401" i="1"/>
  <c r="Z401" i="1"/>
  <c r="Z403" i="1" s="1"/>
  <c r="Y403" i="1"/>
  <c r="F9" i="1"/>
  <c r="J9" i="1"/>
  <c r="F10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Y65" i="1"/>
  <c r="Z63" i="1"/>
  <c r="Z64" i="1" s="1"/>
  <c r="BN63" i="1"/>
  <c r="Y64" i="1"/>
  <c r="BP71" i="1"/>
  <c r="BN71" i="1"/>
  <c r="Z71" i="1"/>
  <c r="BP74" i="1"/>
  <c r="BN74" i="1"/>
  <c r="Z74" i="1"/>
  <c r="Y82" i="1"/>
  <c r="BP78" i="1"/>
  <c r="BN78" i="1"/>
  <c r="Z78" i="1"/>
  <c r="Y81" i="1"/>
  <c r="BP85" i="1"/>
  <c r="BN85" i="1"/>
  <c r="Z85" i="1"/>
  <c r="BP89" i="1"/>
  <c r="BN89" i="1"/>
  <c r="Z89" i="1"/>
  <c r="Y91" i="1"/>
  <c r="BP96" i="1"/>
  <c r="BN96" i="1"/>
  <c r="Z96" i="1"/>
  <c r="Y105" i="1"/>
  <c r="BP109" i="1"/>
  <c r="BN109" i="1"/>
  <c r="Z109" i="1"/>
  <c r="Z111" i="1" s="1"/>
  <c r="Y120" i="1"/>
  <c r="BP117" i="1"/>
  <c r="BN117" i="1"/>
  <c r="Z117" i="1"/>
  <c r="Z119" i="1" s="1"/>
  <c r="BP126" i="1"/>
  <c r="BN126" i="1"/>
  <c r="Z126" i="1"/>
  <c r="BP134" i="1"/>
  <c r="BN134" i="1"/>
  <c r="Z134" i="1"/>
  <c r="Y146" i="1"/>
  <c r="BP141" i="1"/>
  <c r="BN141" i="1"/>
  <c r="Z141" i="1"/>
  <c r="BP145" i="1"/>
  <c r="BN145" i="1"/>
  <c r="Z145" i="1"/>
  <c r="Y152" i="1"/>
  <c r="BP149" i="1"/>
  <c r="BN149" i="1"/>
  <c r="Z149" i="1"/>
  <c r="Z151" i="1" s="1"/>
  <c r="BP166" i="1"/>
  <c r="BN166" i="1"/>
  <c r="Z166" i="1"/>
  <c r="Z167" i="1" s="1"/>
  <c r="Y168" i="1"/>
  <c r="H608" i="1"/>
  <c r="Y174" i="1"/>
  <c r="BP171" i="1"/>
  <c r="BN171" i="1"/>
  <c r="Z171" i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BP197" i="1"/>
  <c r="BN197" i="1"/>
  <c r="Z197" i="1"/>
  <c r="Y201" i="1"/>
  <c r="BP206" i="1"/>
  <c r="BN206" i="1"/>
  <c r="Z206" i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O608" i="1"/>
  <c r="Y279" i="1"/>
  <c r="BP273" i="1"/>
  <c r="BN273" i="1"/>
  <c r="Z273" i="1"/>
  <c r="BP276" i="1"/>
  <c r="BN276" i="1"/>
  <c r="Z276" i="1"/>
  <c r="BP290" i="1"/>
  <c r="BN290" i="1"/>
  <c r="Z290" i="1"/>
  <c r="Y292" i="1"/>
  <c r="Y300" i="1"/>
  <c r="BP295" i="1"/>
  <c r="BN295" i="1"/>
  <c r="Z295" i="1"/>
  <c r="R608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BP340" i="1"/>
  <c r="BN340" i="1"/>
  <c r="Z340" i="1"/>
  <c r="BP348" i="1"/>
  <c r="BN348" i="1"/>
  <c r="Z348" i="1"/>
  <c r="Y350" i="1"/>
  <c r="BP354" i="1"/>
  <c r="BN354" i="1"/>
  <c r="Z354" i="1"/>
  <c r="Y356" i="1"/>
  <c r="BP381" i="1"/>
  <c r="BN381" i="1"/>
  <c r="Z381" i="1"/>
  <c r="BP385" i="1"/>
  <c r="BN385" i="1"/>
  <c r="Z385" i="1"/>
  <c r="H9" i="1"/>
  <c r="Y24" i="1"/>
  <c r="Y59" i="1"/>
  <c r="BP69" i="1"/>
  <c r="BN69" i="1"/>
  <c r="Z69" i="1"/>
  <c r="BP79" i="1"/>
  <c r="BN79" i="1"/>
  <c r="Z79" i="1"/>
  <c r="BP102" i="1"/>
  <c r="BN102" i="1"/>
  <c r="Z102" i="1"/>
  <c r="Z104" i="1" s="1"/>
  <c r="Y119" i="1"/>
  <c r="BP124" i="1"/>
  <c r="BN124" i="1"/>
  <c r="Z124" i="1"/>
  <c r="Z128" i="1" s="1"/>
  <c r="Y128" i="1"/>
  <c r="Y136" i="1"/>
  <c r="BP140" i="1"/>
  <c r="BN140" i="1"/>
  <c r="Z140" i="1"/>
  <c r="Y163" i="1"/>
  <c r="BP160" i="1"/>
  <c r="BN160" i="1"/>
  <c r="Z160" i="1"/>
  <c r="Z162" i="1" s="1"/>
  <c r="BP181" i="1"/>
  <c r="BN181" i="1"/>
  <c r="Z181" i="1"/>
  <c r="BP220" i="1"/>
  <c r="BN220" i="1"/>
  <c r="Z220" i="1"/>
  <c r="BP228" i="1"/>
  <c r="BN228" i="1"/>
  <c r="Z228" i="1"/>
  <c r="BP232" i="1"/>
  <c r="BN232" i="1"/>
  <c r="Z232" i="1"/>
  <c r="Y245" i="1"/>
  <c r="BP240" i="1"/>
  <c r="BN240" i="1"/>
  <c r="Z240" i="1"/>
  <c r="K608" i="1"/>
  <c r="Y258" i="1"/>
  <c r="BP249" i="1"/>
  <c r="BN249" i="1"/>
  <c r="Z249" i="1"/>
  <c r="BP274" i="1"/>
  <c r="BN274" i="1"/>
  <c r="Z274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49" i="1" s="1"/>
  <c r="Y357" i="1"/>
  <c r="BP360" i="1"/>
  <c r="BN360" i="1"/>
  <c r="Z360" i="1"/>
  <c r="Z362" i="1" s="1"/>
  <c r="V608" i="1"/>
  <c r="Y37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398" i="1"/>
  <c r="Z343" i="1"/>
  <c r="Z334" i="1"/>
  <c r="Z257" i="1"/>
  <c r="Z356" i="1"/>
  <c r="Z207" i="1"/>
  <c r="Z59" i="1"/>
  <c r="Z554" i="1"/>
  <c r="Z524" i="1"/>
  <c r="Z510" i="1"/>
  <c r="Z269" i="1"/>
  <c r="Z223" i="1"/>
  <c r="Z411" i="1"/>
  <c r="Z387" i="1"/>
  <c r="Z245" i="1"/>
  <c r="Z146" i="1"/>
  <c r="Z75" i="1"/>
  <c r="Z327" i="1"/>
  <c r="Z201" i="1"/>
  <c r="Z174" i="1"/>
  <c r="Z90" i="1"/>
  <c r="Z36" i="1"/>
  <c r="Z547" i="1"/>
  <c r="Z492" i="1"/>
  <c r="Z481" i="1"/>
  <c r="Z424" i="1"/>
  <c r="Y598" i="1"/>
  <c r="Z279" i="1"/>
  <c r="Z81" i="1"/>
  <c r="Y602" i="1"/>
  <c r="Y599" i="1"/>
  <c r="Z182" i="1"/>
  <c r="Z578" i="1"/>
  <c r="Z564" i="1"/>
  <c r="Z458" i="1"/>
  <c r="Z300" i="1"/>
  <c r="Z237" i="1"/>
  <c r="Y600" i="1"/>
  <c r="Z291" i="1"/>
  <c r="Z188" i="1"/>
  <c r="Z136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<sst xmlns="http://schemas.openxmlformats.org/spreadsheetml/2006/main" count="2494" uniqueCount="798">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</sst>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140" sqref="AA140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6" t="s">
        <v>0</v>
      </c>
      <c r="E1" s="459"/>
      <c r="F1" s="459"/>
      <c r="G1" s="12" t="s">
        <v>1</v>
      </c>
      <c r="H1" s="556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754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3" t="s">
        <v>8</v>
      </c>
      <c r="B5" s="410"/>
      <c r="C5" s="411"/>
      <c r="D5" s="531"/>
      <c r="E5" s="533"/>
      <c r="F5" s="475" t="s">
        <v>9</v>
      </c>
      <c r="G5" s="411"/>
      <c r="H5" s="531" t="s">
        <v>797</v>
      </c>
      <c r="I5" s="532"/>
      <c r="J5" s="532"/>
      <c r="K5" s="532"/>
      <c r="L5" s="532"/>
      <c r="M5" s="533"/>
      <c r="N5" s="58"/>
      <c r="P5" s="24" t="s">
        <v>10</v>
      </c>
      <c r="Q5" s="435">
        <v>45563</v>
      </c>
      <c r="R5" s="436"/>
      <c r="T5" s="607" t="s">
        <v>11</v>
      </c>
      <c r="U5" s="462"/>
      <c r="V5" s="608" t="s">
        <v>12</v>
      </c>
      <c r="W5" s="436"/>
      <c r="AB5" s="51"/>
      <c r="AC5" s="51"/>
      <c r="AD5" s="51"/>
      <c r="AE5" s="51"/>
    </row>
    <row r="6" spans="1:32" s="379" customFormat="1" ht="24" customHeight="1" x14ac:dyDescent="0.2">
      <c r="A6" s="663" t="s">
        <v>13</v>
      </c>
      <c r="B6" s="410"/>
      <c r="C6" s="411"/>
      <c r="D6" s="537" t="s">
        <v>14</v>
      </c>
      <c r="E6" s="538"/>
      <c r="F6" s="538"/>
      <c r="G6" s="538"/>
      <c r="H6" s="538"/>
      <c r="I6" s="538"/>
      <c r="J6" s="538"/>
      <c r="K6" s="538"/>
      <c r="L6" s="538"/>
      <c r="M6" s="436"/>
      <c r="N6" s="59"/>
      <c r="P6" s="24" t="s">
        <v>15</v>
      </c>
      <c r="Q6" s="447" t="str">
        <f>IF(Q5=0," ",CHOOSE(WEEKDAY(Q5,2),"Понедельник","Вторник","Среда","Четверг","Пятница","Суббота","Воскресенье"))</f>
        <v>Суббота</v>
      </c>
      <c r="R6" s="396"/>
      <c r="T6" s="617" t="s">
        <v>16</v>
      </c>
      <c r="U6" s="462"/>
      <c r="V6" s="588" t="s">
        <v>17</v>
      </c>
      <c r="W6" s="589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612"/>
      <c r="N7" s="60"/>
      <c r="P7" s="24"/>
      <c r="Q7" s="42"/>
      <c r="R7" s="42"/>
      <c r="T7" s="393"/>
      <c r="U7" s="462"/>
      <c r="V7" s="590"/>
      <c r="W7" s="591"/>
      <c r="AB7" s="51"/>
      <c r="AC7" s="51"/>
      <c r="AD7" s="51"/>
      <c r="AE7" s="51"/>
    </row>
    <row r="8" spans="1:32" s="379" customFormat="1" ht="25.5" customHeight="1" x14ac:dyDescent="0.2">
      <c r="A8" s="452" t="s">
        <v>18</v>
      </c>
      <c r="B8" s="403"/>
      <c r="C8" s="404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1">
        <v>0.54166666666666663</v>
      </c>
      <c r="R8" s="612"/>
      <c r="T8" s="393"/>
      <c r="U8" s="462"/>
      <c r="V8" s="590"/>
      <c r="W8" s="591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1"/>
      <c r="E9" s="49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0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77"/>
      <c r="P9" s="26" t="s">
        <v>20</v>
      </c>
      <c r="Q9" s="671"/>
      <c r="R9" s="480"/>
      <c r="T9" s="393"/>
      <c r="U9" s="462"/>
      <c r="V9" s="592"/>
      <c r="W9" s="59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1"/>
      <c r="E10" s="49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1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18"/>
      <c r="R10" s="619"/>
      <c r="U10" s="24" t="s">
        <v>22</v>
      </c>
      <c r="V10" s="789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436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11"/>
      <c r="R12" s="612"/>
      <c r="S12" s="23"/>
      <c r="U12" s="24"/>
      <c r="V12" s="459"/>
      <c r="W12" s="393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9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5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6"/>
      <c r="Q16" s="646"/>
      <c r="R16" s="646"/>
      <c r="S16" s="646"/>
      <c r="T16" s="6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7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93"/>
      <c r="R17" s="693"/>
      <c r="S17" s="693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82"/>
      <c r="BD17" s="555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94"/>
      <c r="R18" s="694"/>
      <c r="S18" s="694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0"/>
      <c r="AB18" s="530"/>
      <c r="AC18" s="530"/>
      <c r="AD18" s="472"/>
      <c r="AE18" s="473"/>
      <c r="AF18" s="474"/>
      <c r="AG18" s="683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54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1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3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6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6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26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0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3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7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9" t="s">
        <v>214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7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484" t="s">
        <v>218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4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1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47.61904761904762</v>
      </c>
      <c r="Y146" s="388">
        <f>IFERROR(Y139/H139,"0")+IFERROR(Y140/H140,"0")+IFERROR(Y141/H141,"0")+IFERROR(Y142/H142,"0")+IFERROR(Y143/H143,"0")+IFERROR(Y144/H144,"0")+IFERROR(Y145/H145,"0")</f>
        <v>48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1.044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400</v>
      </c>
      <c r="Y147" s="388">
        <f>IFERROR(SUM(Y139:Y145),"0")</f>
        <v>403.20000000000005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7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5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5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547" t="s">
        <v>382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517" t="s">
        <v>428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200</v>
      </c>
      <c r="Y347" s="387">
        <f>IFERROR(IF(X347="",0,CEILING((X347/$H347),1)*$H347),"")</f>
        <v>202.79999999999998</v>
      </c>
      <c r="Z347" s="36">
        <f>IFERROR(IF(Y347=0,"",ROUNDUP(Y347/H347,0)*0.02175),"")</f>
        <v>0.5655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214.46153846153848</v>
      </c>
      <c r="BN347" s="64">
        <f>IFERROR(Y347*I347/H347,"0")</f>
        <v>217.464</v>
      </c>
      <c r="BO347" s="64">
        <f>IFERROR(1/J347*(X347/H347),"0")</f>
        <v>0.45787545787545786</v>
      </c>
      <c r="BP347" s="64">
        <f>IFERROR(1/J347*(Y347/H347),"0")</f>
        <v>0.46428571428571425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25.641025641025642</v>
      </c>
      <c r="Y349" s="388">
        <f>IFERROR(Y346/H346,"0")+IFERROR(Y347/H347,"0")+IFERROR(Y348/H348,"0")</f>
        <v>26</v>
      </c>
      <c r="Z349" s="388">
        <f>IFERROR(IF(Z346="",0,Z346),"0")+IFERROR(IF(Z347="",0,Z347),"0")+IFERROR(IF(Z348="",0,Z348),"0")</f>
        <v>0.5655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200</v>
      </c>
      <c r="Y350" s="388">
        <f>IFERROR(SUM(Y346:Y348),"0")</f>
        <v>202.79999999999998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7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1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550</v>
      </c>
      <c r="Y379" s="387">
        <f t="shared" si="67"/>
        <v>555</v>
      </c>
      <c r="Z379" s="36">
        <f>IFERROR(IF(Y379=0,"",ROUNDUP(Y379/H379,0)*0.02175),"")</f>
        <v>0.80474999999999997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567.6</v>
      </c>
      <c r="BN379" s="64">
        <f t="shared" si="69"/>
        <v>572.76</v>
      </c>
      <c r="BO379" s="64">
        <f t="shared" si="70"/>
        <v>0.76388888888888884</v>
      </c>
      <c r="BP379" s="64">
        <f t="shared" si="71"/>
        <v>0.77083333333333326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400</v>
      </c>
      <c r="Y383" s="387">
        <f t="shared" si="67"/>
        <v>405</v>
      </c>
      <c r="Z383" s="36">
        <f>IFERROR(IF(Y383=0,"",ROUNDUP(Y383/H383,0)*0.02175),"")</f>
        <v>0.58724999999999994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412.8</v>
      </c>
      <c r="BN383" s="64">
        <f t="shared" si="69"/>
        <v>417.96000000000004</v>
      </c>
      <c r="BO383" s="64">
        <f t="shared" si="70"/>
        <v>0.55555555555555558</v>
      </c>
      <c r="BP383" s="64">
        <f t="shared" si="71"/>
        <v>0.5625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63.333333333333329</v>
      </c>
      <c r="Y387" s="388">
        <f>IFERROR(Y378/H378,"0")+IFERROR(Y379/H379,"0")+IFERROR(Y380/H380,"0")+IFERROR(Y381/H381,"0")+IFERROR(Y382/H382,"0")+IFERROR(Y383/H383,"0")+IFERROR(Y384/H384,"0")+IFERROR(Y385/H385,"0")+IFERROR(Y386/H386,"0")</f>
        <v>64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1.3919999999999999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950</v>
      </c>
      <c r="Y388" s="388">
        <f>IFERROR(SUM(Y378:Y386),"0")</f>
        <v>960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52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3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5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7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4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6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200</v>
      </c>
      <c r="Y518" s="387">
        <f t="shared" ref="Y518:Y523" si="89">IFERROR(IF(X518="",0,CEILING((X518/$H518),1)*$H518),"")</f>
        <v>200.64000000000001</v>
      </c>
      <c r="Z518" s="36">
        <f>IFERROR(IF(Y518=0,"",ROUNDUP(Y518/H518,0)*0.01196),"")</f>
        <v>0.45448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213.63636363636363</v>
      </c>
      <c r="BN518" s="64">
        <f t="shared" ref="BN518:BN523" si="91">IFERROR(Y518*I518/H518,"0")</f>
        <v>214.32</v>
      </c>
      <c r="BO518" s="64">
        <f t="shared" ref="BO518:BO523" si="92">IFERROR(1/J518*(X518/H518),"0")</f>
        <v>0.36421911421911418</v>
      </c>
      <c r="BP518" s="64">
        <f t="shared" ref="BP518:BP523" si="93">IFERROR(1/J518*(Y518/H518),"0")</f>
        <v>0.36538461538461542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37.878787878787875</v>
      </c>
      <c r="Y524" s="388">
        <f>IFERROR(Y518/H518,"0")+IFERROR(Y519/H519,"0")+IFERROR(Y520/H520,"0")+IFERROR(Y521/H521,"0")+IFERROR(Y522/H522,"0")+IFERROR(Y523/H523,"0")</f>
        <v>38</v>
      </c>
      <c r="Z524" s="388">
        <f>IFERROR(IF(Z518="",0,Z518),"0")+IFERROR(IF(Z519="",0,Z519),"0")+IFERROR(IF(Z520="",0,Z520),"0")+IFERROR(IF(Z521="",0,Z521),"0")+IFERROR(IF(Z522="",0,Z522),"0")+IFERROR(IF(Z523="",0,Z523),"0")</f>
        <v>0.45448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200</v>
      </c>
      <c r="Y525" s="388">
        <f>IFERROR(SUM(Y518:Y523),"0")</f>
        <v>200.64000000000001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3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53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8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5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26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34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40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3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4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09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5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0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9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31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2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499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6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4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29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4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40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0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80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8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15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5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39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6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89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4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79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06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1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2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2050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2066.64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2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2144.6693306693305</v>
      </c>
      <c r="Y599" s="388">
        <f>IFERROR(SUM(BN22:BN595),"0")</f>
        <v>2162.0880000000002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2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4</v>
      </c>
      <c r="Y600" s="38">
        <f>ROUNDUP(SUM(BP22:BP595),0)</f>
        <v>4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2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2244.6693306693305</v>
      </c>
      <c r="Y601" s="388">
        <f>GrossWeightTotalR+PalletQtyTotalR*25</f>
        <v>2262.0880000000002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2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194.47219447219447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196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2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3.8909799999999999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7"/>
      <c r="E605" s="457"/>
      <c r="F605" s="457"/>
      <c r="G605" s="457"/>
      <c r="H605" s="458"/>
      <c r="I605" s="390" t="s">
        <v>272</v>
      </c>
      <c r="J605" s="457"/>
      <c r="K605" s="457"/>
      <c r="L605" s="457"/>
      <c r="M605" s="457"/>
      <c r="N605" s="457"/>
      <c r="O605" s="457"/>
      <c r="P605" s="457"/>
      <c r="Q605" s="457"/>
      <c r="R605" s="457"/>
      <c r="S605" s="457"/>
      <c r="T605" s="457"/>
      <c r="U605" s="457"/>
      <c r="V605" s="458"/>
      <c r="W605" s="390" t="s">
        <v>492</v>
      </c>
      <c r="X605" s="458"/>
      <c r="Y605" s="390" t="s">
        <v>546</v>
      </c>
      <c r="Z605" s="457"/>
      <c r="AA605" s="457"/>
      <c r="AB605" s="458"/>
      <c r="AC605" s="383" t="s">
        <v>617</v>
      </c>
      <c r="AD605" s="390" t="s">
        <v>661</v>
      </c>
      <c r="AE605" s="458"/>
      <c r="AF605" s="384"/>
    </row>
    <row r="606" spans="1:68" ht="14.25" customHeight="1" thickTop="1" x14ac:dyDescent="0.2">
      <c r="A606" s="781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82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403.20000000000005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202.79999999999998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1260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200.64000000000001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94,47"/>
        <filter val="2 050,00"/>
        <filter val="2 144,67"/>
        <filter val="2 244,67"/>
        <filter val="20,00"/>
        <filter val="200,00"/>
        <filter val="25,64"/>
        <filter val="300,00"/>
        <filter val="37,88"/>
        <filter val="4"/>
        <filter val="400,00"/>
        <filter val="47,62"/>
        <filter val="550,00"/>
        <filter val="63,33"/>
        <filter val="950,00"/>
      </filters>
    </filterColumn>
  </autoFilter>
  <mergeCells count="1076"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