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7C1A52-4CDA-4DFD-869B-A784CC8951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P542" i="1" s="1"/>
  <c r="BO541" i="1"/>
  <c r="BM541" i="1"/>
  <c r="Y541" i="1"/>
  <c r="BP541" i="1" s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BP522" i="1" s="1"/>
  <c r="P522" i="1"/>
  <c r="BO521" i="1"/>
  <c r="BM521" i="1"/>
  <c r="Y521" i="1"/>
  <c r="BP521" i="1" s="1"/>
  <c r="P521" i="1"/>
  <c r="BO520" i="1"/>
  <c r="BM520" i="1"/>
  <c r="Y520" i="1"/>
  <c r="BP520" i="1" s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BP508" i="1" s="1"/>
  <c r="P508" i="1"/>
  <c r="BO507" i="1"/>
  <c r="BM507" i="1"/>
  <c r="Y507" i="1"/>
  <c r="BP507" i="1" s="1"/>
  <c r="P507" i="1"/>
  <c r="BO506" i="1"/>
  <c r="BM506" i="1"/>
  <c r="Y506" i="1"/>
  <c r="BP506" i="1" s="1"/>
  <c r="P506" i="1"/>
  <c r="BO505" i="1"/>
  <c r="BM505" i="1"/>
  <c r="Y505" i="1"/>
  <c r="P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Y498" i="1" s="1"/>
  <c r="P496" i="1"/>
  <c r="X493" i="1"/>
  <c r="X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BP480" i="1" s="1"/>
  <c r="P480" i="1"/>
  <c r="BO479" i="1"/>
  <c r="BM479" i="1"/>
  <c r="Y479" i="1"/>
  <c r="BP479" i="1" s="1"/>
  <c r="P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Y467" i="1" s="1"/>
  <c r="P466" i="1"/>
  <c r="X464" i="1"/>
  <c r="X463" i="1"/>
  <c r="BO462" i="1"/>
  <c r="BM462" i="1"/>
  <c r="Y462" i="1"/>
  <c r="BP462" i="1" s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BP449" i="1" s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Y428" i="1" s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BP414" i="1" s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BP402" i="1" s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O396" i="1"/>
  <c r="BM396" i="1"/>
  <c r="Y396" i="1"/>
  <c r="BP396" i="1" s="1"/>
  <c r="P396" i="1"/>
  <c r="BO395" i="1"/>
  <c r="BM395" i="1"/>
  <c r="Y395" i="1"/>
  <c r="Y398" i="1" s="1"/>
  <c r="P395" i="1"/>
  <c r="X393" i="1"/>
  <c r="X392" i="1"/>
  <c r="BO391" i="1"/>
  <c r="BM391" i="1"/>
  <c r="Y391" i="1"/>
  <c r="BP391" i="1" s="1"/>
  <c r="P391" i="1"/>
  <c r="BO390" i="1"/>
  <c r="BM390" i="1"/>
  <c r="Y390" i="1"/>
  <c r="P390" i="1"/>
  <c r="X388" i="1"/>
  <c r="X387" i="1"/>
  <c r="BO386" i="1"/>
  <c r="BM386" i="1"/>
  <c r="Y386" i="1"/>
  <c r="BP386" i="1" s="1"/>
  <c r="P386" i="1"/>
  <c r="BO385" i="1"/>
  <c r="BM385" i="1"/>
  <c r="Y385" i="1"/>
  <c r="BP385" i="1" s="1"/>
  <c r="P385" i="1"/>
  <c r="BO384" i="1"/>
  <c r="BM384" i="1"/>
  <c r="Y384" i="1"/>
  <c r="BP384" i="1" s="1"/>
  <c r="P384" i="1"/>
  <c r="BO383" i="1"/>
  <c r="BM383" i="1"/>
  <c r="Y383" i="1"/>
  <c r="BP383" i="1" s="1"/>
  <c r="P383" i="1"/>
  <c r="BO382" i="1"/>
  <c r="BM382" i="1"/>
  <c r="Y382" i="1"/>
  <c r="BP382" i="1" s="1"/>
  <c r="P382" i="1"/>
  <c r="BO381" i="1"/>
  <c r="BM381" i="1"/>
  <c r="Y381" i="1"/>
  <c r="BP381" i="1" s="1"/>
  <c r="P381" i="1"/>
  <c r="BO380" i="1"/>
  <c r="BM380" i="1"/>
  <c r="Y380" i="1"/>
  <c r="BP380" i="1" s="1"/>
  <c r="P380" i="1"/>
  <c r="BO379" i="1"/>
  <c r="BM379" i="1"/>
  <c r="Y379" i="1"/>
  <c r="BP379" i="1" s="1"/>
  <c r="P379" i="1"/>
  <c r="BO378" i="1"/>
  <c r="BM378" i="1"/>
  <c r="Y378" i="1"/>
  <c r="W608" i="1" s="1"/>
  <c r="P378" i="1"/>
  <c r="X374" i="1"/>
  <c r="X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Y363" i="1" s="1"/>
  <c r="P359" i="1"/>
  <c r="X357" i="1"/>
  <c r="X356" i="1"/>
  <c r="BO355" i="1"/>
  <c r="BM355" i="1"/>
  <c r="Y355" i="1"/>
  <c r="BP355" i="1" s="1"/>
  <c r="P355" i="1"/>
  <c r="BO354" i="1"/>
  <c r="BM354" i="1"/>
  <c r="Y354" i="1"/>
  <c r="BP354" i="1" s="1"/>
  <c r="P354" i="1"/>
  <c r="BO353" i="1"/>
  <c r="BM353" i="1"/>
  <c r="Y353" i="1"/>
  <c r="BP353" i="1" s="1"/>
  <c r="BO352" i="1"/>
  <c r="BM352" i="1"/>
  <c r="Y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BP333" i="1" s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Y334" i="1" s="1"/>
  <c r="P330" i="1"/>
  <c r="X328" i="1"/>
  <c r="X327" i="1"/>
  <c r="BO326" i="1"/>
  <c r="BM326" i="1"/>
  <c r="Y326" i="1"/>
  <c r="BP326" i="1" s="1"/>
  <c r="P326" i="1"/>
  <c r="BO325" i="1"/>
  <c r="BM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BP320" i="1" s="1"/>
  <c r="P320" i="1"/>
  <c r="BO319" i="1"/>
  <c r="BM319" i="1"/>
  <c r="Y319" i="1"/>
  <c r="P319" i="1"/>
  <c r="X316" i="1"/>
  <c r="X315" i="1"/>
  <c r="BO314" i="1"/>
  <c r="BM314" i="1"/>
  <c r="Y314" i="1"/>
  <c r="BP314" i="1" s="1"/>
  <c r="P314" i="1"/>
  <c r="BO313" i="1"/>
  <c r="BM313" i="1"/>
  <c r="Y313" i="1"/>
  <c r="Y315" i="1" s="1"/>
  <c r="P313" i="1"/>
  <c r="X311" i="1"/>
  <c r="X310" i="1"/>
  <c r="BO309" i="1"/>
  <c r="BM309" i="1"/>
  <c r="Y309" i="1"/>
  <c r="T608" i="1" s="1"/>
  <c r="P309" i="1"/>
  <c r="X306" i="1"/>
  <c r="X305" i="1"/>
  <c r="BO304" i="1"/>
  <c r="BM304" i="1"/>
  <c r="Y304" i="1"/>
  <c r="S608" i="1" s="1"/>
  <c r="P304" i="1"/>
  <c r="X301" i="1"/>
  <c r="X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P295" i="1"/>
  <c r="X292" i="1"/>
  <c r="X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BP278" i="1" s="1"/>
  <c r="P278" i="1"/>
  <c r="BO277" i="1"/>
  <c r="BM277" i="1"/>
  <c r="Y277" i="1"/>
  <c r="BP277" i="1" s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BO273" i="1"/>
  <c r="BM273" i="1"/>
  <c r="Y273" i="1"/>
  <c r="O608" i="1" s="1"/>
  <c r="P273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BP261" i="1" s="1"/>
  <c r="P261" i="1"/>
  <c r="X258" i="1"/>
  <c r="X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X246" i="1"/>
  <c r="X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BP185" i="1" s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P132" i="1"/>
  <c r="BO131" i="1"/>
  <c r="BM131" i="1"/>
  <c r="Y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P80" i="1"/>
  <c r="BO79" i="1"/>
  <c r="BM79" i="1"/>
  <c r="Y79" i="1"/>
  <c r="BP79" i="1" s="1"/>
  <c r="BO78" i="1"/>
  <c r="BM78" i="1"/>
  <c r="Y78" i="1"/>
  <c r="BP78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X24" i="1"/>
  <c r="X23" i="1"/>
  <c r="BO22" i="1"/>
  <c r="BM22" i="1"/>
  <c r="Y22" i="1"/>
  <c r="P22" i="1"/>
  <c r="H10" i="1"/>
  <c r="A9" i="1"/>
  <c r="A10" i="1" s="1"/>
  <c r="D7" i="1"/>
  <c r="Q6" i="1"/>
  <c r="P2" i="1"/>
  <c r="Z28" i="1" l="1"/>
  <c r="BN28" i="1"/>
  <c r="Z193" i="1"/>
  <c r="BN193" i="1"/>
  <c r="Y202" i="1"/>
  <c r="Z240" i="1"/>
  <c r="BN240" i="1"/>
  <c r="Z244" i="1"/>
  <c r="BN244" i="1"/>
  <c r="Z507" i="1"/>
  <c r="BN507" i="1"/>
  <c r="Z56" i="1"/>
  <c r="BN56" i="1"/>
  <c r="Z124" i="1"/>
  <c r="BN124" i="1"/>
  <c r="Z145" i="1"/>
  <c r="BN145" i="1"/>
  <c r="Z179" i="1"/>
  <c r="BN179" i="1"/>
  <c r="Z206" i="1"/>
  <c r="BN206" i="1"/>
  <c r="Z230" i="1"/>
  <c r="BN230" i="1"/>
  <c r="Z256" i="1"/>
  <c r="BN256" i="1"/>
  <c r="Z298" i="1"/>
  <c r="BN298" i="1"/>
  <c r="Z326" i="1"/>
  <c r="BN326" i="1"/>
  <c r="Y357" i="1"/>
  <c r="Z354" i="1"/>
  <c r="BN354" i="1"/>
  <c r="Z414" i="1"/>
  <c r="BN414" i="1"/>
  <c r="Z448" i="1"/>
  <c r="BN448" i="1"/>
  <c r="Z449" i="1"/>
  <c r="BN449" i="1"/>
  <c r="Z480" i="1"/>
  <c r="BN480" i="1"/>
  <c r="Z521" i="1"/>
  <c r="BN521" i="1"/>
  <c r="BP251" i="1"/>
  <c r="BN251" i="1"/>
  <c r="Z251" i="1"/>
  <c r="BP252" i="1"/>
  <c r="BN252" i="1"/>
  <c r="Z252" i="1"/>
  <c r="BP289" i="1"/>
  <c r="BN289" i="1"/>
  <c r="Z289" i="1"/>
  <c r="BP322" i="1"/>
  <c r="BN322" i="1"/>
  <c r="Z322" i="1"/>
  <c r="BP346" i="1"/>
  <c r="BN346" i="1"/>
  <c r="Z346" i="1"/>
  <c r="BP408" i="1"/>
  <c r="BN408" i="1"/>
  <c r="Z408" i="1"/>
  <c r="BP444" i="1"/>
  <c r="BN444" i="1"/>
  <c r="Z444" i="1"/>
  <c r="BP476" i="1"/>
  <c r="BN476" i="1"/>
  <c r="Z476" i="1"/>
  <c r="BP513" i="1"/>
  <c r="BN513" i="1"/>
  <c r="Z513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X599" i="1"/>
  <c r="X602" i="1"/>
  <c r="Y36" i="1"/>
  <c r="Z34" i="1"/>
  <c r="BN34" i="1"/>
  <c r="C608" i="1"/>
  <c r="Z62" i="1"/>
  <c r="BN62" i="1"/>
  <c r="Y65" i="1"/>
  <c r="D608" i="1"/>
  <c r="Z78" i="1"/>
  <c r="BN78" i="1"/>
  <c r="Z79" i="1"/>
  <c r="BN79" i="1"/>
  <c r="Y82" i="1"/>
  <c r="Y90" i="1"/>
  <c r="Y99" i="1"/>
  <c r="Z115" i="1"/>
  <c r="BN115" i="1"/>
  <c r="Y136" i="1"/>
  <c r="Z140" i="1"/>
  <c r="BN140" i="1"/>
  <c r="Z141" i="1"/>
  <c r="BN141" i="1"/>
  <c r="Z156" i="1"/>
  <c r="BN156" i="1"/>
  <c r="Z173" i="1"/>
  <c r="BN173" i="1"/>
  <c r="Y183" i="1"/>
  <c r="Z185" i="1"/>
  <c r="BN185" i="1"/>
  <c r="Y188" i="1"/>
  <c r="Z197" i="1"/>
  <c r="BN197" i="1"/>
  <c r="Z216" i="1"/>
  <c r="BN216" i="1"/>
  <c r="Z226" i="1"/>
  <c r="BN226" i="1"/>
  <c r="Z234" i="1"/>
  <c r="BN234" i="1"/>
  <c r="BP263" i="1"/>
  <c r="BN263" i="1"/>
  <c r="Z263" i="1"/>
  <c r="BP319" i="1"/>
  <c r="BN319" i="1"/>
  <c r="Z319" i="1"/>
  <c r="BP332" i="1"/>
  <c r="BN332" i="1"/>
  <c r="Z332" i="1"/>
  <c r="BP371" i="1"/>
  <c r="BN371" i="1"/>
  <c r="Z371" i="1"/>
  <c r="BP422" i="1"/>
  <c r="BN422" i="1"/>
  <c r="Z422" i="1"/>
  <c r="BP453" i="1"/>
  <c r="BN453" i="1"/>
  <c r="Z453" i="1"/>
  <c r="BP491" i="1"/>
  <c r="BN491" i="1"/>
  <c r="Z491" i="1"/>
  <c r="BP503" i="1"/>
  <c r="BN503" i="1"/>
  <c r="Z503" i="1"/>
  <c r="BP527" i="1"/>
  <c r="BN527" i="1"/>
  <c r="Z527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R608" i="1"/>
  <c r="Y343" i="1"/>
  <c r="Y349" i="1"/>
  <c r="Y516" i="1"/>
  <c r="Y530" i="1"/>
  <c r="Y547" i="1"/>
  <c r="BP338" i="1"/>
  <c r="BN338" i="1"/>
  <c r="BP342" i="1"/>
  <c r="BN342" i="1"/>
  <c r="Z342" i="1"/>
  <c r="BP360" i="1"/>
  <c r="BN360" i="1"/>
  <c r="Z360" i="1"/>
  <c r="BP420" i="1"/>
  <c r="BN420" i="1"/>
  <c r="Z420" i="1"/>
  <c r="BP442" i="1"/>
  <c r="BN442" i="1"/>
  <c r="Z442" i="1"/>
  <c r="BP451" i="1"/>
  <c r="BN451" i="1"/>
  <c r="Z451" i="1"/>
  <c r="Y463" i="1"/>
  <c r="BP461" i="1"/>
  <c r="BN461" i="1"/>
  <c r="Z461" i="1"/>
  <c r="Y486" i="1"/>
  <c r="Y485" i="1"/>
  <c r="BP484" i="1"/>
  <c r="BN484" i="1"/>
  <c r="Z484" i="1"/>
  <c r="Z485" i="1" s="1"/>
  <c r="Y492" i="1"/>
  <c r="BP489" i="1"/>
  <c r="BN489" i="1"/>
  <c r="Z489" i="1"/>
  <c r="BP509" i="1"/>
  <c r="BN509" i="1"/>
  <c r="Z509" i="1"/>
  <c r="BP523" i="1"/>
  <c r="BN523" i="1"/>
  <c r="Z523" i="1"/>
  <c r="BP534" i="1"/>
  <c r="BN534" i="1"/>
  <c r="Z534" i="1"/>
  <c r="BP583" i="1"/>
  <c r="BN583" i="1"/>
  <c r="Z583" i="1"/>
  <c r="Y593" i="1"/>
  <c r="Y592" i="1"/>
  <c r="BP591" i="1"/>
  <c r="BN591" i="1"/>
  <c r="Z591" i="1"/>
  <c r="Z592" i="1" s="1"/>
  <c r="B608" i="1"/>
  <c r="X600" i="1"/>
  <c r="Z26" i="1"/>
  <c r="BN26" i="1"/>
  <c r="BP26" i="1"/>
  <c r="Y37" i="1"/>
  <c r="Z30" i="1"/>
  <c r="BN30" i="1"/>
  <c r="Z54" i="1"/>
  <c r="BN54" i="1"/>
  <c r="Z58" i="1"/>
  <c r="BN58" i="1"/>
  <c r="Y64" i="1"/>
  <c r="Z69" i="1"/>
  <c r="BN69" i="1"/>
  <c r="Z74" i="1"/>
  <c r="BN74" i="1"/>
  <c r="Y81" i="1"/>
  <c r="Z85" i="1"/>
  <c r="BN85" i="1"/>
  <c r="Z89" i="1"/>
  <c r="BN89" i="1"/>
  <c r="Z96" i="1"/>
  <c r="BN96" i="1"/>
  <c r="Y105" i="1"/>
  <c r="Z109" i="1"/>
  <c r="BN109" i="1"/>
  <c r="Y120" i="1"/>
  <c r="Z117" i="1"/>
  <c r="BN117" i="1"/>
  <c r="F608" i="1"/>
  <c r="Z126" i="1"/>
  <c r="BN126" i="1"/>
  <c r="Z131" i="1"/>
  <c r="BN131" i="1"/>
  <c r="BP131" i="1"/>
  <c r="Y137" i="1"/>
  <c r="Z134" i="1"/>
  <c r="BN134" i="1"/>
  <c r="Y146" i="1"/>
  <c r="Z143" i="1"/>
  <c r="BN143" i="1"/>
  <c r="Z149" i="1"/>
  <c r="BN149" i="1"/>
  <c r="BP149" i="1"/>
  <c r="Y152" i="1"/>
  <c r="G608" i="1"/>
  <c r="Z160" i="1"/>
  <c r="BN160" i="1"/>
  <c r="BP160" i="1"/>
  <c r="Y163" i="1"/>
  <c r="Z171" i="1"/>
  <c r="BN171" i="1"/>
  <c r="Y174" i="1"/>
  <c r="Z177" i="1"/>
  <c r="BN177" i="1"/>
  <c r="BP177" i="1"/>
  <c r="Y182" i="1"/>
  <c r="Z181" i="1"/>
  <c r="BN181" i="1"/>
  <c r="Y189" i="1"/>
  <c r="Z187" i="1"/>
  <c r="BN187" i="1"/>
  <c r="Z195" i="1"/>
  <c r="BN195" i="1"/>
  <c r="Z199" i="1"/>
  <c r="BN199" i="1"/>
  <c r="J608" i="1"/>
  <c r="Z210" i="1"/>
  <c r="BN210" i="1"/>
  <c r="BP210" i="1"/>
  <c r="Y213" i="1"/>
  <c r="Y223" i="1"/>
  <c r="Z218" i="1"/>
  <c r="BN218" i="1"/>
  <c r="Z222" i="1"/>
  <c r="BN222" i="1"/>
  <c r="Y237" i="1"/>
  <c r="Z228" i="1"/>
  <c r="BN228" i="1"/>
  <c r="Z232" i="1"/>
  <c r="BN232" i="1"/>
  <c r="Z236" i="1"/>
  <c r="BN236" i="1"/>
  <c r="Y245" i="1"/>
  <c r="Z242" i="1"/>
  <c r="BN242" i="1"/>
  <c r="Z249" i="1"/>
  <c r="BN249" i="1"/>
  <c r="Z254" i="1"/>
  <c r="BN254" i="1"/>
  <c r="Z261" i="1"/>
  <c r="BN261" i="1"/>
  <c r="Z265" i="1"/>
  <c r="BN265" i="1"/>
  <c r="Z277" i="1"/>
  <c r="BN277" i="1"/>
  <c r="Q608" i="1"/>
  <c r="Z296" i="1"/>
  <c r="BN296" i="1"/>
  <c r="Z314" i="1"/>
  <c r="BN314" i="1"/>
  <c r="Z324" i="1"/>
  <c r="BN324" i="1"/>
  <c r="Z330" i="1"/>
  <c r="BN330" i="1"/>
  <c r="BP330" i="1"/>
  <c r="Y335" i="1"/>
  <c r="Z338" i="1"/>
  <c r="BP348" i="1"/>
  <c r="BN348" i="1"/>
  <c r="Z348" i="1"/>
  <c r="Y392" i="1"/>
  <c r="BN390" i="1"/>
  <c r="Z390" i="1"/>
  <c r="BP410" i="1"/>
  <c r="BN410" i="1"/>
  <c r="Z410" i="1"/>
  <c r="Y608" i="1"/>
  <c r="Y459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505" i="1"/>
  <c r="BN505" i="1"/>
  <c r="Z505" i="1"/>
  <c r="Y524" i="1"/>
  <c r="BP519" i="1"/>
  <c r="BN519" i="1"/>
  <c r="Z519" i="1"/>
  <c r="BP529" i="1"/>
  <c r="BN529" i="1"/>
  <c r="Z529" i="1"/>
  <c r="Y584" i="1"/>
  <c r="BP582" i="1"/>
  <c r="BN582" i="1"/>
  <c r="Z582" i="1"/>
  <c r="Y350" i="1"/>
  <c r="V608" i="1"/>
  <c r="Y374" i="1"/>
  <c r="Y416" i="1"/>
  <c r="Z608" i="1"/>
  <c r="Y482" i="1"/>
  <c r="AC608" i="1"/>
  <c r="Y515" i="1"/>
  <c r="Y531" i="1"/>
  <c r="F9" i="1"/>
  <c r="J9" i="1"/>
  <c r="F10" i="1"/>
  <c r="Z22" i="1"/>
  <c r="Z23" i="1" s="1"/>
  <c r="BN22" i="1"/>
  <c r="BP22" i="1"/>
  <c r="Y23" i="1"/>
  <c r="X598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BN80" i="1"/>
  <c r="BP80" i="1"/>
  <c r="Z84" i="1"/>
  <c r="BN84" i="1"/>
  <c r="BP84" i="1"/>
  <c r="Z86" i="1"/>
  <c r="BN86" i="1"/>
  <c r="Z88" i="1"/>
  <c r="BN88" i="1"/>
  <c r="Y91" i="1"/>
  <c r="Z93" i="1"/>
  <c r="BN93" i="1"/>
  <c r="BP93" i="1"/>
  <c r="Z94" i="1"/>
  <c r="BN94" i="1"/>
  <c r="Z95" i="1"/>
  <c r="BN95" i="1"/>
  <c r="Z97" i="1"/>
  <c r="BN97" i="1"/>
  <c r="Y98" i="1"/>
  <c r="Z101" i="1"/>
  <c r="BN101" i="1"/>
  <c r="BP101" i="1"/>
  <c r="Z103" i="1"/>
  <c r="BN103" i="1"/>
  <c r="Y104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Y119" i="1"/>
  <c r="Z123" i="1"/>
  <c r="BN123" i="1"/>
  <c r="BP123" i="1"/>
  <c r="Z125" i="1"/>
  <c r="BN125" i="1"/>
  <c r="Z127" i="1"/>
  <c r="BN127" i="1"/>
  <c r="Y128" i="1"/>
  <c r="Z132" i="1"/>
  <c r="BN132" i="1"/>
  <c r="BP132" i="1"/>
  <c r="Z133" i="1"/>
  <c r="BN133" i="1"/>
  <c r="Z135" i="1"/>
  <c r="BN135" i="1"/>
  <c r="Z139" i="1"/>
  <c r="BN139" i="1"/>
  <c r="BP139" i="1"/>
  <c r="Z142" i="1"/>
  <c r="BN142" i="1"/>
  <c r="Z144" i="1"/>
  <c r="BN144" i="1"/>
  <c r="Y147" i="1"/>
  <c r="Z150" i="1"/>
  <c r="BN150" i="1"/>
  <c r="BP150" i="1"/>
  <c r="Z155" i="1"/>
  <c r="Z157" i="1" s="1"/>
  <c r="BN155" i="1"/>
  <c r="BP155" i="1"/>
  <c r="Y158" i="1"/>
  <c r="Z161" i="1"/>
  <c r="BN161" i="1"/>
  <c r="BP161" i="1"/>
  <c r="Z165" i="1"/>
  <c r="Z167" i="1" s="1"/>
  <c r="BN165" i="1"/>
  <c r="BP165" i="1"/>
  <c r="Y168" i="1"/>
  <c r="H608" i="1"/>
  <c r="Z172" i="1"/>
  <c r="BN172" i="1"/>
  <c r="BP172" i="1"/>
  <c r="Y175" i="1"/>
  <c r="Z178" i="1"/>
  <c r="BN178" i="1"/>
  <c r="BP178" i="1"/>
  <c r="Z180" i="1"/>
  <c r="BN180" i="1"/>
  <c r="Z186" i="1"/>
  <c r="Z188" i="1" s="1"/>
  <c r="BN186" i="1"/>
  <c r="BP186" i="1"/>
  <c r="I608" i="1"/>
  <c r="Z194" i="1"/>
  <c r="BN194" i="1"/>
  <c r="BP194" i="1"/>
  <c r="Z196" i="1"/>
  <c r="BN196" i="1"/>
  <c r="Z198" i="1"/>
  <c r="BN198" i="1"/>
  <c r="Z200" i="1"/>
  <c r="BN200" i="1"/>
  <c r="Y201" i="1"/>
  <c r="Z205" i="1"/>
  <c r="BN205" i="1"/>
  <c r="BP205" i="1"/>
  <c r="Y208" i="1"/>
  <c r="Z211" i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Z227" i="1"/>
  <c r="BN227" i="1"/>
  <c r="Z229" i="1"/>
  <c r="BN229" i="1"/>
  <c r="Z231" i="1"/>
  <c r="BN231" i="1"/>
  <c r="Z233" i="1"/>
  <c r="BN233" i="1"/>
  <c r="Z235" i="1"/>
  <c r="BN235" i="1"/>
  <c r="Y238" i="1"/>
  <c r="Z241" i="1"/>
  <c r="BN241" i="1"/>
  <c r="Z243" i="1"/>
  <c r="BN243" i="1"/>
  <c r="Y246" i="1"/>
  <c r="K608" i="1"/>
  <c r="Y258" i="1"/>
  <c r="Z250" i="1"/>
  <c r="BN250" i="1"/>
  <c r="BP255" i="1"/>
  <c r="BN255" i="1"/>
  <c r="Z255" i="1"/>
  <c r="BP264" i="1"/>
  <c r="BN264" i="1"/>
  <c r="Z264" i="1"/>
  <c r="H9" i="1"/>
  <c r="Y24" i="1"/>
  <c r="Y59" i="1"/>
  <c r="Y75" i="1"/>
  <c r="Y112" i="1"/>
  <c r="Y129" i="1"/>
  <c r="Y157" i="1"/>
  <c r="Y207" i="1"/>
  <c r="BP253" i="1"/>
  <c r="BN253" i="1"/>
  <c r="Z253" i="1"/>
  <c r="Y257" i="1"/>
  <c r="Y270" i="1"/>
  <c r="BP262" i="1"/>
  <c r="BN262" i="1"/>
  <c r="Z262" i="1"/>
  <c r="BP266" i="1"/>
  <c r="BN266" i="1"/>
  <c r="Z266" i="1"/>
  <c r="M608" i="1"/>
  <c r="Z268" i="1"/>
  <c r="BN268" i="1"/>
  <c r="Y269" i="1"/>
  <c r="Z273" i="1"/>
  <c r="BN273" i="1"/>
  <c r="BP273" i="1"/>
  <c r="Z274" i="1"/>
  <c r="BN274" i="1"/>
  <c r="Z276" i="1"/>
  <c r="BN276" i="1"/>
  <c r="Z278" i="1"/>
  <c r="BN278" i="1"/>
  <c r="Y279" i="1"/>
  <c r="Z283" i="1"/>
  <c r="Z284" i="1" s="1"/>
  <c r="BN283" i="1"/>
  <c r="BP283" i="1"/>
  <c r="Y284" i="1"/>
  <c r="Z288" i="1"/>
  <c r="BN288" i="1"/>
  <c r="BP288" i="1"/>
  <c r="Z290" i="1"/>
  <c r="BN290" i="1"/>
  <c r="Y291" i="1"/>
  <c r="Z295" i="1"/>
  <c r="BN295" i="1"/>
  <c r="BP295" i="1"/>
  <c r="Z297" i="1"/>
  <c r="BN297" i="1"/>
  <c r="Z299" i="1"/>
  <c r="BN299" i="1"/>
  <c r="Y300" i="1"/>
  <c r="Z304" i="1"/>
  <c r="Z305" i="1" s="1"/>
  <c r="BN304" i="1"/>
  <c r="BP304" i="1"/>
  <c r="Y305" i="1"/>
  <c r="Z309" i="1"/>
  <c r="Z310" i="1" s="1"/>
  <c r="BN309" i="1"/>
  <c r="BP309" i="1"/>
  <c r="Y310" i="1"/>
  <c r="Z313" i="1"/>
  <c r="BN313" i="1"/>
  <c r="BP313" i="1"/>
  <c r="Y316" i="1"/>
  <c r="U608" i="1"/>
  <c r="Z320" i="1"/>
  <c r="BN320" i="1"/>
  <c r="Z321" i="1"/>
  <c r="BN321" i="1"/>
  <c r="Z323" i="1"/>
  <c r="BN323" i="1"/>
  <c r="Z325" i="1"/>
  <c r="BN325" i="1"/>
  <c r="Y328" i="1"/>
  <c r="Z331" i="1"/>
  <c r="BN331" i="1"/>
  <c r="BP331" i="1"/>
  <c r="Z333" i="1"/>
  <c r="BN333" i="1"/>
  <c r="Z337" i="1"/>
  <c r="BN337" i="1"/>
  <c r="BP337" i="1"/>
  <c r="Z339" i="1"/>
  <c r="BN339" i="1"/>
  <c r="Z341" i="1"/>
  <c r="BN341" i="1"/>
  <c r="Y344" i="1"/>
  <c r="Z347" i="1"/>
  <c r="BN347" i="1"/>
  <c r="BP347" i="1"/>
  <c r="Z352" i="1"/>
  <c r="BN352" i="1"/>
  <c r="BP352" i="1"/>
  <c r="Z353" i="1"/>
  <c r="BN353" i="1"/>
  <c r="Z355" i="1"/>
  <c r="BN355" i="1"/>
  <c r="Y356" i="1"/>
  <c r="Z359" i="1"/>
  <c r="BN359" i="1"/>
  <c r="BP359" i="1"/>
  <c r="Z361" i="1"/>
  <c r="BN361" i="1"/>
  <c r="Y362" i="1"/>
  <c r="Z366" i="1"/>
  <c r="Z367" i="1" s="1"/>
  <c r="BN366" i="1"/>
  <c r="BP366" i="1"/>
  <c r="Y367" i="1"/>
  <c r="Z370" i="1"/>
  <c r="BN370" i="1"/>
  <c r="BP370" i="1"/>
  <c r="Z372" i="1"/>
  <c r="BN372" i="1"/>
  <c r="Y373" i="1"/>
  <c r="Z378" i="1"/>
  <c r="BN378" i="1"/>
  <c r="BP378" i="1"/>
  <c r="Z380" i="1"/>
  <c r="BN380" i="1"/>
  <c r="Z382" i="1"/>
  <c r="BN382" i="1"/>
  <c r="Z384" i="1"/>
  <c r="BN384" i="1"/>
  <c r="Z386" i="1"/>
  <c r="BN386" i="1"/>
  <c r="Y387" i="1"/>
  <c r="BP390" i="1"/>
  <c r="Y393" i="1"/>
  <c r="Z396" i="1"/>
  <c r="BN396" i="1"/>
  <c r="Y399" i="1"/>
  <c r="Z402" i="1"/>
  <c r="BN402" i="1"/>
  <c r="Y403" i="1"/>
  <c r="Y412" i="1"/>
  <c r="BP407" i="1"/>
  <c r="BN407" i="1"/>
  <c r="Z407" i="1"/>
  <c r="X608" i="1"/>
  <c r="Y411" i="1"/>
  <c r="BP415" i="1"/>
  <c r="BN415" i="1"/>
  <c r="Z415" i="1"/>
  <c r="Z416" i="1" s="1"/>
  <c r="Y417" i="1"/>
  <c r="Y424" i="1"/>
  <c r="BP419" i="1"/>
  <c r="BN419" i="1"/>
  <c r="Z419" i="1"/>
  <c r="Y425" i="1"/>
  <c r="BP423" i="1"/>
  <c r="BN423" i="1"/>
  <c r="Z423" i="1"/>
  <c r="Y280" i="1"/>
  <c r="Y285" i="1"/>
  <c r="Y292" i="1"/>
  <c r="Y301" i="1"/>
  <c r="Y306" i="1"/>
  <c r="Y311" i="1"/>
  <c r="Y327" i="1"/>
  <c r="Y368" i="1"/>
  <c r="Z379" i="1"/>
  <c r="BN379" i="1"/>
  <c r="Z381" i="1"/>
  <c r="BN381" i="1"/>
  <c r="Z383" i="1"/>
  <c r="BN383" i="1"/>
  <c r="Z385" i="1"/>
  <c r="BN385" i="1"/>
  <c r="Y388" i="1"/>
  <c r="Z391" i="1"/>
  <c r="Z392" i="1" s="1"/>
  <c r="BN391" i="1"/>
  <c r="Z395" i="1"/>
  <c r="BN395" i="1"/>
  <c r="BP395" i="1"/>
  <c r="Z397" i="1"/>
  <c r="BN397" i="1"/>
  <c r="Z401" i="1"/>
  <c r="BN401" i="1"/>
  <c r="BP401" i="1"/>
  <c r="BP409" i="1"/>
  <c r="BN409" i="1"/>
  <c r="Z409" i="1"/>
  <c r="BP421" i="1"/>
  <c r="BN421" i="1"/>
  <c r="Z421" i="1"/>
  <c r="Y429" i="1"/>
  <c r="Y435" i="1"/>
  <c r="Y458" i="1"/>
  <c r="Y464" i="1"/>
  <c r="Y468" i="1"/>
  <c r="Y473" i="1"/>
  <c r="Y481" i="1"/>
  <c r="Z496" i="1"/>
  <c r="Z497" i="1" s="1"/>
  <c r="BN496" i="1"/>
  <c r="BP496" i="1"/>
  <c r="Y497" i="1"/>
  <c r="Z502" i="1"/>
  <c r="BN502" i="1"/>
  <c r="BP502" i="1"/>
  <c r="Z504" i="1"/>
  <c r="BN504" i="1"/>
  <c r="Z506" i="1"/>
  <c r="BN506" i="1"/>
  <c r="Z508" i="1"/>
  <c r="BN508" i="1"/>
  <c r="Y511" i="1"/>
  <c r="Z514" i="1"/>
  <c r="BN514" i="1"/>
  <c r="BP514" i="1"/>
  <c r="Z518" i="1"/>
  <c r="BN518" i="1"/>
  <c r="BP518" i="1"/>
  <c r="Z520" i="1"/>
  <c r="BN520" i="1"/>
  <c r="Z522" i="1"/>
  <c r="BN522" i="1"/>
  <c r="Y525" i="1"/>
  <c r="Z528" i="1"/>
  <c r="BN528" i="1"/>
  <c r="BP528" i="1"/>
  <c r="Z533" i="1"/>
  <c r="BN533" i="1"/>
  <c r="BP533" i="1"/>
  <c r="Y536" i="1"/>
  <c r="Z540" i="1"/>
  <c r="BN540" i="1"/>
  <c r="BP540" i="1"/>
  <c r="Z541" i="1"/>
  <c r="BN541" i="1"/>
  <c r="Z542" i="1"/>
  <c r="BN542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79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AB608" i="1"/>
  <c r="Z427" i="1"/>
  <c r="Z428" i="1" s="1"/>
  <c r="BN427" i="1"/>
  <c r="BP427" i="1"/>
  <c r="Z433" i="1"/>
  <c r="Z434" i="1" s="1"/>
  <c r="BN433" i="1"/>
  <c r="BP433" i="1"/>
  <c r="Y434" i="1"/>
  <c r="Z437" i="1"/>
  <c r="BN437" i="1"/>
  <c r="BP437" i="1"/>
  <c r="Z439" i="1"/>
  <c r="BN439" i="1"/>
  <c r="Z441" i="1"/>
  <c r="BN441" i="1"/>
  <c r="Z443" i="1"/>
  <c r="BN443" i="1"/>
  <c r="Z445" i="1"/>
  <c r="BN445" i="1"/>
  <c r="Z447" i="1"/>
  <c r="BN447" i="1"/>
  <c r="Z450" i="1"/>
  <c r="BN450" i="1"/>
  <c r="Z452" i="1"/>
  <c r="BN452" i="1"/>
  <c r="Z454" i="1"/>
  <c r="BN454" i="1"/>
  <c r="Z456" i="1"/>
  <c r="BN456" i="1"/>
  <c r="Z462" i="1"/>
  <c r="BN462" i="1"/>
  <c r="Z466" i="1"/>
  <c r="Z467" i="1" s="1"/>
  <c r="BN466" i="1"/>
  <c r="BP466" i="1"/>
  <c r="Z471" i="1"/>
  <c r="Z472" i="1" s="1"/>
  <c r="BN471" i="1"/>
  <c r="BP471" i="1"/>
  <c r="Y472" i="1"/>
  <c r="Z475" i="1"/>
  <c r="BN475" i="1"/>
  <c r="BP475" i="1"/>
  <c r="Z477" i="1"/>
  <c r="BN477" i="1"/>
  <c r="Z479" i="1"/>
  <c r="BN479" i="1"/>
  <c r="AA608" i="1"/>
  <c r="Z490" i="1"/>
  <c r="Z492" i="1" s="1"/>
  <c r="BN490" i="1"/>
  <c r="Y493" i="1"/>
  <c r="Y510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BP576" i="1"/>
  <c r="BN576" i="1"/>
  <c r="Z576" i="1"/>
  <c r="AE608" i="1"/>
  <c r="AD608" i="1"/>
  <c r="Y585" i="1"/>
  <c r="Z207" i="1" l="1"/>
  <c r="Z463" i="1"/>
  <c r="Z535" i="1"/>
  <c r="Z515" i="1"/>
  <c r="Z510" i="1"/>
  <c r="Z349" i="1"/>
  <c r="Z327" i="1"/>
  <c r="Z554" i="1"/>
  <c r="Z315" i="1"/>
  <c r="Z212" i="1"/>
  <c r="Z201" i="1"/>
  <c r="Z151" i="1"/>
  <c r="Z81" i="1"/>
  <c r="Z36" i="1"/>
  <c r="Z584" i="1"/>
  <c r="X601" i="1"/>
  <c r="Z571" i="1"/>
  <c r="Z245" i="1"/>
  <c r="Z530" i="1"/>
  <c r="Z403" i="1"/>
  <c r="Z373" i="1"/>
  <c r="Z362" i="1"/>
  <c r="Z356" i="1"/>
  <c r="Z334" i="1"/>
  <c r="Z300" i="1"/>
  <c r="Z291" i="1"/>
  <c r="Z279" i="1"/>
  <c r="Z269" i="1"/>
  <c r="Z257" i="1"/>
  <c r="Z237" i="1"/>
  <c r="Z223" i="1"/>
  <c r="Z182" i="1"/>
  <c r="Z174" i="1"/>
  <c r="Z162" i="1"/>
  <c r="Z136" i="1"/>
  <c r="Z128" i="1"/>
  <c r="Z119" i="1"/>
  <c r="Z111" i="1"/>
  <c r="Z104" i="1"/>
  <c r="Z98" i="1"/>
  <c r="Z90" i="1"/>
  <c r="Z59" i="1"/>
  <c r="Z578" i="1"/>
  <c r="Z564" i="1"/>
  <c r="Z481" i="1"/>
  <c r="Z458" i="1"/>
  <c r="Z524" i="1"/>
  <c r="Z398" i="1"/>
  <c r="Z424" i="1"/>
  <c r="Z411" i="1"/>
  <c r="Z343" i="1"/>
  <c r="Z146" i="1"/>
  <c r="Z75" i="1"/>
  <c r="Y602" i="1"/>
  <c r="Y599" i="1"/>
  <c r="Z547" i="1"/>
  <c r="Z387" i="1"/>
  <c r="Y598" i="1"/>
  <c r="Y600" i="1"/>
  <c r="Z603" i="1" l="1"/>
  <c r="Y601" i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<sst xmlns="http://schemas.openxmlformats.org/spreadsheetml/2006/main" count="2494" uniqueCount="798">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</sst>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59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9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0" fillId="0" borderId="44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317" fillId="0" borderId="42" xfId="0" applyFont="1" applyBorder="1" applyAlignment="1">
      <alignment horizontal="left" vertical="center" wrapText="1"/>
    </xf>
    <xf numFmtId="0" fontId="447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9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51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5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99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29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11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677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75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257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25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9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671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645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115" sqref="AA115"/>
    </sheetView>
  </sheetViews>
  <sheetFormatPr defaultColWidth="9.140625" defaultRowHeight="12.75" x14ac:dyDescent="0.2"/>
  <cols>
    <col min="1" max="1" width="9.140625" style="3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9" customWidth="1"/>
    <col min="19" max="19" width="6.140625" style="37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9" customWidth="1"/>
    <col min="25" max="25" width="11" style="379" customWidth="1"/>
    <col min="26" max="26" width="10" style="379" customWidth="1"/>
    <col min="27" max="27" width="11.5703125" style="379" customWidth="1"/>
    <col min="28" max="28" width="10.42578125" style="379" customWidth="1"/>
    <col min="29" max="29" width="30" style="37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9" customWidth="1"/>
    <col min="34" max="34" width="9.140625" style="379" customWidth="1"/>
    <col min="35" max="16384" width="9.140625" style="379"/>
  </cols>
  <sheetData>
    <row r="1" spans="1:32" s="382" customFormat="1" ht="45" customHeight="1" x14ac:dyDescent="0.2">
      <c r="A1" s="41"/>
      <c r="B1" s="41"/>
      <c r="C1" s="41"/>
      <c r="D1" s="496" t="s">
        <v>0</v>
      </c>
      <c r="E1" s="433"/>
      <c r="F1" s="433"/>
      <c r="G1" s="12" t="s">
        <v>1</v>
      </c>
      <c r="H1" s="496" t="s">
        <v>2</v>
      </c>
      <c r="I1" s="433"/>
      <c r="J1" s="433"/>
      <c r="K1" s="433"/>
      <c r="L1" s="433"/>
      <c r="M1" s="433"/>
      <c r="N1" s="433"/>
      <c r="O1" s="433"/>
      <c r="P1" s="433"/>
      <c r="Q1" s="433"/>
      <c r="R1" s="432" t="s">
        <v>3</v>
      </c>
      <c r="S1" s="433"/>
      <c r="T1" s="43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0"/>
      <c r="R2" s="400"/>
      <c r="S2" s="400"/>
      <c r="T2" s="400"/>
      <c r="U2" s="400"/>
      <c r="V2" s="400"/>
      <c r="W2" s="400"/>
      <c r="X2" s="16"/>
      <c r="Y2" s="16"/>
      <c r="Z2" s="16"/>
      <c r="AA2" s="16"/>
      <c r="AB2" s="51"/>
      <c r="AC2" s="51"/>
      <c r="AD2" s="51"/>
      <c r="AE2" s="51"/>
    </row>
    <row r="3" spans="1:32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0"/>
      <c r="Q3" s="400"/>
      <c r="R3" s="400"/>
      <c r="S3" s="400"/>
      <c r="T3" s="400"/>
      <c r="U3" s="400"/>
      <c r="V3" s="400"/>
      <c r="W3" s="400"/>
      <c r="X3" s="16"/>
      <c r="Y3" s="16"/>
      <c r="Z3" s="16"/>
      <c r="AA3" s="16"/>
      <c r="AB3" s="51"/>
      <c r="AC3" s="51"/>
      <c r="AD3" s="51"/>
      <c r="AE3" s="51"/>
    </row>
    <row r="4" spans="1:32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2" customFormat="1" ht="23.45" customHeight="1" x14ac:dyDescent="0.2">
      <c r="A5" s="533" t="s">
        <v>8</v>
      </c>
      <c r="B5" s="534"/>
      <c r="C5" s="535"/>
      <c r="D5" s="481"/>
      <c r="E5" s="482"/>
      <c r="F5" s="734" t="s">
        <v>9</v>
      </c>
      <c r="G5" s="535"/>
      <c r="H5" s="481" t="s">
        <v>797</v>
      </c>
      <c r="I5" s="671"/>
      <c r="J5" s="671"/>
      <c r="K5" s="671"/>
      <c r="L5" s="671"/>
      <c r="M5" s="482"/>
      <c r="N5" s="58"/>
      <c r="P5" s="24" t="s">
        <v>10</v>
      </c>
      <c r="Q5" s="749">
        <v>45563</v>
      </c>
      <c r="R5" s="507"/>
      <c r="T5" s="585" t="s">
        <v>11</v>
      </c>
      <c r="U5" s="586"/>
      <c r="V5" s="587" t="s">
        <v>12</v>
      </c>
      <c r="W5" s="507"/>
      <c r="AB5" s="51"/>
      <c r="AC5" s="51"/>
      <c r="AD5" s="51"/>
      <c r="AE5" s="51"/>
    </row>
    <row r="6" spans="1:32" s="382" customFormat="1" ht="24" customHeight="1" x14ac:dyDescent="0.2">
      <c r="A6" s="533" t="s">
        <v>13</v>
      </c>
      <c r="B6" s="534"/>
      <c r="C6" s="535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07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96"/>
      <c r="T6" s="594" t="s">
        <v>16</v>
      </c>
      <c r="U6" s="586"/>
      <c r="V6" s="656" t="s">
        <v>17</v>
      </c>
      <c r="W6" s="410"/>
      <c r="AB6" s="51"/>
      <c r="AC6" s="51"/>
      <c r="AD6" s="51"/>
      <c r="AE6" s="51"/>
    </row>
    <row r="7" spans="1:32" s="382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0"/>
      <c r="M7" s="511"/>
      <c r="N7" s="60"/>
      <c r="P7" s="24"/>
      <c r="Q7" s="42"/>
      <c r="R7" s="42"/>
      <c r="T7" s="400"/>
      <c r="U7" s="586"/>
      <c r="V7" s="657"/>
      <c r="W7" s="658"/>
      <c r="AB7" s="51"/>
      <c r="AC7" s="51"/>
      <c r="AD7" s="51"/>
      <c r="AE7" s="51"/>
    </row>
    <row r="8" spans="1:32" s="382" customFormat="1" ht="25.5" customHeight="1" x14ac:dyDescent="0.2">
      <c r="A8" s="778" t="s">
        <v>18</v>
      </c>
      <c r="B8" s="403"/>
      <c r="C8" s="404"/>
      <c r="D8" s="469"/>
      <c r="E8" s="470"/>
      <c r="F8" s="470"/>
      <c r="G8" s="470"/>
      <c r="H8" s="470"/>
      <c r="I8" s="470"/>
      <c r="J8" s="470"/>
      <c r="K8" s="470"/>
      <c r="L8" s="470"/>
      <c r="M8" s="471"/>
      <c r="N8" s="61"/>
      <c r="P8" s="24" t="s">
        <v>19</v>
      </c>
      <c r="Q8" s="544">
        <v>0.54166666666666663</v>
      </c>
      <c r="R8" s="511"/>
      <c r="T8" s="400"/>
      <c r="U8" s="586"/>
      <c r="V8" s="657"/>
      <c r="W8" s="658"/>
      <c r="AB8" s="51"/>
      <c r="AC8" s="51"/>
      <c r="AD8" s="51"/>
      <c r="AE8" s="51"/>
    </row>
    <row r="9" spans="1:32" s="382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546"/>
      <c r="E9" s="406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84"/>
      <c r="P9" s="26" t="s">
        <v>20</v>
      </c>
      <c r="Q9" s="504"/>
      <c r="R9" s="505"/>
      <c r="T9" s="400"/>
      <c r="U9" s="586"/>
      <c r="V9" s="659"/>
      <c r="W9" s="660"/>
      <c r="X9" s="43"/>
      <c r="Y9" s="43"/>
      <c r="Z9" s="43"/>
      <c r="AA9" s="43"/>
      <c r="AB9" s="51"/>
      <c r="AC9" s="51"/>
      <c r="AD9" s="51"/>
      <c r="AE9" s="51"/>
    </row>
    <row r="10" spans="1:32" s="382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546"/>
      <c r="E10" s="406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650" t="str">
        <f>IFERROR(VLOOKUP($D$10,Proxy,2,FALSE),"")</f>
        <v/>
      </c>
      <c r="I10" s="400"/>
      <c r="J10" s="400"/>
      <c r="K10" s="400"/>
      <c r="L10" s="400"/>
      <c r="M10" s="400"/>
      <c r="N10" s="381"/>
      <c r="P10" s="26" t="s">
        <v>21</v>
      </c>
      <c r="Q10" s="595"/>
      <c r="R10" s="596"/>
      <c r="U10" s="24" t="s">
        <v>22</v>
      </c>
      <c r="V10" s="409" t="s">
        <v>23</v>
      </c>
      <c r="W10" s="410"/>
      <c r="X10" s="44"/>
      <c r="Y10" s="44"/>
      <c r="Z10" s="44"/>
      <c r="AA10" s="44"/>
      <c r="AB10" s="51"/>
      <c r="AC10" s="51"/>
      <c r="AD10" s="51"/>
      <c r="AE10" s="51"/>
    </row>
    <row r="11" spans="1:32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06"/>
      <c r="R11" s="507"/>
      <c r="U11" s="24" t="s">
        <v>26</v>
      </c>
      <c r="V11" s="695" t="s">
        <v>27</v>
      </c>
      <c r="W11" s="505"/>
      <c r="X11" s="45"/>
      <c r="Y11" s="45"/>
      <c r="Z11" s="45"/>
      <c r="AA11" s="45"/>
      <c r="AB11" s="51"/>
      <c r="AC11" s="51"/>
      <c r="AD11" s="51"/>
      <c r="AE11" s="51"/>
    </row>
    <row r="12" spans="1:32" s="382" customFormat="1" ht="18.600000000000001" customHeight="1" x14ac:dyDescent="0.2">
      <c r="A12" s="578" t="s">
        <v>28</v>
      </c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5"/>
      <c r="N12" s="62"/>
      <c r="P12" s="24" t="s">
        <v>29</v>
      </c>
      <c r="Q12" s="544"/>
      <c r="R12" s="511"/>
      <c r="S12" s="23"/>
      <c r="U12" s="24"/>
      <c r="V12" s="433"/>
      <c r="W12" s="400"/>
      <c r="AB12" s="51"/>
      <c r="AC12" s="51"/>
      <c r="AD12" s="51"/>
      <c r="AE12" s="51"/>
    </row>
    <row r="13" spans="1:32" s="382" customFormat="1" ht="23.25" customHeight="1" x14ac:dyDescent="0.2">
      <c r="A13" s="578" t="s">
        <v>30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5"/>
      <c r="N13" s="62"/>
      <c r="O13" s="26"/>
      <c r="P13" s="26" t="s">
        <v>31</v>
      </c>
      <c r="Q13" s="695"/>
      <c r="R13" s="5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2" customFormat="1" ht="18.600000000000001" customHeight="1" x14ac:dyDescent="0.2">
      <c r="A14" s="578" t="s">
        <v>32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4"/>
      <c r="M14" s="5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2" customFormat="1" ht="22.5" customHeight="1" x14ac:dyDescent="0.2">
      <c r="A15" s="613" t="s">
        <v>33</v>
      </c>
      <c r="B15" s="534"/>
      <c r="C15" s="534"/>
      <c r="D15" s="534"/>
      <c r="E15" s="534"/>
      <c r="F15" s="534"/>
      <c r="G15" s="534"/>
      <c r="H15" s="534"/>
      <c r="I15" s="534"/>
      <c r="J15" s="534"/>
      <c r="K15" s="534"/>
      <c r="L15" s="534"/>
      <c r="M15" s="535"/>
      <c r="N15" s="63"/>
      <c r="P15" s="565" t="s">
        <v>34</v>
      </c>
      <c r="Q15" s="433"/>
      <c r="R15" s="433"/>
      <c r="S15" s="433"/>
      <c r="T15" s="43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2" t="s">
        <v>35</v>
      </c>
      <c r="B17" s="412" t="s">
        <v>36</v>
      </c>
      <c r="C17" s="556" t="s">
        <v>37</v>
      </c>
      <c r="D17" s="412" t="s">
        <v>38</v>
      </c>
      <c r="E17" s="516"/>
      <c r="F17" s="412" t="s">
        <v>39</v>
      </c>
      <c r="G17" s="412" t="s">
        <v>40</v>
      </c>
      <c r="H17" s="412" t="s">
        <v>41</v>
      </c>
      <c r="I17" s="412" t="s">
        <v>42</v>
      </c>
      <c r="J17" s="412" t="s">
        <v>43</v>
      </c>
      <c r="K17" s="412" t="s">
        <v>44</v>
      </c>
      <c r="L17" s="412" t="s">
        <v>45</v>
      </c>
      <c r="M17" s="412" t="s">
        <v>46</v>
      </c>
      <c r="N17" s="412" t="s">
        <v>47</v>
      </c>
      <c r="O17" s="412" t="s">
        <v>48</v>
      </c>
      <c r="P17" s="412" t="s">
        <v>49</v>
      </c>
      <c r="Q17" s="515"/>
      <c r="R17" s="515"/>
      <c r="S17" s="515"/>
      <c r="T17" s="516"/>
      <c r="U17" s="772" t="s">
        <v>50</v>
      </c>
      <c r="V17" s="535"/>
      <c r="W17" s="412" t="s">
        <v>51</v>
      </c>
      <c r="X17" s="412" t="s">
        <v>52</v>
      </c>
      <c r="Y17" s="773" t="s">
        <v>53</v>
      </c>
      <c r="Z17" s="412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29"/>
      <c r="AF17" s="730"/>
      <c r="AG17" s="525"/>
      <c r="BD17" s="637" t="s">
        <v>59</v>
      </c>
    </row>
    <row r="18" spans="1:68" ht="14.25" customHeight="1" x14ac:dyDescent="0.2">
      <c r="A18" s="413"/>
      <c r="B18" s="413"/>
      <c r="C18" s="413"/>
      <c r="D18" s="517"/>
      <c r="E18" s="519"/>
      <c r="F18" s="413"/>
      <c r="G18" s="413"/>
      <c r="H18" s="413"/>
      <c r="I18" s="413"/>
      <c r="J18" s="413"/>
      <c r="K18" s="413"/>
      <c r="L18" s="413"/>
      <c r="M18" s="413"/>
      <c r="N18" s="413"/>
      <c r="O18" s="413"/>
      <c r="P18" s="517"/>
      <c r="Q18" s="518"/>
      <c r="R18" s="518"/>
      <c r="S18" s="518"/>
      <c r="T18" s="519"/>
      <c r="U18" s="383" t="s">
        <v>60</v>
      </c>
      <c r="V18" s="383" t="s">
        <v>61</v>
      </c>
      <c r="W18" s="413"/>
      <c r="X18" s="413"/>
      <c r="Y18" s="774"/>
      <c r="Z18" s="413"/>
      <c r="AA18" s="652"/>
      <c r="AB18" s="652"/>
      <c r="AC18" s="652"/>
      <c r="AD18" s="731"/>
      <c r="AE18" s="732"/>
      <c r="AF18" s="733"/>
      <c r="AG18" s="526"/>
      <c r="BD18" s="400"/>
    </row>
    <row r="19" spans="1:68" ht="27.75" hidden="1" customHeight="1" x14ac:dyDescent="0.2">
      <c r="A19" s="452" t="s">
        <v>62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3"/>
      <c r="Y19" s="453"/>
      <c r="Z19" s="453"/>
      <c r="AA19" s="48"/>
      <c r="AB19" s="48"/>
      <c r="AC19" s="48"/>
    </row>
    <row r="20" spans="1:68" ht="16.5" hidden="1" customHeight="1" x14ac:dyDescent="0.25">
      <c r="A20" s="446" t="s">
        <v>62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380"/>
      <c r="AB20" s="380"/>
      <c r="AC20" s="380"/>
    </row>
    <row r="21" spans="1:68" ht="14.25" hidden="1" customHeight="1" x14ac:dyDescent="0.25">
      <c r="A21" s="399" t="s">
        <v>63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378"/>
      <c r="AB21" s="378"/>
      <c r="AC21" s="378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5">
        <v>4680115885004</v>
      </c>
      <c r="E22" s="396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4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15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15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9" t="s">
        <v>71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378"/>
      <c r="AB25" s="378"/>
      <c r="AC25" s="378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5">
        <v>4680115885912</v>
      </c>
      <c r="E26" s="396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8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5">
        <v>4607091383881</v>
      </c>
      <c r="E27" s="396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5">
        <v>4607091388237</v>
      </c>
      <c r="E28" s="396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5">
        <v>4607091383935</v>
      </c>
      <c r="E29" s="396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5">
        <v>4607091383935</v>
      </c>
      <c r="E30" s="396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5">
        <v>4680115881990</v>
      </c>
      <c r="E31" s="396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5">
        <v>4680115881853</v>
      </c>
      <c r="E32" s="396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5">
        <v>4680115885905</v>
      </c>
      <c r="E33" s="396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5">
        <v>4607091383911</v>
      </c>
      <c r="E34" s="396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5">
        <v>4607091388244</v>
      </c>
      <c r="E35" s="396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4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15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  <c r="O37" s="415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9" t="s">
        <v>95</v>
      </c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378"/>
      <c r="AB38" s="378"/>
      <c r="AC38" s="378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5">
        <v>4607091388503</v>
      </c>
      <c r="E39" s="396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4"/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15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400"/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15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9" t="s">
        <v>100</v>
      </c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378"/>
      <c r="AB42" s="378"/>
      <c r="AC42" s="378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5">
        <v>4607091388282</v>
      </c>
      <c r="E43" s="396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4"/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15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400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15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9" t="s">
        <v>104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378"/>
      <c r="AB46" s="378"/>
      <c r="AC46" s="378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5">
        <v>4607091389111</v>
      </c>
      <c r="E47" s="396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4"/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15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15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52" t="s">
        <v>107</v>
      </c>
      <c r="B50" s="453"/>
      <c r="C50" s="453"/>
      <c r="D50" s="453"/>
      <c r="E50" s="453"/>
      <c r="F50" s="453"/>
      <c r="G50" s="453"/>
      <c r="H50" s="453"/>
      <c r="I50" s="453"/>
      <c r="J50" s="453"/>
      <c r="K50" s="453"/>
      <c r="L50" s="453"/>
      <c r="M50" s="453"/>
      <c r="N50" s="453"/>
      <c r="O50" s="453"/>
      <c r="P50" s="453"/>
      <c r="Q50" s="453"/>
      <c r="R50" s="453"/>
      <c r="S50" s="453"/>
      <c r="T50" s="453"/>
      <c r="U50" s="453"/>
      <c r="V50" s="453"/>
      <c r="W50" s="453"/>
      <c r="X50" s="453"/>
      <c r="Y50" s="453"/>
      <c r="Z50" s="453"/>
      <c r="AA50" s="48"/>
      <c r="AB50" s="48"/>
      <c r="AC50" s="48"/>
    </row>
    <row r="51" spans="1:68" ht="16.5" hidden="1" customHeight="1" x14ac:dyDescent="0.25">
      <c r="A51" s="446" t="s">
        <v>108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380"/>
      <c r="AB51" s="380"/>
      <c r="AC51" s="380"/>
    </row>
    <row r="52" spans="1:68" ht="14.25" hidden="1" customHeight="1" x14ac:dyDescent="0.25">
      <c r="A52" s="399" t="s">
        <v>109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378"/>
      <c r="AB52" s="378"/>
      <c r="AC52" s="378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5">
        <v>4607091385670</v>
      </c>
      <c r="E53" s="396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5">
        <v>4607091385670</v>
      </c>
      <c r="E54" s="396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5">
        <v>4680115883956</v>
      </c>
      <c r="E55" s="396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5">
        <v>4607091385687</v>
      </c>
      <c r="E56" s="396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5">
        <v>4680115882539</v>
      </c>
      <c r="E57" s="396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5">
        <v>4680115883949</v>
      </c>
      <c r="E58" s="396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14"/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15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hidden="1" x14ac:dyDescent="0.2">
      <c r="A60" s="400"/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15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hidden="1" customHeight="1" x14ac:dyDescent="0.25">
      <c r="A61" s="399" t="s">
        <v>71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378"/>
      <c r="AB61" s="378"/>
      <c r="AC61" s="378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5">
        <v>4680115885233</v>
      </c>
      <c r="E62" s="396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5">
        <v>4680115884915</v>
      </c>
      <c r="E63" s="396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4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15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400"/>
      <c r="B65" s="400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15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6" t="s">
        <v>128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380"/>
      <c r="AB66" s="380"/>
      <c r="AC66" s="380"/>
    </row>
    <row r="67" spans="1:68" ht="14.25" hidden="1" customHeight="1" x14ac:dyDescent="0.25">
      <c r="A67" s="399" t="s">
        <v>109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378"/>
      <c r="AB67" s="378"/>
      <c r="AC67" s="378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5">
        <v>4680115881426</v>
      </c>
      <c r="E68" s="396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5">
        <v>4680115881426</v>
      </c>
      <c r="E69" s="396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5">
        <v>4680115880283</v>
      </c>
      <c r="E70" s="396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5">
        <v>4680115882720</v>
      </c>
      <c r="E71" s="396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5">
        <v>4680115885899</v>
      </c>
      <c r="E72" s="396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48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5">
        <v>4680115881525</v>
      </c>
      <c r="E73" s="396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5">
        <v>4680115881419</v>
      </c>
      <c r="E74" s="396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14"/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15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hidden="1" x14ac:dyDescent="0.2">
      <c r="A76" s="400"/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15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hidden="1" customHeight="1" x14ac:dyDescent="0.25">
      <c r="A77" s="399" t="s">
        <v>145</v>
      </c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378"/>
      <c r="AB77" s="378"/>
      <c r="AC77" s="378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5">
        <v>4680115881440</v>
      </c>
      <c r="E78" s="396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5">
        <v>4680115885950</v>
      </c>
      <c r="E79" s="396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31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5">
        <v>4680115881433</v>
      </c>
      <c r="E80" s="396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14"/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15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400"/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15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9" t="s">
        <v>63</v>
      </c>
      <c r="B83" s="400"/>
      <c r="C83" s="400"/>
      <c r="D83" s="400"/>
      <c r="E83" s="400"/>
      <c r="F83" s="400"/>
      <c r="G83" s="400"/>
      <c r="H83" s="400"/>
      <c r="I83" s="400"/>
      <c r="J83" s="400"/>
      <c r="K83" s="400"/>
      <c r="L83" s="400"/>
      <c r="M83" s="400"/>
      <c r="N83" s="400"/>
      <c r="O83" s="400"/>
      <c r="P83" s="400"/>
      <c r="Q83" s="400"/>
      <c r="R83" s="400"/>
      <c r="S83" s="400"/>
      <c r="T83" s="400"/>
      <c r="U83" s="400"/>
      <c r="V83" s="400"/>
      <c r="W83" s="400"/>
      <c r="X83" s="400"/>
      <c r="Y83" s="400"/>
      <c r="Z83" s="400"/>
      <c r="AA83" s="378"/>
      <c r="AB83" s="378"/>
      <c r="AC83" s="378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5">
        <v>4680115885066</v>
      </c>
      <c r="E84" s="396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5">
        <v>4680115885042</v>
      </c>
      <c r="E85" s="396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5">
        <v>4680115885080</v>
      </c>
      <c r="E86" s="396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2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5">
        <v>4680115885073</v>
      </c>
      <c r="E87" s="396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7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5">
        <v>4680115885059</v>
      </c>
      <c r="E88" s="396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5">
        <v>4680115885097</v>
      </c>
      <c r="E89" s="396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14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15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400"/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15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9" t="s">
        <v>71</v>
      </c>
      <c r="B92" s="400"/>
      <c r="C92" s="400"/>
      <c r="D92" s="400"/>
      <c r="E92" s="400"/>
      <c r="F92" s="400"/>
      <c r="G92" s="400"/>
      <c r="H92" s="400"/>
      <c r="I92" s="400"/>
      <c r="J92" s="400"/>
      <c r="K92" s="400"/>
      <c r="L92" s="400"/>
      <c r="M92" s="400"/>
      <c r="N92" s="400"/>
      <c r="O92" s="400"/>
      <c r="P92" s="400"/>
      <c r="Q92" s="400"/>
      <c r="R92" s="400"/>
      <c r="S92" s="400"/>
      <c r="T92" s="400"/>
      <c r="U92" s="400"/>
      <c r="V92" s="400"/>
      <c r="W92" s="400"/>
      <c r="X92" s="400"/>
      <c r="Y92" s="400"/>
      <c r="Z92" s="400"/>
      <c r="AA92" s="378"/>
      <c r="AB92" s="378"/>
      <c r="AC92" s="378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5">
        <v>4680115881891</v>
      </c>
      <c r="E93" s="396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26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5">
        <v>4680115885769</v>
      </c>
      <c r="E94" s="396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7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5">
        <v>4680115884410</v>
      </c>
      <c r="E95" s="396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5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5">
        <v>4680115884403</v>
      </c>
      <c r="E96" s="396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5">
        <v>4680115884311</v>
      </c>
      <c r="E97" s="396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14"/>
      <c r="B98" s="400"/>
      <c r="C98" s="400"/>
      <c r="D98" s="400"/>
      <c r="E98" s="400"/>
      <c r="F98" s="400"/>
      <c r="G98" s="400"/>
      <c r="H98" s="400"/>
      <c r="I98" s="400"/>
      <c r="J98" s="400"/>
      <c r="K98" s="400"/>
      <c r="L98" s="400"/>
      <c r="M98" s="400"/>
      <c r="N98" s="400"/>
      <c r="O98" s="415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400"/>
      <c r="B99" s="400"/>
      <c r="C99" s="400"/>
      <c r="D99" s="400"/>
      <c r="E99" s="400"/>
      <c r="F99" s="400"/>
      <c r="G99" s="400"/>
      <c r="H99" s="400"/>
      <c r="I99" s="400"/>
      <c r="J99" s="400"/>
      <c r="K99" s="400"/>
      <c r="L99" s="400"/>
      <c r="M99" s="400"/>
      <c r="N99" s="400"/>
      <c r="O99" s="415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9" t="s">
        <v>180</v>
      </c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0"/>
      <c r="P100" s="400"/>
      <c r="Q100" s="400"/>
      <c r="R100" s="400"/>
      <c r="S100" s="400"/>
      <c r="T100" s="400"/>
      <c r="U100" s="400"/>
      <c r="V100" s="400"/>
      <c r="W100" s="400"/>
      <c r="X100" s="400"/>
      <c r="Y100" s="400"/>
      <c r="Z100" s="400"/>
      <c r="AA100" s="378"/>
      <c r="AB100" s="378"/>
      <c r="AC100" s="378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5">
        <v>4680115881532</v>
      </c>
      <c r="E101" s="396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6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5">
        <v>4680115881532</v>
      </c>
      <c r="E102" s="396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5">
        <v>4680115881464</v>
      </c>
      <c r="E103" s="396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14"/>
      <c r="B104" s="400"/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00"/>
      <c r="O104" s="415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400"/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15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6" t="s">
        <v>186</v>
      </c>
      <c r="B106" s="400"/>
      <c r="C106" s="400"/>
      <c r="D106" s="400"/>
      <c r="E106" s="400"/>
      <c r="F106" s="400"/>
      <c r="G106" s="400"/>
      <c r="H106" s="400"/>
      <c r="I106" s="400"/>
      <c r="J106" s="400"/>
      <c r="K106" s="400"/>
      <c r="L106" s="400"/>
      <c r="M106" s="400"/>
      <c r="N106" s="400"/>
      <c r="O106" s="400"/>
      <c r="P106" s="400"/>
      <c r="Q106" s="400"/>
      <c r="R106" s="400"/>
      <c r="S106" s="400"/>
      <c r="T106" s="400"/>
      <c r="U106" s="400"/>
      <c r="V106" s="400"/>
      <c r="W106" s="400"/>
      <c r="X106" s="400"/>
      <c r="Y106" s="400"/>
      <c r="Z106" s="400"/>
      <c r="AA106" s="380"/>
      <c r="AB106" s="380"/>
      <c r="AC106" s="380"/>
    </row>
    <row r="107" spans="1:68" ht="14.25" hidden="1" customHeight="1" x14ac:dyDescent="0.25">
      <c r="A107" s="399" t="s">
        <v>109</v>
      </c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0"/>
      <c r="P107" s="400"/>
      <c r="Q107" s="400"/>
      <c r="R107" s="400"/>
      <c r="S107" s="400"/>
      <c r="T107" s="400"/>
      <c r="U107" s="400"/>
      <c r="V107" s="400"/>
      <c r="W107" s="400"/>
      <c r="X107" s="400"/>
      <c r="Y107" s="400"/>
      <c r="Z107" s="400"/>
      <c r="AA107" s="378"/>
      <c r="AB107" s="378"/>
      <c r="AC107" s="378"/>
    </row>
    <row r="108" spans="1:68" ht="27" hidden="1" customHeight="1" x14ac:dyDescent="0.25">
      <c r="A108" s="54" t="s">
        <v>187</v>
      </c>
      <c r="B108" s="54" t="s">
        <v>188</v>
      </c>
      <c r="C108" s="31">
        <v>4301011468</v>
      </c>
      <c r="D108" s="395">
        <v>4680115881327</v>
      </c>
      <c r="E108" s="396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5">
        <v>4680115881518</v>
      </c>
      <c r="E109" s="396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5">
        <v>4680115881303</v>
      </c>
      <c r="E110" s="396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414"/>
      <c r="B111" s="400"/>
      <c r="C111" s="400"/>
      <c r="D111" s="400"/>
      <c r="E111" s="400"/>
      <c r="F111" s="400"/>
      <c r="G111" s="400"/>
      <c r="H111" s="400"/>
      <c r="I111" s="400"/>
      <c r="J111" s="400"/>
      <c r="K111" s="400"/>
      <c r="L111" s="400"/>
      <c r="M111" s="400"/>
      <c r="N111" s="400"/>
      <c r="O111" s="415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hidden="1" x14ac:dyDescent="0.2">
      <c r="A112" s="400"/>
      <c r="B112" s="400"/>
      <c r="C112" s="400"/>
      <c r="D112" s="400"/>
      <c r="E112" s="400"/>
      <c r="F112" s="400"/>
      <c r="G112" s="400"/>
      <c r="H112" s="400"/>
      <c r="I112" s="400"/>
      <c r="J112" s="400"/>
      <c r="K112" s="400"/>
      <c r="L112" s="400"/>
      <c r="M112" s="400"/>
      <c r="N112" s="400"/>
      <c r="O112" s="415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hidden="1" customHeight="1" x14ac:dyDescent="0.25">
      <c r="A113" s="399" t="s">
        <v>71</v>
      </c>
      <c r="B113" s="400"/>
      <c r="C113" s="400"/>
      <c r="D113" s="400"/>
      <c r="E113" s="400"/>
      <c r="F113" s="400"/>
      <c r="G113" s="400"/>
      <c r="H113" s="400"/>
      <c r="I113" s="400"/>
      <c r="J113" s="400"/>
      <c r="K113" s="400"/>
      <c r="L113" s="400"/>
      <c r="M113" s="400"/>
      <c r="N113" s="400"/>
      <c r="O113" s="400"/>
      <c r="P113" s="400"/>
      <c r="Q113" s="400"/>
      <c r="R113" s="400"/>
      <c r="S113" s="400"/>
      <c r="T113" s="400"/>
      <c r="U113" s="400"/>
      <c r="V113" s="400"/>
      <c r="W113" s="400"/>
      <c r="X113" s="400"/>
      <c r="Y113" s="400"/>
      <c r="Z113" s="400"/>
      <c r="AA113" s="378"/>
      <c r="AB113" s="378"/>
      <c r="AC113" s="378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5">
        <v>4607091386967</v>
      </c>
      <c r="E114" s="396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7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5">
        <v>4607091386967</v>
      </c>
      <c r="E115" s="396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200</v>
      </c>
      <c r="Y115" s="387">
        <f>IFERROR(IF(X115="",0,CEILING((X115/$H115),1)*$H115),"")</f>
        <v>201.60000000000002</v>
      </c>
      <c r="Z115" s="36">
        <f>IFERROR(IF(Y115=0,"",ROUNDUP(Y115/H115,0)*0.02175),"")</f>
        <v>0.52200000000000002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213.42857142857144</v>
      </c>
      <c r="BN115" s="64">
        <f>IFERROR(Y115*I115/H115,"0")</f>
        <v>215.13600000000002</v>
      </c>
      <c r="BO115" s="64">
        <f>IFERROR(1/J115*(X115/H115),"0")</f>
        <v>0.42517006802721086</v>
      </c>
      <c r="BP115" s="64">
        <f>IFERROR(1/J115*(Y115/H115),"0")</f>
        <v>0.42857142857142855</v>
      </c>
    </row>
    <row r="116" spans="1:68" ht="27" hidden="1" customHeight="1" x14ac:dyDescent="0.25">
      <c r="A116" s="54" t="s">
        <v>196</v>
      </c>
      <c r="B116" s="54" t="s">
        <v>197</v>
      </c>
      <c r="C116" s="31">
        <v>4301051436</v>
      </c>
      <c r="D116" s="395">
        <v>4607091385731</v>
      </c>
      <c r="E116" s="396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0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5">
        <v>4680115880894</v>
      </c>
      <c r="E117" s="396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5">
        <v>4680115880214</v>
      </c>
      <c r="E118" s="396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4"/>
      <c r="B119" s="400"/>
      <c r="C119" s="400"/>
      <c r="D119" s="400"/>
      <c r="E119" s="400"/>
      <c r="F119" s="400"/>
      <c r="G119" s="400"/>
      <c r="H119" s="400"/>
      <c r="I119" s="400"/>
      <c r="J119" s="400"/>
      <c r="K119" s="400"/>
      <c r="L119" s="400"/>
      <c r="M119" s="400"/>
      <c r="N119" s="400"/>
      <c r="O119" s="415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23.80952380952381</v>
      </c>
      <c r="Y119" s="388">
        <f>IFERROR(Y114/H114,"0")+IFERROR(Y115/H115,"0")+IFERROR(Y116/H116,"0")+IFERROR(Y117/H117,"0")+IFERROR(Y118/H118,"0")</f>
        <v>24</v>
      </c>
      <c r="Z119" s="388">
        <f>IFERROR(IF(Z114="",0,Z114),"0")+IFERROR(IF(Z115="",0,Z115),"0")+IFERROR(IF(Z116="",0,Z116),"0")+IFERROR(IF(Z117="",0,Z117),"0")+IFERROR(IF(Z118="",0,Z118),"0")</f>
        <v>0.52200000000000002</v>
      </c>
      <c r="AA119" s="389"/>
      <c r="AB119" s="389"/>
      <c r="AC119" s="389"/>
    </row>
    <row r="120" spans="1:68" x14ac:dyDescent="0.2">
      <c r="A120" s="400"/>
      <c r="B120" s="400"/>
      <c r="C120" s="400"/>
      <c r="D120" s="400"/>
      <c r="E120" s="400"/>
      <c r="F120" s="400"/>
      <c r="G120" s="400"/>
      <c r="H120" s="400"/>
      <c r="I120" s="400"/>
      <c r="J120" s="400"/>
      <c r="K120" s="400"/>
      <c r="L120" s="400"/>
      <c r="M120" s="400"/>
      <c r="N120" s="400"/>
      <c r="O120" s="415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200</v>
      </c>
      <c r="Y120" s="388">
        <f>IFERROR(SUM(Y114:Y118),"0")</f>
        <v>201.60000000000002</v>
      </c>
      <c r="Z120" s="37"/>
      <c r="AA120" s="389"/>
      <c r="AB120" s="389"/>
      <c r="AC120" s="389"/>
    </row>
    <row r="121" spans="1:68" ht="16.5" hidden="1" customHeight="1" x14ac:dyDescent="0.25">
      <c r="A121" s="446" t="s">
        <v>202</v>
      </c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00"/>
      <c r="O121" s="400"/>
      <c r="P121" s="400"/>
      <c r="Q121" s="400"/>
      <c r="R121" s="400"/>
      <c r="S121" s="400"/>
      <c r="T121" s="400"/>
      <c r="U121" s="400"/>
      <c r="V121" s="400"/>
      <c r="W121" s="400"/>
      <c r="X121" s="400"/>
      <c r="Y121" s="400"/>
      <c r="Z121" s="400"/>
      <c r="AA121" s="380"/>
      <c r="AB121" s="380"/>
      <c r="AC121" s="380"/>
    </row>
    <row r="122" spans="1:68" ht="14.25" hidden="1" customHeight="1" x14ac:dyDescent="0.25">
      <c r="A122" s="399" t="s">
        <v>109</v>
      </c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0"/>
      <c r="P122" s="400"/>
      <c r="Q122" s="400"/>
      <c r="R122" s="400"/>
      <c r="S122" s="400"/>
      <c r="T122" s="400"/>
      <c r="U122" s="400"/>
      <c r="V122" s="400"/>
      <c r="W122" s="400"/>
      <c r="X122" s="400"/>
      <c r="Y122" s="400"/>
      <c r="Z122" s="400"/>
      <c r="AA122" s="378"/>
      <c r="AB122" s="378"/>
      <c r="AC122" s="378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5">
        <v>4680115882133</v>
      </c>
      <c r="E123" s="396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5">
        <v>4680115882133</v>
      </c>
      <c r="E124" s="396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5">
        <v>4680115880269</v>
      </c>
      <c r="E125" s="396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5">
        <v>4680115880429</v>
      </c>
      <c r="E126" s="396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5">
        <v>4680115881457</v>
      </c>
      <c r="E127" s="396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14"/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15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400"/>
      <c r="B129" s="400"/>
      <c r="C129" s="400"/>
      <c r="D129" s="400"/>
      <c r="E129" s="400"/>
      <c r="F129" s="400"/>
      <c r="G129" s="400"/>
      <c r="H129" s="400"/>
      <c r="I129" s="400"/>
      <c r="J129" s="400"/>
      <c r="K129" s="400"/>
      <c r="L129" s="400"/>
      <c r="M129" s="400"/>
      <c r="N129" s="400"/>
      <c r="O129" s="415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399" t="s">
        <v>145</v>
      </c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0"/>
      <c r="P130" s="400"/>
      <c r="Q130" s="400"/>
      <c r="R130" s="400"/>
      <c r="S130" s="400"/>
      <c r="T130" s="400"/>
      <c r="U130" s="400"/>
      <c r="V130" s="400"/>
      <c r="W130" s="400"/>
      <c r="X130" s="400"/>
      <c r="Y130" s="400"/>
      <c r="Z130" s="400"/>
      <c r="AA130" s="378"/>
      <c r="AB130" s="378"/>
      <c r="AC130" s="378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5">
        <v>4680115881488</v>
      </c>
      <c r="E131" s="396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4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215</v>
      </c>
      <c r="C132" s="31">
        <v>4301020235</v>
      </c>
      <c r="D132" s="395">
        <v>4680115881488</v>
      </c>
      <c r="E132" s="396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5">
        <v>4680115882775</v>
      </c>
      <c r="E133" s="396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1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5">
        <v>4680115882775</v>
      </c>
      <c r="E134" s="396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5">
        <v>4680115880658</v>
      </c>
      <c r="E135" s="396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14"/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00"/>
      <c r="O136" s="415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400"/>
      <c r="B137" s="400"/>
      <c r="C137" s="400"/>
      <c r="D137" s="400"/>
      <c r="E137" s="400"/>
      <c r="F137" s="400"/>
      <c r="G137" s="400"/>
      <c r="H137" s="400"/>
      <c r="I137" s="400"/>
      <c r="J137" s="400"/>
      <c r="K137" s="400"/>
      <c r="L137" s="400"/>
      <c r="M137" s="400"/>
      <c r="N137" s="400"/>
      <c r="O137" s="415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9" t="s">
        <v>71</v>
      </c>
      <c r="B138" s="400"/>
      <c r="C138" s="400"/>
      <c r="D138" s="400"/>
      <c r="E138" s="400"/>
      <c r="F138" s="400"/>
      <c r="G138" s="400"/>
      <c r="H138" s="400"/>
      <c r="I138" s="400"/>
      <c r="J138" s="400"/>
      <c r="K138" s="400"/>
      <c r="L138" s="400"/>
      <c r="M138" s="400"/>
      <c r="N138" s="400"/>
      <c r="O138" s="400"/>
      <c r="P138" s="400"/>
      <c r="Q138" s="400"/>
      <c r="R138" s="400"/>
      <c r="S138" s="400"/>
      <c r="T138" s="400"/>
      <c r="U138" s="400"/>
      <c r="V138" s="400"/>
      <c r="W138" s="400"/>
      <c r="X138" s="400"/>
      <c r="Y138" s="400"/>
      <c r="Z138" s="400"/>
      <c r="AA138" s="378"/>
      <c r="AB138" s="378"/>
      <c r="AC138" s="378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5">
        <v>4607091385168</v>
      </c>
      <c r="E139" s="396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5">
        <v>4607091385168</v>
      </c>
      <c r="E140" s="396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250</v>
      </c>
      <c r="Y140" s="387">
        <f t="shared" si="21"/>
        <v>252</v>
      </c>
      <c r="Z140" s="36">
        <f>IFERROR(IF(Y140=0,"",ROUNDUP(Y140/H140,0)*0.02175),"")</f>
        <v>0.65249999999999997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266.60714285714283</v>
      </c>
      <c r="BN140" s="64">
        <f t="shared" si="23"/>
        <v>268.74</v>
      </c>
      <c r="BO140" s="64">
        <f t="shared" si="24"/>
        <v>0.53146258503401356</v>
      </c>
      <c r="BP140" s="64">
        <f t="shared" si="25"/>
        <v>0.5357142857142857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5">
        <v>4680115884540</v>
      </c>
      <c r="E141" s="396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5">
        <v>4607091383256</v>
      </c>
      <c r="E142" s="396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230</v>
      </c>
      <c r="B143" s="54" t="s">
        <v>231</v>
      </c>
      <c r="C143" s="31">
        <v>4301051358</v>
      </c>
      <c r="D143" s="395">
        <v>4607091385748</v>
      </c>
      <c r="E143" s="396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5">
        <v>4680115884533</v>
      </c>
      <c r="E144" s="396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5">
        <v>4680115882645</v>
      </c>
      <c r="E145" s="396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5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4"/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15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29.761904761904759</v>
      </c>
      <c r="Y146" s="388">
        <f>IFERROR(Y139/H139,"0")+IFERROR(Y140/H140,"0")+IFERROR(Y141/H141,"0")+IFERROR(Y142/H142,"0")+IFERROR(Y143/H143,"0")+IFERROR(Y144/H144,"0")+IFERROR(Y145/H145,"0")</f>
        <v>30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0.65249999999999997</v>
      </c>
      <c r="AA146" s="389"/>
      <c r="AB146" s="389"/>
      <c r="AC146" s="389"/>
    </row>
    <row r="147" spans="1:68" x14ac:dyDescent="0.2">
      <c r="A147" s="400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15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250</v>
      </c>
      <c r="Y147" s="388">
        <f>IFERROR(SUM(Y139:Y145),"0")</f>
        <v>252</v>
      </c>
      <c r="Z147" s="37"/>
      <c r="AA147" s="389"/>
      <c r="AB147" s="389"/>
      <c r="AC147" s="389"/>
    </row>
    <row r="148" spans="1:68" ht="14.25" hidden="1" customHeight="1" x14ac:dyDescent="0.25">
      <c r="A148" s="399" t="s">
        <v>180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400"/>
      <c r="AA148" s="378"/>
      <c r="AB148" s="378"/>
      <c r="AC148" s="378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5">
        <v>4680115882652</v>
      </c>
      <c r="E149" s="396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6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5">
        <v>4680115880238</v>
      </c>
      <c r="E150" s="396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14"/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15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400"/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15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6" t="s">
        <v>240</v>
      </c>
      <c r="B153" s="400"/>
      <c r="C153" s="400"/>
      <c r="D153" s="400"/>
      <c r="E153" s="400"/>
      <c r="F153" s="400"/>
      <c r="G153" s="400"/>
      <c r="H153" s="400"/>
      <c r="I153" s="400"/>
      <c r="J153" s="400"/>
      <c r="K153" s="400"/>
      <c r="L153" s="400"/>
      <c r="M153" s="400"/>
      <c r="N153" s="400"/>
      <c r="O153" s="400"/>
      <c r="P153" s="400"/>
      <c r="Q153" s="400"/>
      <c r="R153" s="400"/>
      <c r="S153" s="400"/>
      <c r="T153" s="400"/>
      <c r="U153" s="400"/>
      <c r="V153" s="400"/>
      <c r="W153" s="400"/>
      <c r="X153" s="400"/>
      <c r="Y153" s="400"/>
      <c r="Z153" s="400"/>
      <c r="AA153" s="380"/>
      <c r="AB153" s="380"/>
      <c r="AC153" s="380"/>
    </row>
    <row r="154" spans="1:68" ht="14.25" hidden="1" customHeight="1" x14ac:dyDescent="0.25">
      <c r="A154" s="399" t="s">
        <v>109</v>
      </c>
      <c r="B154" s="400"/>
      <c r="C154" s="400"/>
      <c r="D154" s="400"/>
      <c r="E154" s="400"/>
      <c r="F154" s="400"/>
      <c r="G154" s="400"/>
      <c r="H154" s="400"/>
      <c r="I154" s="400"/>
      <c r="J154" s="400"/>
      <c r="K154" s="400"/>
      <c r="L154" s="400"/>
      <c r="M154" s="400"/>
      <c r="N154" s="400"/>
      <c r="O154" s="400"/>
      <c r="P154" s="400"/>
      <c r="Q154" s="400"/>
      <c r="R154" s="400"/>
      <c r="S154" s="400"/>
      <c r="T154" s="400"/>
      <c r="U154" s="400"/>
      <c r="V154" s="400"/>
      <c r="W154" s="400"/>
      <c r="X154" s="400"/>
      <c r="Y154" s="400"/>
      <c r="Z154" s="400"/>
      <c r="AA154" s="378"/>
      <c r="AB154" s="378"/>
      <c r="AC154" s="378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5">
        <v>4680115882577</v>
      </c>
      <c r="E155" s="396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5">
        <v>4680115882577</v>
      </c>
      <c r="E156" s="396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3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14"/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15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400"/>
      <c r="B158" s="400"/>
      <c r="C158" s="400"/>
      <c r="D158" s="400"/>
      <c r="E158" s="400"/>
      <c r="F158" s="400"/>
      <c r="G158" s="400"/>
      <c r="H158" s="400"/>
      <c r="I158" s="400"/>
      <c r="J158" s="400"/>
      <c r="K158" s="400"/>
      <c r="L158" s="400"/>
      <c r="M158" s="400"/>
      <c r="N158" s="400"/>
      <c r="O158" s="415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9" t="s">
        <v>63</v>
      </c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00"/>
      <c r="O159" s="400"/>
      <c r="P159" s="400"/>
      <c r="Q159" s="400"/>
      <c r="R159" s="400"/>
      <c r="S159" s="400"/>
      <c r="T159" s="400"/>
      <c r="U159" s="400"/>
      <c r="V159" s="400"/>
      <c r="W159" s="400"/>
      <c r="X159" s="400"/>
      <c r="Y159" s="400"/>
      <c r="Z159" s="400"/>
      <c r="AA159" s="378"/>
      <c r="AB159" s="378"/>
      <c r="AC159" s="378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5">
        <v>4680115883444</v>
      </c>
      <c r="E160" s="396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5">
        <v>4680115883444</v>
      </c>
      <c r="E161" s="396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14"/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15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400"/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15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9" t="s">
        <v>71</v>
      </c>
      <c r="B164" s="400"/>
      <c r="C164" s="400"/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0"/>
      <c r="O164" s="400"/>
      <c r="P164" s="400"/>
      <c r="Q164" s="400"/>
      <c r="R164" s="400"/>
      <c r="S164" s="400"/>
      <c r="T164" s="400"/>
      <c r="U164" s="400"/>
      <c r="V164" s="400"/>
      <c r="W164" s="400"/>
      <c r="X164" s="400"/>
      <c r="Y164" s="400"/>
      <c r="Z164" s="400"/>
      <c r="AA164" s="378"/>
      <c r="AB164" s="378"/>
      <c r="AC164" s="378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5">
        <v>4680115882584</v>
      </c>
      <c r="E165" s="396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4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5">
        <v>4680115882584</v>
      </c>
      <c r="E166" s="396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14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15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400"/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15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6" t="s">
        <v>107</v>
      </c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380"/>
      <c r="AB169" s="380"/>
      <c r="AC169" s="380"/>
    </row>
    <row r="170" spans="1:68" ht="14.25" hidden="1" customHeight="1" x14ac:dyDescent="0.25">
      <c r="A170" s="399" t="s">
        <v>109</v>
      </c>
      <c r="B170" s="400"/>
      <c r="C170" s="400"/>
      <c r="D170" s="400"/>
      <c r="E170" s="400"/>
      <c r="F170" s="400"/>
      <c r="G170" s="400"/>
      <c r="H170" s="400"/>
      <c r="I170" s="400"/>
      <c r="J170" s="400"/>
      <c r="K170" s="400"/>
      <c r="L170" s="400"/>
      <c r="M170" s="400"/>
      <c r="N170" s="400"/>
      <c r="O170" s="400"/>
      <c r="P170" s="400"/>
      <c r="Q170" s="400"/>
      <c r="R170" s="400"/>
      <c r="S170" s="400"/>
      <c r="T170" s="400"/>
      <c r="U170" s="400"/>
      <c r="V170" s="400"/>
      <c r="W170" s="400"/>
      <c r="X170" s="400"/>
      <c r="Y170" s="400"/>
      <c r="Z170" s="400"/>
      <c r="AA170" s="378"/>
      <c r="AB170" s="378"/>
      <c r="AC170" s="378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5">
        <v>4607091382945</v>
      </c>
      <c r="E171" s="396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5">
        <v>4607091382952</v>
      </c>
      <c r="E172" s="396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5">
        <v>4607091384604</v>
      </c>
      <c r="E173" s="396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14"/>
      <c r="B174" s="400"/>
      <c r="C174" s="400"/>
      <c r="D174" s="400"/>
      <c r="E174" s="400"/>
      <c r="F174" s="400"/>
      <c r="G174" s="400"/>
      <c r="H174" s="400"/>
      <c r="I174" s="400"/>
      <c r="J174" s="400"/>
      <c r="K174" s="400"/>
      <c r="L174" s="400"/>
      <c r="M174" s="400"/>
      <c r="N174" s="400"/>
      <c r="O174" s="415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400"/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15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9" t="s">
        <v>63</v>
      </c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0"/>
      <c r="P176" s="400"/>
      <c r="Q176" s="400"/>
      <c r="R176" s="400"/>
      <c r="S176" s="400"/>
      <c r="T176" s="400"/>
      <c r="U176" s="400"/>
      <c r="V176" s="400"/>
      <c r="W176" s="400"/>
      <c r="X176" s="400"/>
      <c r="Y176" s="400"/>
      <c r="Z176" s="400"/>
      <c r="AA176" s="378"/>
      <c r="AB176" s="378"/>
      <c r="AC176" s="378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5">
        <v>4607091387667</v>
      </c>
      <c r="E177" s="396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5">
        <v>4607091387636</v>
      </c>
      <c r="E178" s="396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5">
        <v>4607091382426</v>
      </c>
      <c r="E179" s="396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5">
        <v>4607091386547</v>
      </c>
      <c r="E180" s="396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5">
        <v>4607091382464</v>
      </c>
      <c r="E181" s="396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14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15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400"/>
      <c r="B183" s="400"/>
      <c r="C183" s="400"/>
      <c r="D183" s="400"/>
      <c r="E183" s="400"/>
      <c r="F183" s="400"/>
      <c r="G183" s="400"/>
      <c r="H183" s="400"/>
      <c r="I183" s="400"/>
      <c r="J183" s="400"/>
      <c r="K183" s="400"/>
      <c r="L183" s="400"/>
      <c r="M183" s="400"/>
      <c r="N183" s="400"/>
      <c r="O183" s="415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9" t="s">
        <v>71</v>
      </c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  <c r="AA184" s="378"/>
      <c r="AB184" s="378"/>
      <c r="AC184" s="378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5">
        <v>4607091385304</v>
      </c>
      <c r="E185" s="396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70</v>
      </c>
      <c r="Y185" s="387">
        <f>IFERROR(IF(X185="",0,CEILING((X185/$H185),1)*$H185),"")</f>
        <v>75.600000000000009</v>
      </c>
      <c r="Z185" s="36">
        <f>IFERROR(IF(Y185=0,"",ROUNDUP(Y185/H185,0)*0.02175),"")</f>
        <v>0.19574999999999998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74.7</v>
      </c>
      <c r="BN185" s="64">
        <f>IFERROR(Y185*I185/H185,"0")</f>
        <v>80.676000000000016</v>
      </c>
      <c r="BO185" s="64">
        <f>IFERROR(1/J185*(X185/H185),"0")</f>
        <v>0.14880952380952378</v>
      </c>
      <c r="BP185" s="64">
        <f>IFERROR(1/J185*(Y185/H185),"0")</f>
        <v>0.1607142857142857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5">
        <v>4607091386264</v>
      </c>
      <c r="E186" s="396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5">
        <v>4607091385427</v>
      </c>
      <c r="E187" s="396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4"/>
      <c r="B188" s="400"/>
      <c r="C188" s="400"/>
      <c r="D188" s="400"/>
      <c r="E188" s="400"/>
      <c r="F188" s="400"/>
      <c r="G188" s="400"/>
      <c r="H188" s="400"/>
      <c r="I188" s="400"/>
      <c r="J188" s="400"/>
      <c r="K188" s="400"/>
      <c r="L188" s="400"/>
      <c r="M188" s="400"/>
      <c r="N188" s="400"/>
      <c r="O188" s="415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8.3333333333333321</v>
      </c>
      <c r="Y188" s="388">
        <f>IFERROR(Y185/H185,"0")+IFERROR(Y186/H186,"0")+IFERROR(Y187/H187,"0")</f>
        <v>9</v>
      </c>
      <c r="Z188" s="388">
        <f>IFERROR(IF(Z185="",0,Z185),"0")+IFERROR(IF(Z186="",0,Z186),"0")+IFERROR(IF(Z187="",0,Z187),"0")</f>
        <v>0.19574999999999998</v>
      </c>
      <c r="AA188" s="389"/>
      <c r="AB188" s="389"/>
      <c r="AC188" s="389"/>
    </row>
    <row r="189" spans="1:68" x14ac:dyDescent="0.2">
      <c r="A189" s="400"/>
      <c r="B189" s="400"/>
      <c r="C189" s="400"/>
      <c r="D189" s="400"/>
      <c r="E189" s="400"/>
      <c r="F189" s="400"/>
      <c r="G189" s="400"/>
      <c r="H189" s="400"/>
      <c r="I189" s="400"/>
      <c r="J189" s="400"/>
      <c r="K189" s="400"/>
      <c r="L189" s="400"/>
      <c r="M189" s="400"/>
      <c r="N189" s="400"/>
      <c r="O189" s="415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70</v>
      </c>
      <c r="Y189" s="388">
        <f>IFERROR(SUM(Y185:Y187),"0")</f>
        <v>75.600000000000009</v>
      </c>
      <c r="Z189" s="37"/>
      <c r="AA189" s="389"/>
      <c r="AB189" s="389"/>
      <c r="AC189" s="389"/>
    </row>
    <row r="190" spans="1:68" ht="27.75" hidden="1" customHeight="1" x14ac:dyDescent="0.2">
      <c r="A190" s="452" t="s">
        <v>272</v>
      </c>
      <c r="B190" s="453"/>
      <c r="C190" s="453"/>
      <c r="D190" s="453"/>
      <c r="E190" s="453"/>
      <c r="F190" s="453"/>
      <c r="G190" s="453"/>
      <c r="H190" s="453"/>
      <c r="I190" s="453"/>
      <c r="J190" s="453"/>
      <c r="K190" s="453"/>
      <c r="L190" s="453"/>
      <c r="M190" s="453"/>
      <c r="N190" s="453"/>
      <c r="O190" s="453"/>
      <c r="P190" s="453"/>
      <c r="Q190" s="453"/>
      <c r="R190" s="453"/>
      <c r="S190" s="453"/>
      <c r="T190" s="453"/>
      <c r="U190" s="453"/>
      <c r="V190" s="453"/>
      <c r="W190" s="453"/>
      <c r="X190" s="453"/>
      <c r="Y190" s="453"/>
      <c r="Z190" s="453"/>
      <c r="AA190" s="48"/>
      <c r="AB190" s="48"/>
      <c r="AC190" s="48"/>
    </row>
    <row r="191" spans="1:68" ht="16.5" hidden="1" customHeight="1" x14ac:dyDescent="0.25">
      <c r="A191" s="446" t="s">
        <v>273</v>
      </c>
      <c r="B191" s="400"/>
      <c r="C191" s="400"/>
      <c r="D191" s="400"/>
      <c r="E191" s="400"/>
      <c r="F191" s="400"/>
      <c r="G191" s="400"/>
      <c r="H191" s="400"/>
      <c r="I191" s="400"/>
      <c r="J191" s="400"/>
      <c r="K191" s="400"/>
      <c r="L191" s="400"/>
      <c r="M191" s="400"/>
      <c r="N191" s="400"/>
      <c r="O191" s="400"/>
      <c r="P191" s="400"/>
      <c r="Q191" s="400"/>
      <c r="R191" s="400"/>
      <c r="S191" s="400"/>
      <c r="T191" s="400"/>
      <c r="U191" s="400"/>
      <c r="V191" s="400"/>
      <c r="W191" s="400"/>
      <c r="X191" s="400"/>
      <c r="Y191" s="400"/>
      <c r="Z191" s="400"/>
      <c r="AA191" s="380"/>
      <c r="AB191" s="380"/>
      <c r="AC191" s="380"/>
    </row>
    <row r="192" spans="1:68" ht="14.25" hidden="1" customHeight="1" x14ac:dyDescent="0.25">
      <c r="A192" s="399" t="s">
        <v>63</v>
      </c>
      <c r="B192" s="400"/>
      <c r="C192" s="400"/>
      <c r="D192" s="400"/>
      <c r="E192" s="400"/>
      <c r="F192" s="400"/>
      <c r="G192" s="400"/>
      <c r="H192" s="400"/>
      <c r="I192" s="400"/>
      <c r="J192" s="400"/>
      <c r="K192" s="400"/>
      <c r="L192" s="400"/>
      <c r="M192" s="400"/>
      <c r="N192" s="400"/>
      <c r="O192" s="400"/>
      <c r="P192" s="400"/>
      <c r="Q192" s="400"/>
      <c r="R192" s="400"/>
      <c r="S192" s="400"/>
      <c r="T192" s="400"/>
      <c r="U192" s="400"/>
      <c r="V192" s="400"/>
      <c r="W192" s="400"/>
      <c r="X192" s="400"/>
      <c r="Y192" s="400"/>
      <c r="Z192" s="400"/>
      <c r="AA192" s="378"/>
      <c r="AB192" s="378"/>
      <c r="AC192" s="378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5">
        <v>4680115880993</v>
      </c>
      <c r="E193" s="396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30</v>
      </c>
      <c r="Y193" s="387">
        <f t="shared" ref="Y193:Y200" si="26">IFERROR(IF(X193="",0,CEILING((X193/$H193),1)*$H193),"")</f>
        <v>33.6</v>
      </c>
      <c r="Z193" s="36">
        <f>IFERROR(IF(Y193=0,"",ROUNDUP(Y193/H193,0)*0.00753),"")</f>
        <v>6.0240000000000002E-2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31.857142857142858</v>
      </c>
      <c r="BN193" s="64">
        <f t="shared" ref="BN193:BN200" si="28">IFERROR(Y193*I193/H193,"0")</f>
        <v>35.68</v>
      </c>
      <c r="BO193" s="64">
        <f t="shared" ref="BO193:BO200" si="29">IFERROR(1/J193*(X193/H193),"0")</f>
        <v>4.5787545787545784E-2</v>
      </c>
      <c r="BP193" s="64">
        <f t="shared" ref="BP193:BP200" si="30">IFERROR(1/J193*(Y193/H193),"0")</f>
        <v>5.128205128205128E-2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5">
        <v>4680115881761</v>
      </c>
      <c r="E194" s="396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55</v>
      </c>
      <c r="Y194" s="387">
        <f t="shared" si="26"/>
        <v>58.800000000000004</v>
      </c>
      <c r="Z194" s="36">
        <f>IFERROR(IF(Y194=0,"",ROUNDUP(Y194/H194,0)*0.00753),"")</f>
        <v>0.10542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58.404761904761905</v>
      </c>
      <c r="BN194" s="64">
        <f t="shared" si="28"/>
        <v>62.44</v>
      </c>
      <c r="BO194" s="64">
        <f t="shared" si="29"/>
        <v>8.3943833943833937E-2</v>
      </c>
      <c r="BP194" s="64">
        <f t="shared" si="30"/>
        <v>8.9743589743589744E-2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5">
        <v>4680115881563</v>
      </c>
      <c r="E195" s="396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5">
        <v>4680115880986</v>
      </c>
      <c r="E196" s="396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5">
        <v>4680115881785</v>
      </c>
      <c r="E197" s="396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5">
        <v>4680115881679</v>
      </c>
      <c r="E198" s="396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8.3999999999999986</v>
      </c>
      <c r="Y198" s="387">
        <f t="shared" si="26"/>
        <v>8.4</v>
      </c>
      <c r="Z198" s="36">
        <f>IFERROR(IF(Y198=0,"",ROUNDUP(Y198/H198,0)*0.00502),"")</f>
        <v>2.0080000000000001E-2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8.7999999999999989</v>
      </c>
      <c r="BN198" s="64">
        <f t="shared" si="28"/>
        <v>8.8000000000000007</v>
      </c>
      <c r="BO198" s="64">
        <f t="shared" si="29"/>
        <v>1.7094017094017092E-2</v>
      </c>
      <c r="BP198" s="64">
        <f t="shared" si="30"/>
        <v>1.7094017094017096E-2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5">
        <v>4680115880191</v>
      </c>
      <c r="E199" s="396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5">
        <v>4680115883963</v>
      </c>
      <c r="E200" s="396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4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15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24.238095238095237</v>
      </c>
      <c r="Y201" s="388">
        <f>IFERROR(Y193/H193,"0")+IFERROR(Y194/H194,"0")+IFERROR(Y195/H195,"0")+IFERROR(Y196/H196,"0")+IFERROR(Y197/H197,"0")+IFERROR(Y198/H198,"0")+IFERROR(Y199/H199,"0")+IFERROR(Y200/H200,"0")</f>
        <v>26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0.18574000000000002</v>
      </c>
      <c r="AA201" s="389"/>
      <c r="AB201" s="389"/>
      <c r="AC201" s="389"/>
    </row>
    <row r="202" spans="1:68" x14ac:dyDescent="0.2">
      <c r="A202" s="400"/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15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93.4</v>
      </c>
      <c r="Y202" s="388">
        <f>IFERROR(SUM(Y193:Y200),"0")</f>
        <v>100.80000000000001</v>
      </c>
      <c r="Z202" s="37"/>
      <c r="AA202" s="389"/>
      <c r="AB202" s="389"/>
      <c r="AC202" s="389"/>
    </row>
    <row r="203" spans="1:68" ht="16.5" hidden="1" customHeight="1" x14ac:dyDescent="0.25">
      <c r="A203" s="446" t="s">
        <v>290</v>
      </c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0"/>
      <c r="P203" s="400"/>
      <c r="Q203" s="400"/>
      <c r="R203" s="400"/>
      <c r="S203" s="400"/>
      <c r="T203" s="400"/>
      <c r="U203" s="400"/>
      <c r="V203" s="400"/>
      <c r="W203" s="400"/>
      <c r="X203" s="400"/>
      <c r="Y203" s="400"/>
      <c r="Z203" s="400"/>
      <c r="AA203" s="380"/>
      <c r="AB203" s="380"/>
      <c r="AC203" s="380"/>
    </row>
    <row r="204" spans="1:68" ht="14.25" hidden="1" customHeight="1" x14ac:dyDescent="0.25">
      <c r="A204" s="399" t="s">
        <v>109</v>
      </c>
      <c r="B204" s="400"/>
      <c r="C204" s="400"/>
      <c r="D204" s="400"/>
      <c r="E204" s="400"/>
      <c r="F204" s="400"/>
      <c r="G204" s="400"/>
      <c r="H204" s="400"/>
      <c r="I204" s="400"/>
      <c r="J204" s="400"/>
      <c r="K204" s="400"/>
      <c r="L204" s="400"/>
      <c r="M204" s="400"/>
      <c r="N204" s="400"/>
      <c r="O204" s="400"/>
      <c r="P204" s="400"/>
      <c r="Q204" s="400"/>
      <c r="R204" s="400"/>
      <c r="S204" s="400"/>
      <c r="T204" s="400"/>
      <c r="U204" s="400"/>
      <c r="V204" s="400"/>
      <c r="W204" s="400"/>
      <c r="X204" s="400"/>
      <c r="Y204" s="400"/>
      <c r="Z204" s="400"/>
      <c r="AA204" s="378"/>
      <c r="AB204" s="378"/>
      <c r="AC204" s="378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5">
        <v>4680115881402</v>
      </c>
      <c r="E205" s="396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5">
        <v>4680115881396</v>
      </c>
      <c r="E206" s="396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4"/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15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400"/>
      <c r="B208" s="400"/>
      <c r="C208" s="400"/>
      <c r="D208" s="400"/>
      <c r="E208" s="400"/>
      <c r="F208" s="400"/>
      <c r="G208" s="400"/>
      <c r="H208" s="400"/>
      <c r="I208" s="400"/>
      <c r="J208" s="400"/>
      <c r="K208" s="400"/>
      <c r="L208" s="400"/>
      <c r="M208" s="400"/>
      <c r="N208" s="400"/>
      <c r="O208" s="415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9" t="s">
        <v>145</v>
      </c>
      <c r="B209" s="400"/>
      <c r="C209" s="400"/>
      <c r="D209" s="400"/>
      <c r="E209" s="400"/>
      <c r="F209" s="400"/>
      <c r="G209" s="400"/>
      <c r="H209" s="400"/>
      <c r="I209" s="400"/>
      <c r="J209" s="400"/>
      <c r="K209" s="400"/>
      <c r="L209" s="400"/>
      <c r="M209" s="400"/>
      <c r="N209" s="400"/>
      <c r="O209" s="400"/>
      <c r="P209" s="400"/>
      <c r="Q209" s="400"/>
      <c r="R209" s="400"/>
      <c r="S209" s="400"/>
      <c r="T209" s="400"/>
      <c r="U209" s="400"/>
      <c r="V209" s="400"/>
      <c r="W209" s="400"/>
      <c r="X209" s="400"/>
      <c r="Y209" s="400"/>
      <c r="Z209" s="400"/>
      <c r="AA209" s="378"/>
      <c r="AB209" s="378"/>
      <c r="AC209" s="378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5">
        <v>4680115882935</v>
      </c>
      <c r="E210" s="396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5">
        <v>4680115880764</v>
      </c>
      <c r="E211" s="396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14"/>
      <c r="B212" s="400"/>
      <c r="C212" s="400"/>
      <c r="D212" s="400"/>
      <c r="E212" s="400"/>
      <c r="F212" s="400"/>
      <c r="G212" s="400"/>
      <c r="H212" s="400"/>
      <c r="I212" s="400"/>
      <c r="J212" s="400"/>
      <c r="K212" s="400"/>
      <c r="L212" s="400"/>
      <c r="M212" s="400"/>
      <c r="N212" s="400"/>
      <c r="O212" s="415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400"/>
      <c r="B213" s="400"/>
      <c r="C213" s="400"/>
      <c r="D213" s="400"/>
      <c r="E213" s="400"/>
      <c r="F213" s="400"/>
      <c r="G213" s="400"/>
      <c r="H213" s="400"/>
      <c r="I213" s="400"/>
      <c r="J213" s="400"/>
      <c r="K213" s="400"/>
      <c r="L213" s="400"/>
      <c r="M213" s="400"/>
      <c r="N213" s="400"/>
      <c r="O213" s="415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9" t="s">
        <v>63</v>
      </c>
      <c r="B214" s="400"/>
      <c r="C214" s="400"/>
      <c r="D214" s="400"/>
      <c r="E214" s="400"/>
      <c r="F214" s="400"/>
      <c r="G214" s="400"/>
      <c r="H214" s="400"/>
      <c r="I214" s="400"/>
      <c r="J214" s="400"/>
      <c r="K214" s="400"/>
      <c r="L214" s="400"/>
      <c r="M214" s="400"/>
      <c r="N214" s="400"/>
      <c r="O214" s="400"/>
      <c r="P214" s="400"/>
      <c r="Q214" s="400"/>
      <c r="R214" s="400"/>
      <c r="S214" s="400"/>
      <c r="T214" s="400"/>
      <c r="U214" s="400"/>
      <c r="V214" s="400"/>
      <c r="W214" s="400"/>
      <c r="X214" s="400"/>
      <c r="Y214" s="400"/>
      <c r="Z214" s="400"/>
      <c r="AA214" s="378"/>
      <c r="AB214" s="378"/>
      <c r="AC214" s="378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5">
        <v>4680115882683</v>
      </c>
      <c r="E215" s="396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150</v>
      </c>
      <c r="Y215" s="387">
        <f t="shared" ref="Y215:Y222" si="31">IFERROR(IF(X215="",0,CEILING((X215/$H215),1)*$H215),"")</f>
        <v>151.20000000000002</v>
      </c>
      <c r="Z215" s="36">
        <f>IFERROR(IF(Y215=0,"",ROUNDUP(Y215/H215,0)*0.00937),"")</f>
        <v>0.26235999999999998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155.83333333333331</v>
      </c>
      <c r="BN215" s="64">
        <f t="shared" ref="BN215:BN222" si="33">IFERROR(Y215*I215/H215,"0")</f>
        <v>157.08000000000001</v>
      </c>
      <c r="BO215" s="64">
        <f t="shared" ref="BO215:BO222" si="34">IFERROR(1/J215*(X215/H215),"0")</f>
        <v>0.23148148148148145</v>
      </c>
      <c r="BP215" s="64">
        <f t="shared" ref="BP215:BP222" si="35">IFERROR(1/J215*(Y215/H215),"0")</f>
        <v>0.23333333333333334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5">
        <v>4680115882690</v>
      </c>
      <c r="E216" s="396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200</v>
      </c>
      <c r="Y216" s="387">
        <f t="shared" si="31"/>
        <v>205.20000000000002</v>
      </c>
      <c r="Z216" s="36">
        <f>IFERROR(IF(Y216=0,"",ROUNDUP(Y216/H216,0)*0.00937),"")</f>
        <v>0.35605999999999999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207.77777777777777</v>
      </c>
      <c r="BN216" s="64">
        <f t="shared" si="33"/>
        <v>213.18000000000004</v>
      </c>
      <c r="BO216" s="64">
        <f t="shared" si="34"/>
        <v>0.30864197530864196</v>
      </c>
      <c r="BP216" s="64">
        <f t="shared" si="35"/>
        <v>0.31666666666666665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5">
        <v>4680115882669</v>
      </c>
      <c r="E217" s="396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150</v>
      </c>
      <c r="Y217" s="387">
        <f t="shared" si="31"/>
        <v>151.20000000000002</v>
      </c>
      <c r="Z217" s="36">
        <f>IFERROR(IF(Y217=0,"",ROUNDUP(Y217/H217,0)*0.00937),"")</f>
        <v>0.26235999999999998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155.83333333333331</v>
      </c>
      <c r="BN217" s="64">
        <f t="shared" si="33"/>
        <v>157.08000000000001</v>
      </c>
      <c r="BO217" s="64">
        <f t="shared" si="34"/>
        <v>0.23148148148148145</v>
      </c>
      <c r="BP217" s="64">
        <f t="shared" si="35"/>
        <v>0.23333333333333334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5">
        <v>4680115882676</v>
      </c>
      <c r="E218" s="396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200</v>
      </c>
      <c r="Y218" s="387">
        <f t="shared" si="31"/>
        <v>205.20000000000002</v>
      </c>
      <c r="Z218" s="36">
        <f>IFERROR(IF(Y218=0,"",ROUNDUP(Y218/H218,0)*0.00937),"")</f>
        <v>0.35605999999999999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207.77777777777777</v>
      </c>
      <c r="BN218" s="64">
        <f t="shared" si="33"/>
        <v>213.18000000000004</v>
      </c>
      <c r="BO218" s="64">
        <f t="shared" si="34"/>
        <v>0.30864197530864196</v>
      </c>
      <c r="BP218" s="64">
        <f t="shared" si="35"/>
        <v>0.31666666666666665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5">
        <v>4680115884014</v>
      </c>
      <c r="E219" s="396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5">
        <v>4680115884007</v>
      </c>
      <c r="E220" s="396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5">
        <v>4680115884038</v>
      </c>
      <c r="E221" s="396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5">
        <v>4680115884021</v>
      </c>
      <c r="E222" s="396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4"/>
      <c r="B223" s="400"/>
      <c r="C223" s="400"/>
      <c r="D223" s="400"/>
      <c r="E223" s="400"/>
      <c r="F223" s="400"/>
      <c r="G223" s="400"/>
      <c r="H223" s="400"/>
      <c r="I223" s="400"/>
      <c r="J223" s="400"/>
      <c r="K223" s="400"/>
      <c r="L223" s="400"/>
      <c r="M223" s="400"/>
      <c r="N223" s="400"/>
      <c r="O223" s="415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129.62962962962962</v>
      </c>
      <c r="Y223" s="388">
        <f>IFERROR(Y215/H215,"0")+IFERROR(Y216/H216,"0")+IFERROR(Y217/H217,"0")+IFERROR(Y218/H218,"0")+IFERROR(Y219/H219,"0")+IFERROR(Y220/H220,"0")+IFERROR(Y221/H221,"0")+IFERROR(Y222/H222,"0")</f>
        <v>132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1.2368399999999999</v>
      </c>
      <c r="AA223" s="389"/>
      <c r="AB223" s="389"/>
      <c r="AC223" s="389"/>
    </row>
    <row r="224" spans="1:68" x14ac:dyDescent="0.2">
      <c r="A224" s="400"/>
      <c r="B224" s="400"/>
      <c r="C224" s="400"/>
      <c r="D224" s="400"/>
      <c r="E224" s="400"/>
      <c r="F224" s="400"/>
      <c r="G224" s="400"/>
      <c r="H224" s="400"/>
      <c r="I224" s="400"/>
      <c r="J224" s="400"/>
      <c r="K224" s="400"/>
      <c r="L224" s="400"/>
      <c r="M224" s="400"/>
      <c r="N224" s="400"/>
      <c r="O224" s="415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700</v>
      </c>
      <c r="Y224" s="388">
        <f>IFERROR(SUM(Y215:Y222),"0")</f>
        <v>712.80000000000007</v>
      </c>
      <c r="Z224" s="37"/>
      <c r="AA224" s="389"/>
      <c r="AB224" s="389"/>
      <c r="AC224" s="389"/>
    </row>
    <row r="225" spans="1:68" ht="14.25" hidden="1" customHeight="1" x14ac:dyDescent="0.25">
      <c r="A225" s="399" t="s">
        <v>71</v>
      </c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00"/>
      <c r="O225" s="400"/>
      <c r="P225" s="400"/>
      <c r="Q225" s="400"/>
      <c r="R225" s="400"/>
      <c r="S225" s="400"/>
      <c r="T225" s="400"/>
      <c r="U225" s="400"/>
      <c r="V225" s="400"/>
      <c r="W225" s="400"/>
      <c r="X225" s="400"/>
      <c r="Y225" s="400"/>
      <c r="Z225" s="400"/>
      <c r="AA225" s="378"/>
      <c r="AB225" s="378"/>
      <c r="AC225" s="378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5">
        <v>4680115881594</v>
      </c>
      <c r="E226" s="396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120</v>
      </c>
      <c r="Y226" s="387">
        <f t="shared" ref="Y226:Y236" si="36">IFERROR(IF(X226="",0,CEILING((X226/$H226),1)*$H226),"")</f>
        <v>121.5</v>
      </c>
      <c r="Z226" s="36">
        <f>IFERROR(IF(Y226=0,"",ROUNDUP(Y226/H226,0)*0.02175),"")</f>
        <v>0.32624999999999998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128.35555555555558</v>
      </c>
      <c r="BN226" s="64">
        <f t="shared" ref="BN226:BN236" si="38">IFERROR(Y226*I226/H226,"0")</f>
        <v>129.96</v>
      </c>
      <c r="BO226" s="64">
        <f t="shared" ref="BO226:BO236" si="39">IFERROR(1/J226*(X226/H226),"0")</f>
        <v>0.26455026455026454</v>
      </c>
      <c r="BP226" s="64">
        <f t="shared" ref="BP226:BP236" si="40">IFERROR(1/J226*(Y226/H226),"0")</f>
        <v>0.26785714285714285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5">
        <v>4680115880962</v>
      </c>
      <c r="E227" s="396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7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200</v>
      </c>
      <c r="Y227" s="387">
        <f t="shared" si="36"/>
        <v>202.79999999999998</v>
      </c>
      <c r="Z227" s="36">
        <f>IFERROR(IF(Y227=0,"",ROUNDUP(Y227/H227,0)*0.02175),"")</f>
        <v>0.5655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214.46153846153848</v>
      </c>
      <c r="BN227" s="64">
        <f t="shared" si="38"/>
        <v>217.464</v>
      </c>
      <c r="BO227" s="64">
        <f t="shared" si="39"/>
        <v>0.45787545787545786</v>
      </c>
      <c r="BP227" s="64">
        <f t="shared" si="40"/>
        <v>0.46428571428571425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5">
        <v>4680115881617</v>
      </c>
      <c r="E228" s="396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5">
        <v>4680115880573</v>
      </c>
      <c r="E229" s="396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40</v>
      </c>
      <c r="Y229" s="387">
        <f t="shared" si="36"/>
        <v>43.5</v>
      </c>
      <c r="Z229" s="36">
        <f>IFERROR(IF(Y229=0,"",ROUNDUP(Y229/H229,0)*0.02175),"")</f>
        <v>0.10874999999999999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42.593103448275862</v>
      </c>
      <c r="BN229" s="64">
        <f t="shared" si="38"/>
        <v>46.32</v>
      </c>
      <c r="BO229" s="64">
        <f t="shared" si="39"/>
        <v>8.2101806239737285E-2</v>
      </c>
      <c r="BP229" s="64">
        <f t="shared" si="40"/>
        <v>8.9285714285714274E-2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5">
        <v>4680115882195</v>
      </c>
      <c r="E230" s="396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144</v>
      </c>
      <c r="Y230" s="387">
        <f t="shared" si="36"/>
        <v>144</v>
      </c>
      <c r="Z230" s="36">
        <f t="shared" ref="Z230:Z236" si="41">IFERROR(IF(Y230=0,"",ROUNDUP(Y230/H230,0)*0.00753),"")</f>
        <v>0.45180000000000003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161.4</v>
      </c>
      <c r="BN230" s="64">
        <f t="shared" si="38"/>
        <v>161.4</v>
      </c>
      <c r="BO230" s="64">
        <f t="shared" si="39"/>
        <v>0.38461538461538458</v>
      </c>
      <c r="BP230" s="64">
        <f t="shared" si="40"/>
        <v>0.38461538461538458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5">
        <v>4680115882607</v>
      </c>
      <c r="E231" s="396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5">
        <v>4680115880092</v>
      </c>
      <c r="E232" s="396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126</v>
      </c>
      <c r="Y232" s="387">
        <f t="shared" si="36"/>
        <v>127.19999999999999</v>
      </c>
      <c r="Z232" s="36">
        <f t="shared" si="41"/>
        <v>0.39909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140.28000000000003</v>
      </c>
      <c r="BN232" s="64">
        <f t="shared" si="38"/>
        <v>141.61600000000001</v>
      </c>
      <c r="BO232" s="64">
        <f t="shared" si="39"/>
        <v>0.33653846153846151</v>
      </c>
      <c r="BP232" s="64">
        <f t="shared" si="40"/>
        <v>0.33974358974358976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5">
        <v>4680115880221</v>
      </c>
      <c r="E233" s="396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144</v>
      </c>
      <c r="Y233" s="387">
        <f t="shared" si="36"/>
        <v>144</v>
      </c>
      <c r="Z233" s="36">
        <f t="shared" si="41"/>
        <v>0.45180000000000003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160.32000000000002</v>
      </c>
      <c r="BN233" s="64">
        <f t="shared" si="38"/>
        <v>160.32000000000002</v>
      </c>
      <c r="BO233" s="64">
        <f t="shared" si="39"/>
        <v>0.38461538461538458</v>
      </c>
      <c r="BP233" s="64">
        <f t="shared" si="40"/>
        <v>0.38461538461538458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5">
        <v>4680115882942</v>
      </c>
      <c r="E234" s="396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5">
        <v>4680115880504</v>
      </c>
      <c r="E235" s="396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168</v>
      </c>
      <c r="Y235" s="387">
        <f t="shared" si="36"/>
        <v>168</v>
      </c>
      <c r="Z235" s="36">
        <f t="shared" si="41"/>
        <v>0.52710000000000001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187.04000000000002</v>
      </c>
      <c r="BN235" s="64">
        <f t="shared" si="38"/>
        <v>187.04000000000002</v>
      </c>
      <c r="BO235" s="64">
        <f t="shared" si="39"/>
        <v>0.44871794871794868</v>
      </c>
      <c r="BP235" s="64">
        <f t="shared" si="40"/>
        <v>0.44871794871794868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5">
        <v>4680115882164</v>
      </c>
      <c r="E236" s="396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48</v>
      </c>
      <c r="Y236" s="387">
        <f t="shared" si="36"/>
        <v>48</v>
      </c>
      <c r="Z236" s="36">
        <f t="shared" si="41"/>
        <v>0.15060000000000001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53.559999999999995</v>
      </c>
      <c r="BN236" s="64">
        <f t="shared" si="38"/>
        <v>53.559999999999995</v>
      </c>
      <c r="BO236" s="64">
        <f t="shared" si="39"/>
        <v>0.12820512820512819</v>
      </c>
      <c r="BP236" s="64">
        <f t="shared" si="40"/>
        <v>0.12820512820512819</v>
      </c>
    </row>
    <row r="237" spans="1:68" x14ac:dyDescent="0.2">
      <c r="A237" s="414"/>
      <c r="B237" s="400"/>
      <c r="C237" s="400"/>
      <c r="D237" s="400"/>
      <c r="E237" s="400"/>
      <c r="F237" s="400"/>
      <c r="G237" s="400"/>
      <c r="H237" s="400"/>
      <c r="I237" s="400"/>
      <c r="J237" s="400"/>
      <c r="K237" s="400"/>
      <c r="L237" s="400"/>
      <c r="M237" s="400"/>
      <c r="N237" s="400"/>
      <c r="O237" s="415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307.55354160526576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309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2.9808899999999996</v>
      </c>
      <c r="AA237" s="389"/>
      <c r="AB237" s="389"/>
      <c r="AC237" s="389"/>
    </row>
    <row r="238" spans="1:68" x14ac:dyDescent="0.2">
      <c r="A238" s="400"/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15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990</v>
      </c>
      <c r="Y238" s="388">
        <f>IFERROR(SUM(Y226:Y236),"0")</f>
        <v>999</v>
      </c>
      <c r="Z238" s="37"/>
      <c r="AA238" s="389"/>
      <c r="AB238" s="389"/>
      <c r="AC238" s="389"/>
    </row>
    <row r="239" spans="1:68" ht="14.25" hidden="1" customHeight="1" x14ac:dyDescent="0.25">
      <c r="A239" s="399" t="s">
        <v>180</v>
      </c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0"/>
      <c r="O239" s="400"/>
      <c r="P239" s="400"/>
      <c r="Q239" s="400"/>
      <c r="R239" s="400"/>
      <c r="S239" s="400"/>
      <c r="T239" s="400"/>
      <c r="U239" s="400"/>
      <c r="V239" s="400"/>
      <c r="W239" s="400"/>
      <c r="X239" s="400"/>
      <c r="Y239" s="400"/>
      <c r="Z239" s="400"/>
      <c r="AA239" s="378"/>
      <c r="AB239" s="378"/>
      <c r="AC239" s="378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5">
        <v>4680115882874</v>
      </c>
      <c r="E240" s="396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5">
        <v>4680115882874</v>
      </c>
      <c r="E241" s="396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5">
        <v>4680115884434</v>
      </c>
      <c r="E242" s="396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7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5">
        <v>4680115880818</v>
      </c>
      <c r="E243" s="396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9.6000000000000014</v>
      </c>
      <c r="Y243" s="387">
        <f>IFERROR(IF(X243="",0,CEILING((X243/$H243),1)*$H243),"")</f>
        <v>9.6</v>
      </c>
      <c r="Z243" s="36">
        <f>IFERROR(IF(Y243=0,"",ROUNDUP(Y243/H243,0)*0.00753),"")</f>
        <v>3.0120000000000001E-2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10.688000000000002</v>
      </c>
      <c r="BN243" s="64">
        <f>IFERROR(Y243*I243/H243,"0")</f>
        <v>10.688000000000001</v>
      </c>
      <c r="BO243" s="64">
        <f>IFERROR(1/J243*(X243/H243),"0")</f>
        <v>2.5641025641025647E-2</v>
      </c>
      <c r="BP243" s="64">
        <f>IFERROR(1/J243*(Y243/H243),"0")</f>
        <v>2.564102564102564E-2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5">
        <v>4680115880801</v>
      </c>
      <c r="E244" s="396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38.400000000000013</v>
      </c>
      <c r="Y244" s="387">
        <f>IFERROR(IF(X244="",0,CEILING((X244/$H244),1)*$H244),"")</f>
        <v>38.4</v>
      </c>
      <c r="Z244" s="36">
        <f>IFERROR(IF(Y244=0,"",ROUNDUP(Y244/H244,0)*0.00753),"")</f>
        <v>0.12048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42.752000000000017</v>
      </c>
      <c r="BN244" s="64">
        <f>IFERROR(Y244*I244/H244,"0")</f>
        <v>42.752000000000002</v>
      </c>
      <c r="BO244" s="64">
        <f>IFERROR(1/J244*(X244/H244),"0")</f>
        <v>0.1025641025641026</v>
      </c>
      <c r="BP244" s="64">
        <f>IFERROR(1/J244*(Y244/H244),"0")</f>
        <v>0.10256410256410256</v>
      </c>
    </row>
    <row r="245" spans="1:68" x14ac:dyDescent="0.2">
      <c r="A245" s="414"/>
      <c r="B245" s="400"/>
      <c r="C245" s="400"/>
      <c r="D245" s="400"/>
      <c r="E245" s="400"/>
      <c r="F245" s="400"/>
      <c r="G245" s="400"/>
      <c r="H245" s="400"/>
      <c r="I245" s="400"/>
      <c r="J245" s="400"/>
      <c r="K245" s="400"/>
      <c r="L245" s="400"/>
      <c r="M245" s="400"/>
      <c r="N245" s="400"/>
      <c r="O245" s="415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20.000000000000007</v>
      </c>
      <c r="Y245" s="388">
        <f>IFERROR(Y240/H240,"0")+IFERROR(Y241/H241,"0")+IFERROR(Y242/H242,"0")+IFERROR(Y243/H243,"0")+IFERROR(Y244/H244,"0")</f>
        <v>20</v>
      </c>
      <c r="Z245" s="388">
        <f>IFERROR(IF(Z240="",0,Z240),"0")+IFERROR(IF(Z241="",0,Z241),"0")+IFERROR(IF(Z242="",0,Z242),"0")+IFERROR(IF(Z243="",0,Z243),"0")+IFERROR(IF(Z244="",0,Z244),"0")</f>
        <v>0.15060000000000001</v>
      </c>
      <c r="AA245" s="389"/>
      <c r="AB245" s="389"/>
      <c r="AC245" s="389"/>
    </row>
    <row r="246" spans="1:68" x14ac:dyDescent="0.2">
      <c r="A246" s="400"/>
      <c r="B246" s="400"/>
      <c r="C246" s="400"/>
      <c r="D246" s="400"/>
      <c r="E246" s="400"/>
      <c r="F246" s="400"/>
      <c r="G246" s="400"/>
      <c r="H246" s="400"/>
      <c r="I246" s="400"/>
      <c r="J246" s="400"/>
      <c r="K246" s="400"/>
      <c r="L246" s="400"/>
      <c r="M246" s="400"/>
      <c r="N246" s="400"/>
      <c r="O246" s="415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48.000000000000014</v>
      </c>
      <c r="Y246" s="388">
        <f>IFERROR(SUM(Y240:Y244),"0")</f>
        <v>48</v>
      </c>
      <c r="Z246" s="37"/>
      <c r="AA246" s="389"/>
      <c r="AB246" s="389"/>
      <c r="AC246" s="389"/>
    </row>
    <row r="247" spans="1:68" ht="16.5" hidden="1" customHeight="1" x14ac:dyDescent="0.25">
      <c r="A247" s="446" t="s">
        <v>346</v>
      </c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380"/>
      <c r="AB247" s="380"/>
      <c r="AC247" s="380"/>
    </row>
    <row r="248" spans="1:68" ht="14.25" hidden="1" customHeight="1" x14ac:dyDescent="0.25">
      <c r="A248" s="399" t="s">
        <v>109</v>
      </c>
      <c r="B248" s="400"/>
      <c r="C248" s="400"/>
      <c r="D248" s="400"/>
      <c r="E248" s="400"/>
      <c r="F248" s="400"/>
      <c r="G248" s="400"/>
      <c r="H248" s="400"/>
      <c r="I248" s="400"/>
      <c r="J248" s="400"/>
      <c r="K248" s="400"/>
      <c r="L248" s="400"/>
      <c r="M248" s="400"/>
      <c r="N248" s="400"/>
      <c r="O248" s="400"/>
      <c r="P248" s="400"/>
      <c r="Q248" s="400"/>
      <c r="R248" s="400"/>
      <c r="S248" s="400"/>
      <c r="T248" s="400"/>
      <c r="U248" s="400"/>
      <c r="V248" s="400"/>
      <c r="W248" s="400"/>
      <c r="X248" s="400"/>
      <c r="Y248" s="400"/>
      <c r="Z248" s="400"/>
      <c r="AA248" s="378"/>
      <c r="AB248" s="378"/>
      <c r="AC248" s="378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5">
        <v>4680115884274</v>
      </c>
      <c r="E249" s="396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5">
        <v>4680115884274</v>
      </c>
      <c r="E250" s="396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2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5">
        <v>4680115884298</v>
      </c>
      <c r="E251" s="396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5">
        <v>4680115884250</v>
      </c>
      <c r="E252" s="396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5">
        <v>4680115884250</v>
      </c>
      <c r="E253" s="396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3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5">
        <v>4680115884281</v>
      </c>
      <c r="E254" s="396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5">
        <v>4680115884199</v>
      </c>
      <c r="E255" s="396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5">
        <v>4680115884267</v>
      </c>
      <c r="E256" s="396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14"/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0"/>
      <c r="O257" s="415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400"/>
      <c r="B258" s="400"/>
      <c r="C258" s="400"/>
      <c r="D258" s="400"/>
      <c r="E258" s="400"/>
      <c r="F258" s="400"/>
      <c r="G258" s="400"/>
      <c r="H258" s="400"/>
      <c r="I258" s="400"/>
      <c r="J258" s="400"/>
      <c r="K258" s="400"/>
      <c r="L258" s="400"/>
      <c r="M258" s="400"/>
      <c r="N258" s="400"/>
      <c r="O258" s="415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6" t="s">
        <v>361</v>
      </c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0"/>
      <c r="O259" s="400"/>
      <c r="P259" s="400"/>
      <c r="Q259" s="400"/>
      <c r="R259" s="400"/>
      <c r="S259" s="400"/>
      <c r="T259" s="400"/>
      <c r="U259" s="400"/>
      <c r="V259" s="400"/>
      <c r="W259" s="400"/>
      <c r="X259" s="400"/>
      <c r="Y259" s="400"/>
      <c r="Z259" s="400"/>
      <c r="AA259" s="380"/>
      <c r="AB259" s="380"/>
      <c r="AC259" s="380"/>
    </row>
    <row r="260" spans="1:68" ht="14.25" hidden="1" customHeight="1" x14ac:dyDescent="0.25">
      <c r="A260" s="399" t="s">
        <v>109</v>
      </c>
      <c r="B260" s="400"/>
      <c r="C260" s="400"/>
      <c r="D260" s="400"/>
      <c r="E260" s="400"/>
      <c r="F260" s="400"/>
      <c r="G260" s="400"/>
      <c r="H260" s="400"/>
      <c r="I260" s="400"/>
      <c r="J260" s="400"/>
      <c r="K260" s="400"/>
      <c r="L260" s="400"/>
      <c r="M260" s="400"/>
      <c r="N260" s="400"/>
      <c r="O260" s="400"/>
      <c r="P260" s="400"/>
      <c r="Q260" s="400"/>
      <c r="R260" s="400"/>
      <c r="S260" s="400"/>
      <c r="T260" s="400"/>
      <c r="U260" s="400"/>
      <c r="V260" s="400"/>
      <c r="W260" s="400"/>
      <c r="X260" s="400"/>
      <c r="Y260" s="400"/>
      <c r="Z260" s="400"/>
      <c r="AA260" s="378"/>
      <c r="AB260" s="378"/>
      <c r="AC260" s="378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5">
        <v>4680115884137</v>
      </c>
      <c r="E261" s="396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5">
        <v>4680115884137</v>
      </c>
      <c r="E262" s="396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5">
        <v>4680115884236</v>
      </c>
      <c r="E263" s="396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5">
        <v>4680115884175</v>
      </c>
      <c r="E264" s="396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5">
        <v>4680115884144</v>
      </c>
      <c r="E265" s="396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5">
        <v>4680115885288</v>
      </c>
      <c r="E266" s="396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5">
        <v>4680115884182</v>
      </c>
      <c r="E267" s="396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5">
        <v>4680115884205</v>
      </c>
      <c r="E268" s="396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14"/>
      <c r="B269" s="400"/>
      <c r="C269" s="400"/>
      <c r="D269" s="400"/>
      <c r="E269" s="400"/>
      <c r="F269" s="400"/>
      <c r="G269" s="400"/>
      <c r="H269" s="400"/>
      <c r="I269" s="400"/>
      <c r="J269" s="400"/>
      <c r="K269" s="400"/>
      <c r="L269" s="400"/>
      <c r="M269" s="400"/>
      <c r="N269" s="400"/>
      <c r="O269" s="415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400"/>
      <c r="B270" s="400"/>
      <c r="C270" s="400"/>
      <c r="D270" s="400"/>
      <c r="E270" s="400"/>
      <c r="F270" s="400"/>
      <c r="G270" s="400"/>
      <c r="H270" s="400"/>
      <c r="I270" s="400"/>
      <c r="J270" s="400"/>
      <c r="K270" s="400"/>
      <c r="L270" s="400"/>
      <c r="M270" s="400"/>
      <c r="N270" s="400"/>
      <c r="O270" s="415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6" t="s">
        <v>377</v>
      </c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0"/>
      <c r="P271" s="400"/>
      <c r="Q271" s="400"/>
      <c r="R271" s="400"/>
      <c r="S271" s="400"/>
      <c r="T271" s="400"/>
      <c r="U271" s="400"/>
      <c r="V271" s="400"/>
      <c r="W271" s="400"/>
      <c r="X271" s="400"/>
      <c r="Y271" s="400"/>
      <c r="Z271" s="400"/>
      <c r="AA271" s="380"/>
      <c r="AB271" s="380"/>
      <c r="AC271" s="380"/>
    </row>
    <row r="272" spans="1:68" ht="14.25" hidden="1" customHeight="1" x14ac:dyDescent="0.25">
      <c r="A272" s="399" t="s">
        <v>109</v>
      </c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0"/>
      <c r="P272" s="400"/>
      <c r="Q272" s="400"/>
      <c r="R272" s="400"/>
      <c r="S272" s="400"/>
      <c r="T272" s="400"/>
      <c r="U272" s="400"/>
      <c r="V272" s="400"/>
      <c r="W272" s="400"/>
      <c r="X272" s="400"/>
      <c r="Y272" s="400"/>
      <c r="Z272" s="400"/>
      <c r="AA272" s="378"/>
      <c r="AB272" s="378"/>
      <c r="AC272" s="378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5">
        <v>4680115885837</v>
      </c>
      <c r="E273" s="396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5">
        <v>4680115885806</v>
      </c>
      <c r="E274" s="396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3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5">
        <v>4680115885806</v>
      </c>
      <c r="E275" s="396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5">
        <v>4680115885851</v>
      </c>
      <c r="E276" s="396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5">
        <v>4680115885844</v>
      </c>
      <c r="E277" s="396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5">
        <v>4680115885820</v>
      </c>
      <c r="E278" s="396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14"/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15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400"/>
      <c r="B280" s="400"/>
      <c r="C280" s="400"/>
      <c r="D280" s="400"/>
      <c r="E280" s="400"/>
      <c r="F280" s="400"/>
      <c r="G280" s="400"/>
      <c r="H280" s="400"/>
      <c r="I280" s="400"/>
      <c r="J280" s="400"/>
      <c r="K280" s="400"/>
      <c r="L280" s="400"/>
      <c r="M280" s="400"/>
      <c r="N280" s="400"/>
      <c r="O280" s="415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6" t="s">
        <v>390</v>
      </c>
      <c r="B281" s="400"/>
      <c r="C281" s="400"/>
      <c r="D281" s="400"/>
      <c r="E281" s="400"/>
      <c r="F281" s="400"/>
      <c r="G281" s="400"/>
      <c r="H281" s="400"/>
      <c r="I281" s="400"/>
      <c r="J281" s="400"/>
      <c r="K281" s="400"/>
      <c r="L281" s="400"/>
      <c r="M281" s="400"/>
      <c r="N281" s="400"/>
      <c r="O281" s="400"/>
      <c r="P281" s="400"/>
      <c r="Q281" s="400"/>
      <c r="R281" s="400"/>
      <c r="S281" s="400"/>
      <c r="T281" s="400"/>
      <c r="U281" s="400"/>
      <c r="V281" s="400"/>
      <c r="W281" s="400"/>
      <c r="X281" s="400"/>
      <c r="Y281" s="400"/>
      <c r="Z281" s="400"/>
      <c r="AA281" s="380"/>
      <c r="AB281" s="380"/>
      <c r="AC281" s="380"/>
    </row>
    <row r="282" spans="1:68" ht="14.25" hidden="1" customHeight="1" x14ac:dyDescent="0.25">
      <c r="A282" s="399" t="s">
        <v>109</v>
      </c>
      <c r="B282" s="400"/>
      <c r="C282" s="400"/>
      <c r="D282" s="400"/>
      <c r="E282" s="400"/>
      <c r="F282" s="400"/>
      <c r="G282" s="400"/>
      <c r="H282" s="400"/>
      <c r="I282" s="400"/>
      <c r="J282" s="400"/>
      <c r="K282" s="400"/>
      <c r="L282" s="400"/>
      <c r="M282" s="400"/>
      <c r="N282" s="400"/>
      <c r="O282" s="400"/>
      <c r="P282" s="400"/>
      <c r="Q282" s="400"/>
      <c r="R282" s="400"/>
      <c r="S282" s="400"/>
      <c r="T282" s="400"/>
      <c r="U282" s="400"/>
      <c r="V282" s="400"/>
      <c r="W282" s="400"/>
      <c r="X282" s="400"/>
      <c r="Y282" s="400"/>
      <c r="Z282" s="400"/>
      <c r="AA282" s="378"/>
      <c r="AB282" s="378"/>
      <c r="AC282" s="378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5">
        <v>4680115885707</v>
      </c>
      <c r="E283" s="396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14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0"/>
      <c r="O284" s="415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400"/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15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6" t="s">
        <v>393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380"/>
      <c r="AB286" s="380"/>
      <c r="AC286" s="380"/>
    </row>
    <row r="287" spans="1:68" ht="14.25" hidden="1" customHeight="1" x14ac:dyDescent="0.25">
      <c r="A287" s="399" t="s">
        <v>109</v>
      </c>
      <c r="B287" s="400"/>
      <c r="C287" s="400"/>
      <c r="D287" s="400"/>
      <c r="E287" s="400"/>
      <c r="F287" s="400"/>
      <c r="G287" s="400"/>
      <c r="H287" s="400"/>
      <c r="I287" s="400"/>
      <c r="J287" s="400"/>
      <c r="K287" s="400"/>
      <c r="L287" s="400"/>
      <c r="M287" s="400"/>
      <c r="N287" s="400"/>
      <c r="O287" s="400"/>
      <c r="P287" s="400"/>
      <c r="Q287" s="400"/>
      <c r="R287" s="400"/>
      <c r="S287" s="400"/>
      <c r="T287" s="400"/>
      <c r="U287" s="400"/>
      <c r="V287" s="400"/>
      <c r="W287" s="400"/>
      <c r="X287" s="400"/>
      <c r="Y287" s="400"/>
      <c r="Z287" s="400"/>
      <c r="AA287" s="378"/>
      <c r="AB287" s="378"/>
      <c r="AC287" s="378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5">
        <v>4607091383423</v>
      </c>
      <c r="E288" s="396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5">
        <v>4680115885691</v>
      </c>
      <c r="E289" s="396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5">
        <v>4680115885660</v>
      </c>
      <c r="E290" s="396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14"/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15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400"/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15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6" t="s">
        <v>400</v>
      </c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0"/>
      <c r="P293" s="400"/>
      <c r="Q293" s="400"/>
      <c r="R293" s="400"/>
      <c r="S293" s="400"/>
      <c r="T293" s="400"/>
      <c r="U293" s="400"/>
      <c r="V293" s="400"/>
      <c r="W293" s="400"/>
      <c r="X293" s="400"/>
      <c r="Y293" s="400"/>
      <c r="Z293" s="400"/>
      <c r="AA293" s="380"/>
      <c r="AB293" s="380"/>
      <c r="AC293" s="380"/>
    </row>
    <row r="294" spans="1:68" ht="14.25" hidden="1" customHeight="1" x14ac:dyDescent="0.25">
      <c r="A294" s="399" t="s">
        <v>71</v>
      </c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400"/>
      <c r="Z294" s="400"/>
      <c r="AA294" s="378"/>
      <c r="AB294" s="378"/>
      <c r="AC294" s="378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5">
        <v>4680115881556</v>
      </c>
      <c r="E295" s="396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5">
        <v>4680115881037</v>
      </c>
      <c r="E296" s="396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405</v>
      </c>
      <c r="B297" s="54" t="s">
        <v>406</v>
      </c>
      <c r="C297" s="31">
        <v>4301051487</v>
      </c>
      <c r="D297" s="395">
        <v>4680115881228</v>
      </c>
      <c r="E297" s="396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4301051384</v>
      </c>
      <c r="D298" s="395">
        <v>4680115881211</v>
      </c>
      <c r="E298" s="396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5">
        <v>4680115881020</v>
      </c>
      <c r="E299" s="396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14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15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400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00"/>
      <c r="O301" s="415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446" t="s">
        <v>411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400"/>
      <c r="AA302" s="380"/>
      <c r="AB302" s="380"/>
      <c r="AC302" s="380"/>
    </row>
    <row r="303" spans="1:68" ht="14.25" hidden="1" customHeight="1" x14ac:dyDescent="0.25">
      <c r="A303" s="399" t="s">
        <v>71</v>
      </c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0"/>
      <c r="O303" s="400"/>
      <c r="P303" s="400"/>
      <c r="Q303" s="400"/>
      <c r="R303" s="400"/>
      <c r="S303" s="400"/>
      <c r="T303" s="400"/>
      <c r="U303" s="400"/>
      <c r="V303" s="400"/>
      <c r="W303" s="400"/>
      <c r="X303" s="400"/>
      <c r="Y303" s="400"/>
      <c r="Z303" s="400"/>
      <c r="AA303" s="378"/>
      <c r="AB303" s="378"/>
      <c r="AC303" s="378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5">
        <v>4680115884618</v>
      </c>
      <c r="E304" s="396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4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00"/>
      <c r="O305" s="415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400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00"/>
      <c r="O306" s="415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6" t="s">
        <v>414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400"/>
      <c r="AA307" s="380"/>
      <c r="AB307" s="380"/>
      <c r="AC307" s="380"/>
    </row>
    <row r="308" spans="1:68" ht="14.25" hidden="1" customHeight="1" x14ac:dyDescent="0.25">
      <c r="A308" s="399" t="s">
        <v>109</v>
      </c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400"/>
      <c r="AA308" s="378"/>
      <c r="AB308" s="378"/>
      <c r="AC308" s="378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5">
        <v>4680115882973</v>
      </c>
      <c r="E309" s="396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14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15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00"/>
      <c r="O311" s="415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9" t="s">
        <v>63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400"/>
      <c r="AA312" s="378"/>
      <c r="AB312" s="378"/>
      <c r="AC312" s="378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5">
        <v>4607091389845</v>
      </c>
      <c r="E313" s="396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8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5">
        <v>4680115882881</v>
      </c>
      <c r="E314" s="396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14"/>
      <c r="B315" s="400"/>
      <c r="C315" s="400"/>
      <c r="D315" s="400"/>
      <c r="E315" s="400"/>
      <c r="F315" s="400"/>
      <c r="G315" s="400"/>
      <c r="H315" s="400"/>
      <c r="I315" s="400"/>
      <c r="J315" s="400"/>
      <c r="K315" s="400"/>
      <c r="L315" s="400"/>
      <c r="M315" s="400"/>
      <c r="N315" s="400"/>
      <c r="O315" s="415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400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00"/>
      <c r="O316" s="415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6" t="s">
        <v>421</v>
      </c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00"/>
      <c r="O317" s="400"/>
      <c r="P317" s="400"/>
      <c r="Q317" s="400"/>
      <c r="R317" s="400"/>
      <c r="S317" s="400"/>
      <c r="T317" s="400"/>
      <c r="U317" s="400"/>
      <c r="V317" s="400"/>
      <c r="W317" s="400"/>
      <c r="X317" s="400"/>
      <c r="Y317" s="400"/>
      <c r="Z317" s="400"/>
      <c r="AA317" s="380"/>
      <c r="AB317" s="380"/>
      <c r="AC317" s="380"/>
    </row>
    <row r="318" spans="1:68" ht="14.25" hidden="1" customHeight="1" x14ac:dyDescent="0.25">
      <c r="A318" s="399" t="s">
        <v>109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400"/>
      <c r="AA318" s="378"/>
      <c r="AB318" s="378"/>
      <c r="AC318" s="378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5">
        <v>4680115885615</v>
      </c>
      <c r="E319" s="396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5">
        <v>4680115885646</v>
      </c>
      <c r="E320" s="396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5">
        <v>4680115885554</v>
      </c>
      <c r="E321" s="396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1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5">
        <v>4680115885554</v>
      </c>
      <c r="E322" s="396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7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5">
        <v>4680115885622</v>
      </c>
      <c r="E323" s="396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5">
        <v>4680115881938</v>
      </c>
      <c r="E324" s="396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5">
        <v>4607091387346</v>
      </c>
      <c r="E325" s="396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5">
        <v>4680115885608</v>
      </c>
      <c r="E326" s="396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14"/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15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400"/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15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9" t="s">
        <v>63</v>
      </c>
      <c r="B329" s="400"/>
      <c r="C329" s="400"/>
      <c r="D329" s="400"/>
      <c r="E329" s="400"/>
      <c r="F329" s="400"/>
      <c r="G329" s="400"/>
      <c r="H329" s="400"/>
      <c r="I329" s="400"/>
      <c r="J329" s="400"/>
      <c r="K329" s="400"/>
      <c r="L329" s="400"/>
      <c r="M329" s="400"/>
      <c r="N329" s="400"/>
      <c r="O329" s="400"/>
      <c r="P329" s="400"/>
      <c r="Q329" s="400"/>
      <c r="R329" s="400"/>
      <c r="S329" s="400"/>
      <c r="T329" s="400"/>
      <c r="U329" s="400"/>
      <c r="V329" s="400"/>
      <c r="W329" s="400"/>
      <c r="X329" s="400"/>
      <c r="Y329" s="400"/>
      <c r="Z329" s="400"/>
      <c r="AA329" s="378"/>
      <c r="AB329" s="378"/>
      <c r="AC329" s="378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5">
        <v>4607091387193</v>
      </c>
      <c r="E330" s="396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30</v>
      </c>
      <c r="Y330" s="387">
        <f>IFERROR(IF(X330="",0,CEILING((X330/$H330),1)*$H330),"")</f>
        <v>33.6</v>
      </c>
      <c r="Z330" s="36">
        <f>IFERROR(IF(Y330=0,"",ROUNDUP(Y330/H330,0)*0.00753),"")</f>
        <v>6.0240000000000002E-2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31.857142857142858</v>
      </c>
      <c r="BN330" s="64">
        <f>IFERROR(Y330*I330/H330,"0")</f>
        <v>35.68</v>
      </c>
      <c r="BO330" s="64">
        <f>IFERROR(1/J330*(X330/H330),"0")</f>
        <v>4.5787545787545784E-2</v>
      </c>
      <c r="BP330" s="64">
        <f>IFERROR(1/J330*(Y330/H330),"0")</f>
        <v>5.128205128205128E-2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5">
        <v>4607091387230</v>
      </c>
      <c r="E331" s="396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5">
        <v>4607091387292</v>
      </c>
      <c r="E332" s="396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5">
        <v>4607091387285</v>
      </c>
      <c r="E333" s="396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4"/>
      <c r="B334" s="400"/>
      <c r="C334" s="400"/>
      <c r="D334" s="400"/>
      <c r="E334" s="400"/>
      <c r="F334" s="400"/>
      <c r="G334" s="400"/>
      <c r="H334" s="400"/>
      <c r="I334" s="400"/>
      <c r="J334" s="400"/>
      <c r="K334" s="400"/>
      <c r="L334" s="400"/>
      <c r="M334" s="400"/>
      <c r="N334" s="400"/>
      <c r="O334" s="415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7.1428571428571423</v>
      </c>
      <c r="Y334" s="388">
        <f>IFERROR(Y330/H330,"0")+IFERROR(Y331/H331,"0")+IFERROR(Y332/H332,"0")+IFERROR(Y333/H333,"0")</f>
        <v>8</v>
      </c>
      <c r="Z334" s="388">
        <f>IFERROR(IF(Z330="",0,Z330),"0")+IFERROR(IF(Z331="",0,Z331),"0")+IFERROR(IF(Z332="",0,Z332),"0")+IFERROR(IF(Z333="",0,Z333),"0")</f>
        <v>6.0240000000000002E-2</v>
      </c>
      <c r="AA334" s="389"/>
      <c r="AB334" s="389"/>
      <c r="AC334" s="389"/>
    </row>
    <row r="335" spans="1:68" x14ac:dyDescent="0.2">
      <c r="A335" s="400"/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15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30</v>
      </c>
      <c r="Y335" s="388">
        <f>IFERROR(SUM(Y330:Y333),"0")</f>
        <v>33.6</v>
      </c>
      <c r="Z335" s="37"/>
      <c r="AA335" s="389"/>
      <c r="AB335" s="389"/>
      <c r="AC335" s="389"/>
    </row>
    <row r="336" spans="1:68" ht="14.25" hidden="1" customHeight="1" x14ac:dyDescent="0.25">
      <c r="A336" s="399" t="s">
        <v>71</v>
      </c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  <c r="AA336" s="378"/>
      <c r="AB336" s="378"/>
      <c r="AC336" s="378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5">
        <v>4607091387766</v>
      </c>
      <c r="E337" s="396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5">
        <v>4607091387957</v>
      </c>
      <c r="E338" s="396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5">
        <v>4607091387964</v>
      </c>
      <c r="E339" s="396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5">
        <v>4680115884588</v>
      </c>
      <c r="E340" s="396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5">
        <v>4607091387537</v>
      </c>
      <c r="E341" s="396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5">
        <v>4607091387513</v>
      </c>
      <c r="E342" s="396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14"/>
      <c r="B343" s="400"/>
      <c r="C343" s="400"/>
      <c r="D343" s="400"/>
      <c r="E343" s="400"/>
      <c r="F343" s="400"/>
      <c r="G343" s="400"/>
      <c r="H343" s="400"/>
      <c r="I343" s="400"/>
      <c r="J343" s="400"/>
      <c r="K343" s="400"/>
      <c r="L343" s="400"/>
      <c r="M343" s="400"/>
      <c r="N343" s="400"/>
      <c r="O343" s="415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400"/>
      <c r="B344" s="400"/>
      <c r="C344" s="400"/>
      <c r="D344" s="400"/>
      <c r="E344" s="400"/>
      <c r="F344" s="400"/>
      <c r="G344" s="400"/>
      <c r="H344" s="400"/>
      <c r="I344" s="400"/>
      <c r="J344" s="400"/>
      <c r="K344" s="400"/>
      <c r="L344" s="400"/>
      <c r="M344" s="400"/>
      <c r="N344" s="400"/>
      <c r="O344" s="415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9" t="s">
        <v>180</v>
      </c>
      <c r="B345" s="400"/>
      <c r="C345" s="400"/>
      <c r="D345" s="400"/>
      <c r="E345" s="400"/>
      <c r="F345" s="400"/>
      <c r="G345" s="400"/>
      <c r="H345" s="400"/>
      <c r="I345" s="400"/>
      <c r="J345" s="400"/>
      <c r="K345" s="400"/>
      <c r="L345" s="400"/>
      <c r="M345" s="400"/>
      <c r="N345" s="400"/>
      <c r="O345" s="400"/>
      <c r="P345" s="400"/>
      <c r="Q345" s="400"/>
      <c r="R345" s="400"/>
      <c r="S345" s="400"/>
      <c r="T345" s="400"/>
      <c r="U345" s="400"/>
      <c r="V345" s="400"/>
      <c r="W345" s="400"/>
      <c r="X345" s="400"/>
      <c r="Y345" s="400"/>
      <c r="Z345" s="400"/>
      <c r="AA345" s="378"/>
      <c r="AB345" s="378"/>
      <c r="AC345" s="378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5">
        <v>4607091380880</v>
      </c>
      <c r="E346" s="396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80</v>
      </c>
      <c r="Y346" s="387">
        <f>IFERROR(IF(X346="",0,CEILING((X346/$H346),1)*$H346),"")</f>
        <v>84</v>
      </c>
      <c r="Z346" s="36">
        <f>IFERROR(IF(Y346=0,"",ROUNDUP(Y346/H346,0)*0.02175),"")</f>
        <v>0.21749999999999997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85.371428571428567</v>
      </c>
      <c r="BN346" s="64">
        <f>IFERROR(Y346*I346/H346,"0")</f>
        <v>89.64</v>
      </c>
      <c r="BO346" s="64">
        <f>IFERROR(1/J346*(X346/H346),"0")</f>
        <v>0.17006802721088435</v>
      </c>
      <c r="BP346" s="64">
        <f>IFERROR(1/J346*(Y346/H346),"0")</f>
        <v>0.17857142857142855</v>
      </c>
    </row>
    <row r="347" spans="1:68" ht="27" hidden="1" customHeight="1" x14ac:dyDescent="0.25">
      <c r="A347" s="54" t="s">
        <v>460</v>
      </c>
      <c r="B347" s="54" t="s">
        <v>461</v>
      </c>
      <c r="C347" s="31">
        <v>4301060308</v>
      </c>
      <c r="D347" s="395">
        <v>4607091384482</v>
      </c>
      <c r="E347" s="396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5">
        <v>4607091380897</v>
      </c>
      <c r="E348" s="396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15</v>
      </c>
      <c r="Y348" s="387">
        <f>IFERROR(IF(X348="",0,CEILING((X348/$H348),1)*$H348),"")</f>
        <v>16.8</v>
      </c>
      <c r="Z348" s="36">
        <f>IFERROR(IF(Y348=0,"",ROUNDUP(Y348/H348,0)*0.02175),"")</f>
        <v>4.3499999999999997E-2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16.007142857142856</v>
      </c>
      <c r="BN348" s="64">
        <f>IFERROR(Y348*I348/H348,"0")</f>
        <v>17.928000000000001</v>
      </c>
      <c r="BO348" s="64">
        <f>IFERROR(1/J348*(X348/H348),"0")</f>
        <v>3.188775510204081E-2</v>
      </c>
      <c r="BP348" s="64">
        <f>IFERROR(1/J348*(Y348/H348),"0")</f>
        <v>3.5714285714285712E-2</v>
      </c>
    </row>
    <row r="349" spans="1:68" x14ac:dyDescent="0.2">
      <c r="A349" s="414"/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15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11.30952380952381</v>
      </c>
      <c r="Y349" s="388">
        <f>IFERROR(Y346/H346,"0")+IFERROR(Y347/H347,"0")+IFERROR(Y348/H348,"0")</f>
        <v>12</v>
      </c>
      <c r="Z349" s="388">
        <f>IFERROR(IF(Z346="",0,Z346),"0")+IFERROR(IF(Z347="",0,Z347),"0")+IFERROR(IF(Z348="",0,Z348),"0")</f>
        <v>0.26099999999999995</v>
      </c>
      <c r="AA349" s="389"/>
      <c r="AB349" s="389"/>
      <c r="AC349" s="389"/>
    </row>
    <row r="350" spans="1:68" x14ac:dyDescent="0.2">
      <c r="A350" s="400"/>
      <c r="B350" s="400"/>
      <c r="C350" s="400"/>
      <c r="D350" s="400"/>
      <c r="E350" s="400"/>
      <c r="F350" s="400"/>
      <c r="G350" s="400"/>
      <c r="H350" s="400"/>
      <c r="I350" s="400"/>
      <c r="J350" s="400"/>
      <c r="K350" s="400"/>
      <c r="L350" s="400"/>
      <c r="M350" s="400"/>
      <c r="N350" s="400"/>
      <c r="O350" s="415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95</v>
      </c>
      <c r="Y350" s="388">
        <f>IFERROR(SUM(Y346:Y348),"0")</f>
        <v>100.8</v>
      </c>
      <c r="Z350" s="37"/>
      <c r="AA350" s="389"/>
      <c r="AB350" s="389"/>
      <c r="AC350" s="389"/>
    </row>
    <row r="351" spans="1:68" ht="14.25" hidden="1" customHeight="1" x14ac:dyDescent="0.25">
      <c r="A351" s="399" t="s">
        <v>95</v>
      </c>
      <c r="B351" s="400"/>
      <c r="C351" s="400"/>
      <c r="D351" s="400"/>
      <c r="E351" s="400"/>
      <c r="F351" s="400"/>
      <c r="G351" s="400"/>
      <c r="H351" s="400"/>
      <c r="I351" s="400"/>
      <c r="J351" s="400"/>
      <c r="K351" s="400"/>
      <c r="L351" s="400"/>
      <c r="M351" s="400"/>
      <c r="N351" s="400"/>
      <c r="O351" s="400"/>
      <c r="P351" s="400"/>
      <c r="Q351" s="400"/>
      <c r="R351" s="400"/>
      <c r="S351" s="400"/>
      <c r="T351" s="400"/>
      <c r="U351" s="400"/>
      <c r="V351" s="400"/>
      <c r="W351" s="400"/>
      <c r="X351" s="400"/>
      <c r="Y351" s="400"/>
      <c r="Z351" s="400"/>
      <c r="AA351" s="378"/>
      <c r="AB351" s="378"/>
      <c r="AC351" s="378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5">
        <v>4607091388374</v>
      </c>
      <c r="E352" s="396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31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5">
        <v>4607091388381</v>
      </c>
      <c r="E353" s="396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5">
        <v>4607091383102</v>
      </c>
      <c r="E354" s="396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5">
        <v>4607091388404</v>
      </c>
      <c r="E355" s="396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3.06</v>
      </c>
      <c r="Y355" s="387">
        <f>IFERROR(IF(X355="",0,CEILING((X355/$H355),1)*$H355),"")</f>
        <v>5.0999999999999996</v>
      </c>
      <c r="Z355" s="36">
        <f>IFERROR(IF(Y355=0,"",ROUNDUP(Y355/H355,0)*0.00753),"")</f>
        <v>1.506E-2</v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3.4800000000000004</v>
      </c>
      <c r="BN355" s="64">
        <f>IFERROR(Y355*I355/H355,"0")</f>
        <v>5.8</v>
      </c>
      <c r="BO355" s="64">
        <f>IFERROR(1/J355*(X355/H355),"0")</f>
        <v>7.6923076923076936E-3</v>
      </c>
      <c r="BP355" s="64">
        <f>IFERROR(1/J355*(Y355/H355),"0")</f>
        <v>1.282051282051282E-2</v>
      </c>
    </row>
    <row r="356" spans="1:68" x14ac:dyDescent="0.2">
      <c r="A356" s="414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15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1.2000000000000002</v>
      </c>
      <c r="Y356" s="388">
        <f>IFERROR(Y352/H352,"0")+IFERROR(Y353/H353,"0")+IFERROR(Y354/H354,"0")+IFERROR(Y355/H355,"0")</f>
        <v>2</v>
      </c>
      <c r="Z356" s="388">
        <f>IFERROR(IF(Z352="",0,Z352),"0")+IFERROR(IF(Z353="",0,Z353),"0")+IFERROR(IF(Z354="",0,Z354),"0")+IFERROR(IF(Z355="",0,Z355),"0")</f>
        <v>1.506E-2</v>
      </c>
      <c r="AA356" s="389"/>
      <c r="AB356" s="389"/>
      <c r="AC356" s="389"/>
    </row>
    <row r="357" spans="1:68" x14ac:dyDescent="0.2">
      <c r="A357" s="400"/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0"/>
      <c r="O357" s="415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3.06</v>
      </c>
      <c r="Y357" s="388">
        <f>IFERROR(SUM(Y352:Y355),"0")</f>
        <v>5.0999999999999996</v>
      </c>
      <c r="Z357" s="37"/>
      <c r="AA357" s="389"/>
      <c r="AB357" s="389"/>
      <c r="AC357" s="389"/>
    </row>
    <row r="358" spans="1:68" ht="14.25" hidden="1" customHeight="1" x14ac:dyDescent="0.25">
      <c r="A358" s="399" t="s">
        <v>474</v>
      </c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0"/>
      <c r="P358" s="400"/>
      <c r="Q358" s="400"/>
      <c r="R358" s="400"/>
      <c r="S358" s="400"/>
      <c r="T358" s="400"/>
      <c r="U358" s="400"/>
      <c r="V358" s="400"/>
      <c r="W358" s="400"/>
      <c r="X358" s="400"/>
      <c r="Y358" s="400"/>
      <c r="Z358" s="400"/>
      <c r="AA358" s="378"/>
      <c r="AB358" s="378"/>
      <c r="AC358" s="378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5">
        <v>4680115881808</v>
      </c>
      <c r="E359" s="396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5">
        <v>4680115881822</v>
      </c>
      <c r="E360" s="396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5">
        <v>4680115880016</v>
      </c>
      <c r="E361" s="396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14"/>
      <c r="B362" s="400"/>
      <c r="C362" s="400"/>
      <c r="D362" s="400"/>
      <c r="E362" s="400"/>
      <c r="F362" s="400"/>
      <c r="G362" s="400"/>
      <c r="H362" s="400"/>
      <c r="I362" s="400"/>
      <c r="J362" s="400"/>
      <c r="K362" s="400"/>
      <c r="L362" s="400"/>
      <c r="M362" s="400"/>
      <c r="N362" s="400"/>
      <c r="O362" s="415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400"/>
      <c r="B363" s="400"/>
      <c r="C363" s="400"/>
      <c r="D363" s="400"/>
      <c r="E363" s="400"/>
      <c r="F363" s="400"/>
      <c r="G363" s="400"/>
      <c r="H363" s="400"/>
      <c r="I363" s="400"/>
      <c r="J363" s="400"/>
      <c r="K363" s="400"/>
      <c r="L363" s="400"/>
      <c r="M363" s="400"/>
      <c r="N363" s="400"/>
      <c r="O363" s="415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6" t="s">
        <v>483</v>
      </c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0"/>
      <c r="P364" s="400"/>
      <c r="Q364" s="400"/>
      <c r="R364" s="400"/>
      <c r="S364" s="400"/>
      <c r="T364" s="400"/>
      <c r="U364" s="400"/>
      <c r="V364" s="400"/>
      <c r="W364" s="400"/>
      <c r="X364" s="400"/>
      <c r="Y364" s="400"/>
      <c r="Z364" s="400"/>
      <c r="AA364" s="380"/>
      <c r="AB364" s="380"/>
      <c r="AC364" s="380"/>
    </row>
    <row r="365" spans="1:68" ht="14.25" hidden="1" customHeight="1" x14ac:dyDescent="0.25">
      <c r="A365" s="399" t="s">
        <v>63</v>
      </c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0"/>
      <c r="O365" s="400"/>
      <c r="P365" s="400"/>
      <c r="Q365" s="400"/>
      <c r="R365" s="400"/>
      <c r="S365" s="400"/>
      <c r="T365" s="400"/>
      <c r="U365" s="400"/>
      <c r="V365" s="400"/>
      <c r="W365" s="400"/>
      <c r="X365" s="400"/>
      <c r="Y365" s="400"/>
      <c r="Z365" s="400"/>
      <c r="AA365" s="378"/>
      <c r="AB365" s="378"/>
      <c r="AC365" s="378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5">
        <v>4607091383836</v>
      </c>
      <c r="E366" s="396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14"/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00"/>
      <c r="O367" s="415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400"/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15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9" t="s">
        <v>71</v>
      </c>
      <c r="B369" s="400"/>
      <c r="C369" s="400"/>
      <c r="D369" s="400"/>
      <c r="E369" s="400"/>
      <c r="F369" s="400"/>
      <c r="G369" s="400"/>
      <c r="H369" s="400"/>
      <c r="I369" s="400"/>
      <c r="J369" s="400"/>
      <c r="K369" s="400"/>
      <c r="L369" s="400"/>
      <c r="M369" s="400"/>
      <c r="N369" s="400"/>
      <c r="O369" s="400"/>
      <c r="P369" s="400"/>
      <c r="Q369" s="400"/>
      <c r="R369" s="400"/>
      <c r="S369" s="400"/>
      <c r="T369" s="400"/>
      <c r="U369" s="400"/>
      <c r="V369" s="400"/>
      <c r="W369" s="400"/>
      <c r="X369" s="400"/>
      <c r="Y369" s="400"/>
      <c r="Z369" s="400"/>
      <c r="AA369" s="378"/>
      <c r="AB369" s="378"/>
      <c r="AC369" s="378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5">
        <v>4607091387919</v>
      </c>
      <c r="E370" s="396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5">
        <v>4680115883604</v>
      </c>
      <c r="E371" s="396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5">
        <v>4680115883567</v>
      </c>
      <c r="E372" s="396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14"/>
      <c r="B373" s="400"/>
      <c r="C373" s="400"/>
      <c r="D373" s="400"/>
      <c r="E373" s="400"/>
      <c r="F373" s="400"/>
      <c r="G373" s="400"/>
      <c r="H373" s="400"/>
      <c r="I373" s="400"/>
      <c r="J373" s="400"/>
      <c r="K373" s="400"/>
      <c r="L373" s="400"/>
      <c r="M373" s="400"/>
      <c r="N373" s="400"/>
      <c r="O373" s="415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400"/>
      <c r="B374" s="400"/>
      <c r="C374" s="400"/>
      <c r="D374" s="400"/>
      <c r="E374" s="400"/>
      <c r="F374" s="400"/>
      <c r="G374" s="400"/>
      <c r="H374" s="400"/>
      <c r="I374" s="400"/>
      <c r="J374" s="400"/>
      <c r="K374" s="400"/>
      <c r="L374" s="400"/>
      <c r="M374" s="400"/>
      <c r="N374" s="400"/>
      <c r="O374" s="415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52" t="s">
        <v>492</v>
      </c>
      <c r="B375" s="453"/>
      <c r="C375" s="453"/>
      <c r="D375" s="453"/>
      <c r="E375" s="453"/>
      <c r="F375" s="453"/>
      <c r="G375" s="453"/>
      <c r="H375" s="453"/>
      <c r="I375" s="453"/>
      <c r="J375" s="453"/>
      <c r="K375" s="453"/>
      <c r="L375" s="453"/>
      <c r="M375" s="453"/>
      <c r="N375" s="453"/>
      <c r="O375" s="453"/>
      <c r="P375" s="453"/>
      <c r="Q375" s="453"/>
      <c r="R375" s="453"/>
      <c r="S375" s="453"/>
      <c r="T375" s="453"/>
      <c r="U375" s="453"/>
      <c r="V375" s="453"/>
      <c r="W375" s="453"/>
      <c r="X375" s="453"/>
      <c r="Y375" s="453"/>
      <c r="Z375" s="453"/>
      <c r="AA375" s="48"/>
      <c r="AB375" s="48"/>
      <c r="AC375" s="48"/>
    </row>
    <row r="376" spans="1:68" ht="16.5" hidden="1" customHeight="1" x14ac:dyDescent="0.25">
      <c r="A376" s="446" t="s">
        <v>493</v>
      </c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00"/>
      <c r="O376" s="400"/>
      <c r="P376" s="400"/>
      <c r="Q376" s="400"/>
      <c r="R376" s="400"/>
      <c r="S376" s="400"/>
      <c r="T376" s="400"/>
      <c r="U376" s="400"/>
      <c r="V376" s="400"/>
      <c r="W376" s="400"/>
      <c r="X376" s="400"/>
      <c r="Y376" s="400"/>
      <c r="Z376" s="400"/>
      <c r="AA376" s="380"/>
      <c r="AB376" s="380"/>
      <c r="AC376" s="380"/>
    </row>
    <row r="377" spans="1:68" ht="14.25" hidden="1" customHeight="1" x14ac:dyDescent="0.25">
      <c r="A377" s="399" t="s">
        <v>109</v>
      </c>
      <c r="B377" s="400"/>
      <c r="C377" s="400"/>
      <c r="D377" s="400"/>
      <c r="E377" s="400"/>
      <c r="F377" s="400"/>
      <c r="G377" s="400"/>
      <c r="H377" s="400"/>
      <c r="I377" s="400"/>
      <c r="J377" s="400"/>
      <c r="K377" s="400"/>
      <c r="L377" s="400"/>
      <c r="M377" s="400"/>
      <c r="N377" s="400"/>
      <c r="O377" s="400"/>
      <c r="P377" s="400"/>
      <c r="Q377" s="400"/>
      <c r="R377" s="400"/>
      <c r="S377" s="400"/>
      <c r="T377" s="400"/>
      <c r="U377" s="400"/>
      <c r="V377" s="400"/>
      <c r="W377" s="400"/>
      <c r="X377" s="400"/>
      <c r="Y377" s="400"/>
      <c r="Z377" s="400"/>
      <c r="AA377" s="378"/>
      <c r="AB377" s="378"/>
      <c r="AC377" s="378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5">
        <v>4680115884847</v>
      </c>
      <c r="E378" s="396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5">
        <v>4680115884847</v>
      </c>
      <c r="E379" s="396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4500</v>
      </c>
      <c r="Y379" s="387">
        <f t="shared" si="67"/>
        <v>4500</v>
      </c>
      <c r="Z379" s="36">
        <f>IFERROR(IF(Y379=0,"",ROUNDUP(Y379/H379,0)*0.02175),"")</f>
        <v>6.5249999999999995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4644</v>
      </c>
      <c r="BN379" s="64">
        <f t="shared" si="69"/>
        <v>4644</v>
      </c>
      <c r="BO379" s="64">
        <f t="shared" si="70"/>
        <v>6.25</v>
      </c>
      <c r="BP379" s="64">
        <f t="shared" si="71"/>
        <v>6.25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5">
        <v>4680115884854</v>
      </c>
      <c r="E380" s="396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5">
        <v>4680115884854</v>
      </c>
      <c r="E381" s="396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4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1500</v>
      </c>
      <c r="Y381" s="387">
        <f t="shared" si="67"/>
        <v>1500</v>
      </c>
      <c r="Z381" s="36">
        <f>IFERROR(IF(Y381=0,"",ROUNDUP(Y381/H381,0)*0.02175),"")</f>
        <v>2.1749999999999998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1548</v>
      </c>
      <c r="BN381" s="64">
        <f t="shared" si="69"/>
        <v>1548</v>
      </c>
      <c r="BO381" s="64">
        <f t="shared" si="70"/>
        <v>2.083333333333333</v>
      </c>
      <c r="BP381" s="64">
        <f t="shared" si="71"/>
        <v>2.083333333333333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5">
        <v>4680115884830</v>
      </c>
      <c r="E382" s="396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5">
        <v>4680115884830</v>
      </c>
      <c r="E383" s="396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1000</v>
      </c>
      <c r="Y383" s="387">
        <f t="shared" si="67"/>
        <v>1005</v>
      </c>
      <c r="Z383" s="36">
        <f>IFERROR(IF(Y383=0,"",ROUNDUP(Y383/H383,0)*0.02175),"")</f>
        <v>1.4572499999999999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1032</v>
      </c>
      <c r="BN383" s="64">
        <f t="shared" si="69"/>
        <v>1037.1600000000001</v>
      </c>
      <c r="BO383" s="64">
        <f t="shared" si="70"/>
        <v>1.3888888888888888</v>
      </c>
      <c r="BP383" s="64">
        <f t="shared" si="71"/>
        <v>1.3958333333333333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5">
        <v>4680115882638</v>
      </c>
      <c r="E384" s="396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2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5">
        <v>4680115884922</v>
      </c>
      <c r="E385" s="396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5">
        <v>4680115884861</v>
      </c>
      <c r="E386" s="396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4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4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00"/>
      <c r="O387" s="415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466.66666666666669</v>
      </c>
      <c r="Y387" s="388">
        <f>IFERROR(Y378/H378,"0")+IFERROR(Y379/H379,"0")+IFERROR(Y380/H380,"0")+IFERROR(Y381/H381,"0")+IFERROR(Y382/H382,"0")+IFERROR(Y383/H383,"0")+IFERROR(Y384/H384,"0")+IFERROR(Y385/H385,"0")+IFERROR(Y386/H386,"0")</f>
        <v>467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10.157249999999999</v>
      </c>
      <c r="AA387" s="389"/>
      <c r="AB387" s="389"/>
      <c r="AC387" s="389"/>
    </row>
    <row r="388" spans="1:68" x14ac:dyDescent="0.2">
      <c r="A388" s="400"/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00"/>
      <c r="O388" s="415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7000</v>
      </c>
      <c r="Y388" s="388">
        <f>IFERROR(SUM(Y378:Y386),"0")</f>
        <v>7005</v>
      </c>
      <c r="Z388" s="37"/>
      <c r="AA388" s="389"/>
      <c r="AB388" s="389"/>
      <c r="AC388" s="389"/>
    </row>
    <row r="389" spans="1:68" ht="14.25" hidden="1" customHeight="1" x14ac:dyDescent="0.25">
      <c r="A389" s="399" t="s">
        <v>145</v>
      </c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400"/>
      <c r="AA389" s="378"/>
      <c r="AB389" s="378"/>
      <c r="AC389" s="378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5">
        <v>4607091383980</v>
      </c>
      <c r="E390" s="396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3500</v>
      </c>
      <c r="Y390" s="387">
        <f>IFERROR(IF(X390="",0,CEILING((X390/$H390),1)*$H390),"")</f>
        <v>3510</v>
      </c>
      <c r="Z390" s="36">
        <f>IFERROR(IF(Y390=0,"",ROUNDUP(Y390/H390,0)*0.02175),"")</f>
        <v>5.0894999999999992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3612</v>
      </c>
      <c r="BN390" s="64">
        <f>IFERROR(Y390*I390/H390,"0")</f>
        <v>3622.32</v>
      </c>
      <c r="BO390" s="64">
        <f>IFERROR(1/J390*(X390/H390),"0")</f>
        <v>4.8611111111111107</v>
      </c>
      <c r="BP390" s="64">
        <f>IFERROR(1/J390*(Y390/H390),"0")</f>
        <v>4.875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5">
        <v>4607091384178</v>
      </c>
      <c r="E391" s="396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4"/>
      <c r="B392" s="400"/>
      <c r="C392" s="400"/>
      <c r="D392" s="400"/>
      <c r="E392" s="400"/>
      <c r="F392" s="400"/>
      <c r="G392" s="400"/>
      <c r="H392" s="400"/>
      <c r="I392" s="400"/>
      <c r="J392" s="400"/>
      <c r="K392" s="400"/>
      <c r="L392" s="400"/>
      <c r="M392" s="400"/>
      <c r="N392" s="400"/>
      <c r="O392" s="415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233.33333333333334</v>
      </c>
      <c r="Y392" s="388">
        <f>IFERROR(Y390/H390,"0")+IFERROR(Y391/H391,"0")</f>
        <v>234</v>
      </c>
      <c r="Z392" s="388">
        <f>IFERROR(IF(Z390="",0,Z390),"0")+IFERROR(IF(Z391="",0,Z391),"0")</f>
        <v>5.0894999999999992</v>
      </c>
      <c r="AA392" s="389"/>
      <c r="AB392" s="389"/>
      <c r="AC392" s="389"/>
    </row>
    <row r="393" spans="1:68" x14ac:dyDescent="0.2">
      <c r="A393" s="400"/>
      <c r="B393" s="400"/>
      <c r="C393" s="400"/>
      <c r="D393" s="400"/>
      <c r="E393" s="400"/>
      <c r="F393" s="400"/>
      <c r="G393" s="400"/>
      <c r="H393" s="400"/>
      <c r="I393" s="400"/>
      <c r="J393" s="400"/>
      <c r="K393" s="400"/>
      <c r="L393" s="400"/>
      <c r="M393" s="400"/>
      <c r="N393" s="400"/>
      <c r="O393" s="415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3500</v>
      </c>
      <c r="Y393" s="388">
        <f>IFERROR(SUM(Y390:Y391),"0")</f>
        <v>3510</v>
      </c>
      <c r="Z393" s="37"/>
      <c r="AA393" s="389"/>
      <c r="AB393" s="389"/>
      <c r="AC393" s="389"/>
    </row>
    <row r="394" spans="1:68" ht="14.25" hidden="1" customHeight="1" x14ac:dyDescent="0.25">
      <c r="A394" s="399" t="s">
        <v>71</v>
      </c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00"/>
      <c r="O394" s="400"/>
      <c r="P394" s="400"/>
      <c r="Q394" s="400"/>
      <c r="R394" s="400"/>
      <c r="S394" s="400"/>
      <c r="T394" s="400"/>
      <c r="U394" s="400"/>
      <c r="V394" s="400"/>
      <c r="W394" s="400"/>
      <c r="X394" s="400"/>
      <c r="Y394" s="400"/>
      <c r="Z394" s="400"/>
      <c r="AA394" s="378"/>
      <c r="AB394" s="378"/>
      <c r="AC394" s="378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5">
        <v>4607091383928</v>
      </c>
      <c r="E395" s="396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5">
        <v>4607091383928</v>
      </c>
      <c r="E396" s="396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5">
        <v>4607091384260</v>
      </c>
      <c r="E397" s="396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50</v>
      </c>
      <c r="Y397" s="387">
        <f>IFERROR(IF(X397="",0,CEILING((X397/$H397),1)*$H397),"")</f>
        <v>54.6</v>
      </c>
      <c r="Z397" s="36">
        <f>IFERROR(IF(Y397=0,"",ROUNDUP(Y397/H397,0)*0.02175),"")</f>
        <v>0.15225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53.61538461538462</v>
      </c>
      <c r="BN397" s="64">
        <f>IFERROR(Y397*I397/H397,"0")</f>
        <v>58.548000000000009</v>
      </c>
      <c r="BO397" s="64">
        <f>IFERROR(1/J397*(X397/H397),"0")</f>
        <v>0.11446886446886446</v>
      </c>
      <c r="BP397" s="64">
        <f>IFERROR(1/J397*(Y397/H397),"0")</f>
        <v>0.125</v>
      </c>
    </row>
    <row r="398" spans="1:68" x14ac:dyDescent="0.2">
      <c r="A398" s="414"/>
      <c r="B398" s="400"/>
      <c r="C398" s="400"/>
      <c r="D398" s="400"/>
      <c r="E398" s="400"/>
      <c r="F398" s="400"/>
      <c r="G398" s="400"/>
      <c r="H398" s="400"/>
      <c r="I398" s="400"/>
      <c r="J398" s="400"/>
      <c r="K398" s="400"/>
      <c r="L398" s="400"/>
      <c r="M398" s="400"/>
      <c r="N398" s="400"/>
      <c r="O398" s="415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6.4102564102564106</v>
      </c>
      <c r="Y398" s="388">
        <f>IFERROR(Y395/H395,"0")+IFERROR(Y396/H396,"0")+IFERROR(Y397/H397,"0")</f>
        <v>7</v>
      </c>
      <c r="Z398" s="388">
        <f>IFERROR(IF(Z395="",0,Z395),"0")+IFERROR(IF(Z396="",0,Z396),"0")+IFERROR(IF(Z397="",0,Z397),"0")</f>
        <v>0.15225</v>
      </c>
      <c r="AA398" s="389"/>
      <c r="AB398" s="389"/>
      <c r="AC398" s="389"/>
    </row>
    <row r="399" spans="1:68" x14ac:dyDescent="0.2">
      <c r="A399" s="400"/>
      <c r="B399" s="400"/>
      <c r="C399" s="400"/>
      <c r="D399" s="400"/>
      <c r="E399" s="400"/>
      <c r="F399" s="400"/>
      <c r="G399" s="400"/>
      <c r="H399" s="400"/>
      <c r="I399" s="400"/>
      <c r="J399" s="400"/>
      <c r="K399" s="400"/>
      <c r="L399" s="400"/>
      <c r="M399" s="400"/>
      <c r="N399" s="400"/>
      <c r="O399" s="415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50</v>
      </c>
      <c r="Y399" s="388">
        <f>IFERROR(SUM(Y395:Y397),"0")</f>
        <v>54.6</v>
      </c>
      <c r="Z399" s="37"/>
      <c r="AA399" s="389"/>
      <c r="AB399" s="389"/>
      <c r="AC399" s="389"/>
    </row>
    <row r="400" spans="1:68" ht="14.25" hidden="1" customHeight="1" x14ac:dyDescent="0.25">
      <c r="A400" s="399" t="s">
        <v>180</v>
      </c>
      <c r="B400" s="400"/>
      <c r="C400" s="400"/>
      <c r="D400" s="400"/>
      <c r="E400" s="400"/>
      <c r="F400" s="400"/>
      <c r="G400" s="400"/>
      <c r="H400" s="400"/>
      <c r="I400" s="400"/>
      <c r="J400" s="400"/>
      <c r="K400" s="400"/>
      <c r="L400" s="400"/>
      <c r="M400" s="400"/>
      <c r="N400" s="400"/>
      <c r="O400" s="400"/>
      <c r="P400" s="400"/>
      <c r="Q400" s="400"/>
      <c r="R400" s="400"/>
      <c r="S400" s="400"/>
      <c r="T400" s="400"/>
      <c r="U400" s="400"/>
      <c r="V400" s="400"/>
      <c r="W400" s="400"/>
      <c r="X400" s="400"/>
      <c r="Y400" s="400"/>
      <c r="Z400" s="400"/>
      <c r="AA400" s="378"/>
      <c r="AB400" s="378"/>
      <c r="AC400" s="378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5">
        <v>4607091384673</v>
      </c>
      <c r="E401" s="396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200</v>
      </c>
      <c r="Y401" s="387">
        <f>IFERROR(IF(X401="",0,CEILING((X401/$H401),1)*$H401),"")</f>
        <v>202.79999999999998</v>
      </c>
      <c r="Z401" s="36">
        <f>IFERROR(IF(Y401=0,"",ROUNDUP(Y401/H401,0)*0.02175),"")</f>
        <v>0.5655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214.46153846153848</v>
      </c>
      <c r="BN401" s="64">
        <f>IFERROR(Y401*I401/H401,"0")</f>
        <v>217.464</v>
      </c>
      <c r="BO401" s="64">
        <f>IFERROR(1/J401*(X401/H401),"0")</f>
        <v>0.45787545787545786</v>
      </c>
      <c r="BP401" s="64">
        <f>IFERROR(1/J401*(Y401/H401),"0")</f>
        <v>0.46428571428571425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5">
        <v>4607091384673</v>
      </c>
      <c r="E402" s="396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55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4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0"/>
      <c r="O403" s="415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25.641025641025642</v>
      </c>
      <c r="Y403" s="388">
        <f>IFERROR(Y401/H401,"0")+IFERROR(Y402/H402,"0")</f>
        <v>26</v>
      </c>
      <c r="Z403" s="388">
        <f>IFERROR(IF(Z401="",0,Z401),"0")+IFERROR(IF(Z402="",0,Z402),"0")</f>
        <v>0.5655</v>
      </c>
      <c r="AA403" s="389"/>
      <c r="AB403" s="389"/>
      <c r="AC403" s="389"/>
    </row>
    <row r="404" spans="1:68" x14ac:dyDescent="0.2">
      <c r="A404" s="400"/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15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200</v>
      </c>
      <c r="Y404" s="388">
        <f>IFERROR(SUM(Y401:Y402),"0")</f>
        <v>202.79999999999998</v>
      </c>
      <c r="Z404" s="37"/>
      <c r="AA404" s="389"/>
      <c r="AB404" s="389"/>
      <c r="AC404" s="389"/>
    </row>
    <row r="405" spans="1:68" ht="16.5" hidden="1" customHeight="1" x14ac:dyDescent="0.25">
      <c r="A405" s="446" t="s">
        <v>521</v>
      </c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0"/>
      <c r="P405" s="400"/>
      <c r="Q405" s="400"/>
      <c r="R405" s="400"/>
      <c r="S405" s="400"/>
      <c r="T405" s="400"/>
      <c r="U405" s="400"/>
      <c r="V405" s="400"/>
      <c r="W405" s="400"/>
      <c r="X405" s="400"/>
      <c r="Y405" s="400"/>
      <c r="Z405" s="400"/>
      <c r="AA405" s="380"/>
      <c r="AB405" s="380"/>
      <c r="AC405" s="380"/>
    </row>
    <row r="406" spans="1:68" ht="14.25" hidden="1" customHeight="1" x14ac:dyDescent="0.25">
      <c r="A406" s="399" t="s">
        <v>109</v>
      </c>
      <c r="B406" s="400"/>
      <c r="C406" s="400"/>
      <c r="D406" s="400"/>
      <c r="E406" s="400"/>
      <c r="F406" s="400"/>
      <c r="G406" s="400"/>
      <c r="H406" s="400"/>
      <c r="I406" s="400"/>
      <c r="J406" s="400"/>
      <c r="K406" s="400"/>
      <c r="L406" s="400"/>
      <c r="M406" s="400"/>
      <c r="N406" s="400"/>
      <c r="O406" s="400"/>
      <c r="P406" s="400"/>
      <c r="Q406" s="400"/>
      <c r="R406" s="400"/>
      <c r="S406" s="400"/>
      <c r="T406" s="400"/>
      <c r="U406" s="400"/>
      <c r="V406" s="400"/>
      <c r="W406" s="400"/>
      <c r="X406" s="400"/>
      <c r="Y406" s="400"/>
      <c r="Z406" s="400"/>
      <c r="AA406" s="378"/>
      <c r="AB406" s="378"/>
      <c r="AC406" s="378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5">
        <v>4680115881907</v>
      </c>
      <c r="E407" s="396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9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5">
        <v>4680115884892</v>
      </c>
      <c r="E408" s="396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5">
        <v>4680115884885</v>
      </c>
      <c r="E409" s="396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8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5">
        <v>4680115884908</v>
      </c>
      <c r="E410" s="396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14"/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15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400"/>
      <c r="B412" s="400"/>
      <c r="C412" s="400"/>
      <c r="D412" s="400"/>
      <c r="E412" s="400"/>
      <c r="F412" s="400"/>
      <c r="G412" s="400"/>
      <c r="H412" s="400"/>
      <c r="I412" s="400"/>
      <c r="J412" s="400"/>
      <c r="K412" s="400"/>
      <c r="L412" s="400"/>
      <c r="M412" s="400"/>
      <c r="N412" s="400"/>
      <c r="O412" s="415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9" t="s">
        <v>63</v>
      </c>
      <c r="B413" s="400"/>
      <c r="C413" s="400"/>
      <c r="D413" s="400"/>
      <c r="E413" s="400"/>
      <c r="F413" s="400"/>
      <c r="G413" s="400"/>
      <c r="H413" s="400"/>
      <c r="I413" s="400"/>
      <c r="J413" s="400"/>
      <c r="K413" s="400"/>
      <c r="L413" s="400"/>
      <c r="M413" s="400"/>
      <c r="N413" s="400"/>
      <c r="O413" s="400"/>
      <c r="P413" s="400"/>
      <c r="Q413" s="400"/>
      <c r="R413" s="400"/>
      <c r="S413" s="400"/>
      <c r="T413" s="400"/>
      <c r="U413" s="400"/>
      <c r="V413" s="400"/>
      <c r="W413" s="400"/>
      <c r="X413" s="400"/>
      <c r="Y413" s="400"/>
      <c r="Z413" s="400"/>
      <c r="AA413" s="378"/>
      <c r="AB413" s="378"/>
      <c r="AC413" s="378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5">
        <v>4607091384802</v>
      </c>
      <c r="E414" s="396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5">
        <v>4607091384826</v>
      </c>
      <c r="E415" s="396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14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00"/>
      <c r="O416" s="415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400"/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15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9" t="s">
        <v>71</v>
      </c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00"/>
      <c r="Z418" s="400"/>
      <c r="AA418" s="378"/>
      <c r="AB418" s="378"/>
      <c r="AC418" s="378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5">
        <v>4607091384246</v>
      </c>
      <c r="E419" s="396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170</v>
      </c>
      <c r="Y419" s="387">
        <f>IFERROR(IF(X419="",0,CEILING((X419/$H419),1)*$H419),"")</f>
        <v>171.6</v>
      </c>
      <c r="Z419" s="36">
        <f>IFERROR(IF(Y419=0,"",ROUNDUP(Y419/H419,0)*0.02175),"")</f>
        <v>0.47849999999999998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182.2923076923077</v>
      </c>
      <c r="BN419" s="64">
        <f>IFERROR(Y419*I419/H419,"0")</f>
        <v>184.00800000000001</v>
      </c>
      <c r="BO419" s="64">
        <f>IFERROR(1/J419*(X419/H419),"0")</f>
        <v>0.3891941391941392</v>
      </c>
      <c r="BP419" s="64">
        <f>IFERROR(1/J419*(Y419/H419),"0")</f>
        <v>0.39285714285714285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5">
        <v>4680115881976</v>
      </c>
      <c r="E420" s="396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5">
        <v>4607091384253</v>
      </c>
      <c r="E421" s="396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5">
        <v>4607091384253</v>
      </c>
      <c r="E422" s="396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5">
        <v>4680115881969</v>
      </c>
      <c r="E423" s="396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4"/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15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21.794871794871796</v>
      </c>
      <c r="Y424" s="388">
        <f>IFERROR(Y419/H419,"0")+IFERROR(Y420/H420,"0")+IFERROR(Y421/H421,"0")+IFERROR(Y422/H422,"0")+IFERROR(Y423/H423,"0")</f>
        <v>22</v>
      </c>
      <c r="Z424" s="388">
        <f>IFERROR(IF(Z419="",0,Z419),"0")+IFERROR(IF(Z420="",0,Z420),"0")+IFERROR(IF(Z421="",0,Z421),"0")+IFERROR(IF(Z422="",0,Z422),"0")+IFERROR(IF(Z423="",0,Z423),"0")</f>
        <v>0.47849999999999998</v>
      </c>
      <c r="AA424" s="389"/>
      <c r="AB424" s="389"/>
      <c r="AC424" s="389"/>
    </row>
    <row r="425" spans="1:68" x14ac:dyDescent="0.2">
      <c r="A425" s="400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00"/>
      <c r="O425" s="415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170</v>
      </c>
      <c r="Y425" s="388">
        <f>IFERROR(SUM(Y419:Y423),"0")</f>
        <v>171.6</v>
      </c>
      <c r="Z425" s="37"/>
      <c r="AA425" s="389"/>
      <c r="AB425" s="389"/>
      <c r="AC425" s="389"/>
    </row>
    <row r="426" spans="1:68" ht="14.25" hidden="1" customHeight="1" x14ac:dyDescent="0.25">
      <c r="A426" s="399" t="s">
        <v>180</v>
      </c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0"/>
      <c r="P426" s="400"/>
      <c r="Q426" s="400"/>
      <c r="R426" s="400"/>
      <c r="S426" s="400"/>
      <c r="T426" s="400"/>
      <c r="U426" s="400"/>
      <c r="V426" s="400"/>
      <c r="W426" s="400"/>
      <c r="X426" s="400"/>
      <c r="Y426" s="400"/>
      <c r="Z426" s="400"/>
      <c r="AA426" s="378"/>
      <c r="AB426" s="378"/>
      <c r="AC426" s="378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5">
        <v>4607091389357</v>
      </c>
      <c r="E427" s="396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14"/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15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400"/>
      <c r="B429" s="400"/>
      <c r="C429" s="400"/>
      <c r="D429" s="400"/>
      <c r="E429" s="400"/>
      <c r="F429" s="400"/>
      <c r="G429" s="400"/>
      <c r="H429" s="400"/>
      <c r="I429" s="400"/>
      <c r="J429" s="400"/>
      <c r="K429" s="400"/>
      <c r="L429" s="400"/>
      <c r="M429" s="400"/>
      <c r="N429" s="400"/>
      <c r="O429" s="415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52" t="s">
        <v>546</v>
      </c>
      <c r="B430" s="453"/>
      <c r="C430" s="453"/>
      <c r="D430" s="453"/>
      <c r="E430" s="453"/>
      <c r="F430" s="453"/>
      <c r="G430" s="453"/>
      <c r="H430" s="453"/>
      <c r="I430" s="453"/>
      <c r="J430" s="453"/>
      <c r="K430" s="453"/>
      <c r="L430" s="453"/>
      <c r="M430" s="453"/>
      <c r="N430" s="453"/>
      <c r="O430" s="453"/>
      <c r="P430" s="453"/>
      <c r="Q430" s="453"/>
      <c r="R430" s="453"/>
      <c r="S430" s="453"/>
      <c r="T430" s="453"/>
      <c r="U430" s="453"/>
      <c r="V430" s="453"/>
      <c r="W430" s="453"/>
      <c r="X430" s="453"/>
      <c r="Y430" s="453"/>
      <c r="Z430" s="453"/>
      <c r="AA430" s="48"/>
      <c r="AB430" s="48"/>
      <c r="AC430" s="48"/>
    </row>
    <row r="431" spans="1:68" ht="16.5" hidden="1" customHeight="1" x14ac:dyDescent="0.25">
      <c r="A431" s="446" t="s">
        <v>547</v>
      </c>
      <c r="B431" s="400"/>
      <c r="C431" s="400"/>
      <c r="D431" s="400"/>
      <c r="E431" s="400"/>
      <c r="F431" s="400"/>
      <c r="G431" s="400"/>
      <c r="H431" s="400"/>
      <c r="I431" s="400"/>
      <c r="J431" s="400"/>
      <c r="K431" s="400"/>
      <c r="L431" s="400"/>
      <c r="M431" s="400"/>
      <c r="N431" s="400"/>
      <c r="O431" s="400"/>
      <c r="P431" s="400"/>
      <c r="Q431" s="400"/>
      <c r="R431" s="400"/>
      <c r="S431" s="400"/>
      <c r="T431" s="400"/>
      <c r="U431" s="400"/>
      <c r="V431" s="400"/>
      <c r="W431" s="400"/>
      <c r="X431" s="400"/>
      <c r="Y431" s="400"/>
      <c r="Z431" s="400"/>
      <c r="AA431" s="380"/>
      <c r="AB431" s="380"/>
      <c r="AC431" s="380"/>
    </row>
    <row r="432" spans="1:68" ht="14.25" hidden="1" customHeight="1" x14ac:dyDescent="0.25">
      <c r="A432" s="399" t="s">
        <v>109</v>
      </c>
      <c r="B432" s="400"/>
      <c r="C432" s="400"/>
      <c r="D432" s="400"/>
      <c r="E432" s="400"/>
      <c r="F432" s="400"/>
      <c r="G432" s="400"/>
      <c r="H432" s="400"/>
      <c r="I432" s="400"/>
      <c r="J432" s="400"/>
      <c r="K432" s="400"/>
      <c r="L432" s="400"/>
      <c r="M432" s="400"/>
      <c r="N432" s="400"/>
      <c r="O432" s="400"/>
      <c r="P432" s="400"/>
      <c r="Q432" s="400"/>
      <c r="R432" s="400"/>
      <c r="S432" s="400"/>
      <c r="T432" s="400"/>
      <c r="U432" s="400"/>
      <c r="V432" s="400"/>
      <c r="W432" s="400"/>
      <c r="X432" s="400"/>
      <c r="Y432" s="400"/>
      <c r="Z432" s="400"/>
      <c r="AA432" s="378"/>
      <c r="AB432" s="378"/>
      <c r="AC432" s="378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5">
        <v>4607091389708</v>
      </c>
      <c r="E433" s="396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14"/>
      <c r="B434" s="400"/>
      <c r="C434" s="400"/>
      <c r="D434" s="400"/>
      <c r="E434" s="400"/>
      <c r="F434" s="400"/>
      <c r="G434" s="400"/>
      <c r="H434" s="400"/>
      <c r="I434" s="400"/>
      <c r="J434" s="400"/>
      <c r="K434" s="400"/>
      <c r="L434" s="400"/>
      <c r="M434" s="400"/>
      <c r="N434" s="400"/>
      <c r="O434" s="415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400"/>
      <c r="B435" s="400"/>
      <c r="C435" s="400"/>
      <c r="D435" s="400"/>
      <c r="E435" s="400"/>
      <c r="F435" s="400"/>
      <c r="G435" s="400"/>
      <c r="H435" s="400"/>
      <c r="I435" s="400"/>
      <c r="J435" s="400"/>
      <c r="K435" s="400"/>
      <c r="L435" s="400"/>
      <c r="M435" s="400"/>
      <c r="N435" s="400"/>
      <c r="O435" s="415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9" t="s">
        <v>63</v>
      </c>
      <c r="B436" s="400"/>
      <c r="C436" s="400"/>
      <c r="D436" s="400"/>
      <c r="E436" s="400"/>
      <c r="F436" s="400"/>
      <c r="G436" s="400"/>
      <c r="H436" s="400"/>
      <c r="I436" s="400"/>
      <c r="J436" s="400"/>
      <c r="K436" s="400"/>
      <c r="L436" s="400"/>
      <c r="M436" s="400"/>
      <c r="N436" s="400"/>
      <c r="O436" s="400"/>
      <c r="P436" s="400"/>
      <c r="Q436" s="400"/>
      <c r="R436" s="400"/>
      <c r="S436" s="400"/>
      <c r="T436" s="400"/>
      <c r="U436" s="400"/>
      <c r="V436" s="400"/>
      <c r="W436" s="400"/>
      <c r="X436" s="400"/>
      <c r="Y436" s="400"/>
      <c r="Z436" s="400"/>
      <c r="AA436" s="378"/>
      <c r="AB436" s="378"/>
      <c r="AC436" s="378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5">
        <v>4607091389753</v>
      </c>
      <c r="E437" s="396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5">
        <v>4607091389753</v>
      </c>
      <c r="E438" s="396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30</v>
      </c>
      <c r="Y438" s="387">
        <f t="shared" si="72"/>
        <v>33.6</v>
      </c>
      <c r="Z438" s="36">
        <f>IFERROR(IF(Y438=0,"",ROUNDUP(Y438/H438,0)*0.00753),"")</f>
        <v>6.0240000000000002E-2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31.642857142857135</v>
      </c>
      <c r="BN438" s="64">
        <f t="shared" si="74"/>
        <v>35.44</v>
      </c>
      <c r="BO438" s="64">
        <f t="shared" si="75"/>
        <v>4.5787545787545784E-2</v>
      </c>
      <c r="BP438" s="64">
        <f t="shared" si="76"/>
        <v>5.128205128205128E-2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5">
        <v>4607091389760</v>
      </c>
      <c r="E439" s="396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20</v>
      </c>
      <c r="Y439" s="387">
        <f t="shared" si="72"/>
        <v>21</v>
      </c>
      <c r="Z439" s="36">
        <f>IFERROR(IF(Y439=0,"",ROUNDUP(Y439/H439,0)*0.00753),"")</f>
        <v>3.7650000000000003E-2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21.095238095238091</v>
      </c>
      <c r="BN439" s="64">
        <f t="shared" si="74"/>
        <v>22.15</v>
      </c>
      <c r="BO439" s="64">
        <f t="shared" si="75"/>
        <v>3.0525030525030524E-2</v>
      </c>
      <c r="BP439" s="64">
        <f t="shared" si="76"/>
        <v>3.2051282051282048E-2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5">
        <v>4607091389746</v>
      </c>
      <c r="E440" s="396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100</v>
      </c>
      <c r="Y440" s="387">
        <f t="shared" si="72"/>
        <v>100.80000000000001</v>
      </c>
      <c r="Z440" s="36">
        <f>IFERROR(IF(Y440=0,"",ROUNDUP(Y440/H440,0)*0.00753),"")</f>
        <v>0.18071999999999999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105.47619047619047</v>
      </c>
      <c r="BN440" s="64">
        <f t="shared" si="74"/>
        <v>106.32000000000001</v>
      </c>
      <c r="BO440" s="64">
        <f t="shared" si="75"/>
        <v>0.15262515262515264</v>
      </c>
      <c r="BP440" s="64">
        <f t="shared" si="76"/>
        <v>0.15384615384615385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5">
        <v>4607091389746</v>
      </c>
      <c r="E441" s="396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5">
        <v>4680115883147</v>
      </c>
      <c r="E442" s="396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5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5">
        <v>4680115883147</v>
      </c>
      <c r="E443" s="396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5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5">
        <v>4607091384338</v>
      </c>
      <c r="E444" s="396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5">
        <v>4607091384338</v>
      </c>
      <c r="E445" s="396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5">
        <v>4680115883154</v>
      </c>
      <c r="E446" s="396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5">
        <v>4680115883154</v>
      </c>
      <c r="E447" s="396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5">
        <v>4607091389524</v>
      </c>
      <c r="E448" s="396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5">
        <v>4607091389524</v>
      </c>
      <c r="E449" s="396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5">
        <v>4680115883161</v>
      </c>
      <c r="E450" s="396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5">
        <v>4680115883161</v>
      </c>
      <c r="E451" s="396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71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5">
        <v>4607091389531</v>
      </c>
      <c r="E452" s="396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5">
        <v>4607091389531</v>
      </c>
      <c r="E453" s="396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5">
        <v>4607091384345</v>
      </c>
      <c r="E454" s="396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5">
        <v>4680115883185</v>
      </c>
      <c r="E455" s="396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5">
        <v>4680115883185</v>
      </c>
      <c r="E456" s="396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5">
        <v>4680115882928</v>
      </c>
      <c r="E457" s="396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4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4"/>
      <c r="B458" s="400"/>
      <c r="C458" s="400"/>
      <c r="D458" s="400"/>
      <c r="E458" s="400"/>
      <c r="F458" s="400"/>
      <c r="G458" s="400"/>
      <c r="H458" s="400"/>
      <c r="I458" s="400"/>
      <c r="J458" s="400"/>
      <c r="K458" s="400"/>
      <c r="L458" s="400"/>
      <c r="M458" s="400"/>
      <c r="N458" s="400"/>
      <c r="O458" s="415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35.714285714285715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37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0.27861000000000002</v>
      </c>
      <c r="AA458" s="389"/>
      <c r="AB458" s="389"/>
      <c r="AC458" s="389"/>
    </row>
    <row r="459" spans="1:68" x14ac:dyDescent="0.2">
      <c r="A459" s="400"/>
      <c r="B459" s="400"/>
      <c r="C459" s="400"/>
      <c r="D459" s="400"/>
      <c r="E459" s="400"/>
      <c r="F459" s="400"/>
      <c r="G459" s="400"/>
      <c r="H459" s="400"/>
      <c r="I459" s="400"/>
      <c r="J459" s="400"/>
      <c r="K459" s="400"/>
      <c r="L459" s="400"/>
      <c r="M459" s="400"/>
      <c r="N459" s="400"/>
      <c r="O459" s="415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150</v>
      </c>
      <c r="Y459" s="388">
        <f>IFERROR(SUM(Y437:Y457),"0")</f>
        <v>155.4</v>
      </c>
      <c r="Z459" s="37"/>
      <c r="AA459" s="389"/>
      <c r="AB459" s="389"/>
      <c r="AC459" s="389"/>
    </row>
    <row r="460" spans="1:68" ht="14.25" hidden="1" customHeight="1" x14ac:dyDescent="0.25">
      <c r="A460" s="399" t="s">
        <v>71</v>
      </c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00"/>
      <c r="O460" s="400"/>
      <c r="P460" s="400"/>
      <c r="Q460" s="400"/>
      <c r="R460" s="400"/>
      <c r="S460" s="400"/>
      <c r="T460" s="400"/>
      <c r="U460" s="400"/>
      <c r="V460" s="400"/>
      <c r="W460" s="400"/>
      <c r="X460" s="400"/>
      <c r="Y460" s="400"/>
      <c r="Z460" s="400"/>
      <c r="AA460" s="378"/>
      <c r="AB460" s="378"/>
      <c r="AC460" s="378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5">
        <v>4607091384352</v>
      </c>
      <c r="E461" s="396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5">
        <v>4607091389654</v>
      </c>
      <c r="E462" s="396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14"/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15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400"/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15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9" t="s">
        <v>95</v>
      </c>
      <c r="B465" s="400"/>
      <c r="C465" s="400"/>
      <c r="D465" s="400"/>
      <c r="E465" s="400"/>
      <c r="F465" s="400"/>
      <c r="G465" s="400"/>
      <c r="H465" s="400"/>
      <c r="I465" s="400"/>
      <c r="J465" s="400"/>
      <c r="K465" s="400"/>
      <c r="L465" s="400"/>
      <c r="M465" s="400"/>
      <c r="N465" s="400"/>
      <c r="O465" s="400"/>
      <c r="P465" s="400"/>
      <c r="Q465" s="400"/>
      <c r="R465" s="400"/>
      <c r="S465" s="400"/>
      <c r="T465" s="400"/>
      <c r="U465" s="400"/>
      <c r="V465" s="400"/>
      <c r="W465" s="400"/>
      <c r="X465" s="400"/>
      <c r="Y465" s="400"/>
      <c r="Z465" s="400"/>
      <c r="AA465" s="378"/>
      <c r="AB465" s="378"/>
      <c r="AC465" s="378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5">
        <v>4680115884342</v>
      </c>
      <c r="E466" s="396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14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15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400"/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15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6" t="s">
        <v>592</v>
      </c>
      <c r="B469" s="400"/>
      <c r="C469" s="400"/>
      <c r="D469" s="400"/>
      <c r="E469" s="400"/>
      <c r="F469" s="400"/>
      <c r="G469" s="400"/>
      <c r="H469" s="400"/>
      <c r="I469" s="400"/>
      <c r="J469" s="400"/>
      <c r="K469" s="400"/>
      <c r="L469" s="400"/>
      <c r="M469" s="400"/>
      <c r="N469" s="400"/>
      <c r="O469" s="400"/>
      <c r="P469" s="400"/>
      <c r="Q469" s="400"/>
      <c r="R469" s="400"/>
      <c r="S469" s="400"/>
      <c r="T469" s="400"/>
      <c r="U469" s="400"/>
      <c r="V469" s="400"/>
      <c r="W469" s="400"/>
      <c r="X469" s="400"/>
      <c r="Y469" s="400"/>
      <c r="Z469" s="400"/>
      <c r="AA469" s="380"/>
      <c r="AB469" s="380"/>
      <c r="AC469" s="380"/>
    </row>
    <row r="470" spans="1:68" ht="14.25" hidden="1" customHeight="1" x14ac:dyDescent="0.25">
      <c r="A470" s="399" t="s">
        <v>145</v>
      </c>
      <c r="B470" s="400"/>
      <c r="C470" s="400"/>
      <c r="D470" s="400"/>
      <c r="E470" s="400"/>
      <c r="F470" s="400"/>
      <c r="G470" s="400"/>
      <c r="H470" s="400"/>
      <c r="I470" s="400"/>
      <c r="J470" s="400"/>
      <c r="K470" s="400"/>
      <c r="L470" s="400"/>
      <c r="M470" s="400"/>
      <c r="N470" s="400"/>
      <c r="O470" s="400"/>
      <c r="P470" s="400"/>
      <c r="Q470" s="400"/>
      <c r="R470" s="400"/>
      <c r="S470" s="400"/>
      <c r="T470" s="400"/>
      <c r="U470" s="400"/>
      <c r="V470" s="400"/>
      <c r="W470" s="400"/>
      <c r="X470" s="400"/>
      <c r="Y470" s="400"/>
      <c r="Z470" s="400"/>
      <c r="AA470" s="378"/>
      <c r="AB470" s="378"/>
      <c r="AC470" s="378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5">
        <v>4607091389364</v>
      </c>
      <c r="E471" s="396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14"/>
      <c r="B472" s="400"/>
      <c r="C472" s="400"/>
      <c r="D472" s="400"/>
      <c r="E472" s="400"/>
      <c r="F472" s="400"/>
      <c r="G472" s="400"/>
      <c r="H472" s="400"/>
      <c r="I472" s="400"/>
      <c r="J472" s="400"/>
      <c r="K472" s="400"/>
      <c r="L472" s="400"/>
      <c r="M472" s="400"/>
      <c r="N472" s="400"/>
      <c r="O472" s="415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400"/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00"/>
      <c r="O473" s="415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9" t="s">
        <v>63</v>
      </c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00"/>
      <c r="O474" s="400"/>
      <c r="P474" s="400"/>
      <c r="Q474" s="400"/>
      <c r="R474" s="400"/>
      <c r="S474" s="400"/>
      <c r="T474" s="400"/>
      <c r="U474" s="400"/>
      <c r="V474" s="400"/>
      <c r="W474" s="400"/>
      <c r="X474" s="400"/>
      <c r="Y474" s="400"/>
      <c r="Z474" s="400"/>
      <c r="AA474" s="378"/>
      <c r="AB474" s="378"/>
      <c r="AC474" s="378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5">
        <v>4607091389739</v>
      </c>
      <c r="E475" s="396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0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100</v>
      </c>
      <c r="Y475" s="387">
        <f t="shared" ref="Y475:Y480" si="78">IFERROR(IF(X475="",0,CEILING((X475/$H475),1)*$H475),"")</f>
        <v>100.80000000000001</v>
      </c>
      <c r="Z475" s="36">
        <f>IFERROR(IF(Y475=0,"",ROUNDUP(Y475/H475,0)*0.00753),"")</f>
        <v>0.18071999999999999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105.47619047619047</v>
      </c>
      <c r="BN475" s="64">
        <f t="shared" ref="BN475:BN480" si="80">IFERROR(Y475*I475/H475,"0")</f>
        <v>106.32000000000001</v>
      </c>
      <c r="BO475" s="64">
        <f t="shared" ref="BO475:BO480" si="81">IFERROR(1/J475*(X475/H475),"0")</f>
        <v>0.15262515262515264</v>
      </c>
      <c r="BP475" s="64">
        <f t="shared" ref="BP475:BP480" si="82">IFERROR(1/J475*(Y475/H475),"0")</f>
        <v>0.15384615384615385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5">
        <v>4607091389739</v>
      </c>
      <c r="E476" s="396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5">
        <v>4607091389425</v>
      </c>
      <c r="E477" s="396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5">
        <v>4680115880771</v>
      </c>
      <c r="E478" s="396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0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5">
        <v>4607091389500</v>
      </c>
      <c r="E479" s="396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5">
        <v>4607091389500</v>
      </c>
      <c r="E480" s="396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4"/>
      <c r="B481" s="400"/>
      <c r="C481" s="400"/>
      <c r="D481" s="400"/>
      <c r="E481" s="400"/>
      <c r="F481" s="400"/>
      <c r="G481" s="400"/>
      <c r="H481" s="400"/>
      <c r="I481" s="400"/>
      <c r="J481" s="400"/>
      <c r="K481" s="400"/>
      <c r="L481" s="400"/>
      <c r="M481" s="400"/>
      <c r="N481" s="400"/>
      <c r="O481" s="415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23.80952380952381</v>
      </c>
      <c r="Y481" s="388">
        <f>IFERROR(Y475/H475,"0")+IFERROR(Y476/H476,"0")+IFERROR(Y477/H477,"0")+IFERROR(Y478/H478,"0")+IFERROR(Y479/H479,"0")+IFERROR(Y480/H480,"0")</f>
        <v>24</v>
      </c>
      <c r="Z481" s="388">
        <f>IFERROR(IF(Z475="",0,Z475),"0")+IFERROR(IF(Z476="",0,Z476),"0")+IFERROR(IF(Z477="",0,Z477),"0")+IFERROR(IF(Z478="",0,Z478),"0")+IFERROR(IF(Z479="",0,Z479),"0")+IFERROR(IF(Z480="",0,Z480),"0")</f>
        <v>0.18071999999999999</v>
      </c>
      <c r="AA481" s="389"/>
      <c r="AB481" s="389"/>
      <c r="AC481" s="389"/>
    </row>
    <row r="482" spans="1:68" x14ac:dyDescent="0.2">
      <c r="A482" s="400"/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15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100</v>
      </c>
      <c r="Y482" s="388">
        <f>IFERROR(SUM(Y475:Y480),"0")</f>
        <v>100.80000000000001</v>
      </c>
      <c r="Z482" s="37"/>
      <c r="AA482" s="389"/>
      <c r="AB482" s="389"/>
      <c r="AC482" s="389"/>
    </row>
    <row r="483" spans="1:68" ht="14.25" hidden="1" customHeight="1" x14ac:dyDescent="0.25">
      <c r="A483" s="399" t="s">
        <v>104</v>
      </c>
      <c r="B483" s="400"/>
      <c r="C483" s="400"/>
      <c r="D483" s="400"/>
      <c r="E483" s="400"/>
      <c r="F483" s="400"/>
      <c r="G483" s="400"/>
      <c r="H483" s="400"/>
      <c r="I483" s="400"/>
      <c r="J483" s="400"/>
      <c r="K483" s="400"/>
      <c r="L483" s="400"/>
      <c r="M483" s="400"/>
      <c r="N483" s="400"/>
      <c r="O483" s="400"/>
      <c r="P483" s="400"/>
      <c r="Q483" s="400"/>
      <c r="R483" s="400"/>
      <c r="S483" s="400"/>
      <c r="T483" s="400"/>
      <c r="U483" s="400"/>
      <c r="V483" s="400"/>
      <c r="W483" s="400"/>
      <c r="X483" s="400"/>
      <c r="Y483" s="400"/>
      <c r="Z483" s="400"/>
      <c r="AA483" s="378"/>
      <c r="AB483" s="378"/>
      <c r="AC483" s="378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5">
        <v>4680115884090</v>
      </c>
      <c r="E484" s="396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14"/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15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400"/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15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6" t="s">
        <v>607</v>
      </c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00"/>
      <c r="O487" s="400"/>
      <c r="P487" s="400"/>
      <c r="Q487" s="400"/>
      <c r="R487" s="400"/>
      <c r="S487" s="400"/>
      <c r="T487" s="400"/>
      <c r="U487" s="400"/>
      <c r="V487" s="400"/>
      <c r="W487" s="400"/>
      <c r="X487" s="400"/>
      <c r="Y487" s="400"/>
      <c r="Z487" s="400"/>
      <c r="AA487" s="380"/>
      <c r="AB487" s="380"/>
      <c r="AC487" s="380"/>
    </row>
    <row r="488" spans="1:68" ht="14.25" hidden="1" customHeight="1" x14ac:dyDescent="0.25">
      <c r="A488" s="399" t="s">
        <v>63</v>
      </c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0"/>
      <c r="O488" s="400"/>
      <c r="P488" s="400"/>
      <c r="Q488" s="400"/>
      <c r="R488" s="400"/>
      <c r="S488" s="400"/>
      <c r="T488" s="400"/>
      <c r="U488" s="400"/>
      <c r="V488" s="400"/>
      <c r="W488" s="400"/>
      <c r="X488" s="400"/>
      <c r="Y488" s="400"/>
      <c r="Z488" s="400"/>
      <c r="AA488" s="378"/>
      <c r="AB488" s="378"/>
      <c r="AC488" s="378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5">
        <v>4680115885189</v>
      </c>
      <c r="E489" s="396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7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5">
        <v>4680115885172</v>
      </c>
      <c r="E490" s="396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8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5">
        <v>4680115885110</v>
      </c>
      <c r="E491" s="396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7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14"/>
      <c r="B492" s="400"/>
      <c r="C492" s="400"/>
      <c r="D492" s="400"/>
      <c r="E492" s="400"/>
      <c r="F492" s="400"/>
      <c r="G492" s="400"/>
      <c r="H492" s="400"/>
      <c r="I492" s="400"/>
      <c r="J492" s="400"/>
      <c r="K492" s="400"/>
      <c r="L492" s="400"/>
      <c r="M492" s="400"/>
      <c r="N492" s="400"/>
      <c r="O492" s="415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400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00"/>
      <c r="O493" s="415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6" t="s">
        <v>614</v>
      </c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00"/>
      <c r="O494" s="400"/>
      <c r="P494" s="400"/>
      <c r="Q494" s="400"/>
      <c r="R494" s="400"/>
      <c r="S494" s="400"/>
      <c r="T494" s="400"/>
      <c r="U494" s="400"/>
      <c r="V494" s="400"/>
      <c r="W494" s="400"/>
      <c r="X494" s="400"/>
      <c r="Y494" s="400"/>
      <c r="Z494" s="400"/>
      <c r="AA494" s="380"/>
      <c r="AB494" s="380"/>
      <c r="AC494" s="380"/>
    </row>
    <row r="495" spans="1:68" ht="14.25" hidden="1" customHeight="1" x14ac:dyDescent="0.25">
      <c r="A495" s="399" t="s">
        <v>63</v>
      </c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0"/>
      <c r="P495" s="400"/>
      <c r="Q495" s="400"/>
      <c r="R495" s="400"/>
      <c r="S495" s="400"/>
      <c r="T495" s="400"/>
      <c r="U495" s="400"/>
      <c r="V495" s="400"/>
      <c r="W495" s="400"/>
      <c r="X495" s="400"/>
      <c r="Y495" s="400"/>
      <c r="Z495" s="400"/>
      <c r="AA495" s="378"/>
      <c r="AB495" s="378"/>
      <c r="AC495" s="378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5">
        <v>4680115885103</v>
      </c>
      <c r="E496" s="396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14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15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400"/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15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52" t="s">
        <v>617</v>
      </c>
      <c r="B499" s="453"/>
      <c r="C499" s="453"/>
      <c r="D499" s="453"/>
      <c r="E499" s="453"/>
      <c r="F499" s="453"/>
      <c r="G499" s="453"/>
      <c r="H499" s="453"/>
      <c r="I499" s="453"/>
      <c r="J499" s="453"/>
      <c r="K499" s="453"/>
      <c r="L499" s="453"/>
      <c r="M499" s="453"/>
      <c r="N499" s="453"/>
      <c r="O499" s="453"/>
      <c r="P499" s="453"/>
      <c r="Q499" s="453"/>
      <c r="R499" s="453"/>
      <c r="S499" s="453"/>
      <c r="T499" s="453"/>
      <c r="U499" s="453"/>
      <c r="V499" s="453"/>
      <c r="W499" s="453"/>
      <c r="X499" s="453"/>
      <c r="Y499" s="453"/>
      <c r="Z499" s="453"/>
      <c r="AA499" s="48"/>
      <c r="AB499" s="48"/>
      <c r="AC499" s="48"/>
    </row>
    <row r="500" spans="1:68" ht="16.5" hidden="1" customHeight="1" x14ac:dyDescent="0.25">
      <c r="A500" s="446" t="s">
        <v>617</v>
      </c>
      <c r="B500" s="400"/>
      <c r="C500" s="400"/>
      <c r="D500" s="400"/>
      <c r="E500" s="400"/>
      <c r="F500" s="400"/>
      <c r="G500" s="400"/>
      <c r="H500" s="400"/>
      <c r="I500" s="400"/>
      <c r="J500" s="400"/>
      <c r="K500" s="400"/>
      <c r="L500" s="400"/>
      <c r="M500" s="400"/>
      <c r="N500" s="400"/>
      <c r="O500" s="400"/>
      <c r="P500" s="400"/>
      <c r="Q500" s="400"/>
      <c r="R500" s="400"/>
      <c r="S500" s="400"/>
      <c r="T500" s="400"/>
      <c r="U500" s="400"/>
      <c r="V500" s="400"/>
      <c r="W500" s="400"/>
      <c r="X500" s="400"/>
      <c r="Y500" s="400"/>
      <c r="Z500" s="400"/>
      <c r="AA500" s="380"/>
      <c r="AB500" s="380"/>
      <c r="AC500" s="380"/>
    </row>
    <row r="501" spans="1:68" ht="14.25" hidden="1" customHeight="1" x14ac:dyDescent="0.25">
      <c r="A501" s="399" t="s">
        <v>109</v>
      </c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0"/>
      <c r="P501" s="400"/>
      <c r="Q501" s="400"/>
      <c r="R501" s="400"/>
      <c r="S501" s="400"/>
      <c r="T501" s="400"/>
      <c r="U501" s="400"/>
      <c r="V501" s="400"/>
      <c r="W501" s="400"/>
      <c r="X501" s="400"/>
      <c r="Y501" s="400"/>
      <c r="Z501" s="400"/>
      <c r="AA501" s="378"/>
      <c r="AB501" s="378"/>
      <c r="AC501" s="378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5">
        <v>4607091389067</v>
      </c>
      <c r="E502" s="396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5">
        <v>4680115885271</v>
      </c>
      <c r="E503" s="396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50</v>
      </c>
      <c r="Y503" s="387">
        <f t="shared" si="83"/>
        <v>52.800000000000004</v>
      </c>
      <c r="Z503" s="36">
        <f t="shared" si="84"/>
        <v>0.1196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53.409090909090907</v>
      </c>
      <c r="BN503" s="64">
        <f t="shared" si="86"/>
        <v>56.400000000000006</v>
      </c>
      <c r="BO503" s="64">
        <f t="shared" si="87"/>
        <v>9.1054778554778545E-2</v>
      </c>
      <c r="BP503" s="64">
        <f t="shared" si="88"/>
        <v>9.6153846153846159E-2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5">
        <v>4680115884502</v>
      </c>
      <c r="E504" s="396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624</v>
      </c>
      <c r="B505" s="54" t="s">
        <v>625</v>
      </c>
      <c r="C505" s="31">
        <v>4301011771</v>
      </c>
      <c r="D505" s="395">
        <v>4607091389104</v>
      </c>
      <c r="E505" s="396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5">
        <v>4680115884519</v>
      </c>
      <c r="E506" s="396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5">
        <v>4680115885226</v>
      </c>
      <c r="E507" s="396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5">
        <v>4680115880603</v>
      </c>
      <c r="E508" s="396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77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5">
        <v>4607091389982</v>
      </c>
      <c r="E509" s="396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4"/>
      <c r="B510" s="400"/>
      <c r="C510" s="400"/>
      <c r="D510" s="400"/>
      <c r="E510" s="400"/>
      <c r="F510" s="400"/>
      <c r="G510" s="400"/>
      <c r="H510" s="400"/>
      <c r="I510" s="400"/>
      <c r="J510" s="400"/>
      <c r="K510" s="400"/>
      <c r="L510" s="400"/>
      <c r="M510" s="400"/>
      <c r="N510" s="400"/>
      <c r="O510" s="415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9.4696969696969688</v>
      </c>
      <c r="Y510" s="388">
        <f>IFERROR(Y502/H502,"0")+IFERROR(Y503/H503,"0")+IFERROR(Y504/H504,"0")+IFERROR(Y505/H505,"0")+IFERROR(Y506/H506,"0")+IFERROR(Y507/H507,"0")+IFERROR(Y508/H508,"0")+IFERROR(Y509/H509,"0")</f>
        <v>10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0.1196</v>
      </c>
      <c r="AA510" s="389"/>
      <c r="AB510" s="389"/>
      <c r="AC510" s="389"/>
    </row>
    <row r="511" spans="1:68" x14ac:dyDescent="0.2">
      <c r="A511" s="400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00"/>
      <c r="O511" s="415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50</v>
      </c>
      <c r="Y511" s="388">
        <f>IFERROR(SUM(Y502:Y509),"0")</f>
        <v>52.800000000000004</v>
      </c>
      <c r="Z511" s="37"/>
      <c r="AA511" s="389"/>
      <c r="AB511" s="389"/>
      <c r="AC511" s="389"/>
    </row>
    <row r="512" spans="1:68" ht="14.25" hidden="1" customHeight="1" x14ac:dyDescent="0.25">
      <c r="A512" s="399" t="s">
        <v>145</v>
      </c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00"/>
      <c r="O512" s="400"/>
      <c r="P512" s="400"/>
      <c r="Q512" s="400"/>
      <c r="R512" s="400"/>
      <c r="S512" s="400"/>
      <c r="T512" s="400"/>
      <c r="U512" s="400"/>
      <c r="V512" s="400"/>
      <c r="W512" s="400"/>
      <c r="X512" s="400"/>
      <c r="Y512" s="400"/>
      <c r="Z512" s="400"/>
      <c r="AA512" s="378"/>
      <c r="AB512" s="378"/>
      <c r="AC512" s="378"/>
    </row>
    <row r="513" spans="1:68" ht="16.5" hidden="1" customHeight="1" x14ac:dyDescent="0.25">
      <c r="A513" s="54" t="s">
        <v>634</v>
      </c>
      <c r="B513" s="54" t="s">
        <v>635</v>
      </c>
      <c r="C513" s="31">
        <v>4301020222</v>
      </c>
      <c r="D513" s="395">
        <v>4607091388930</v>
      </c>
      <c r="E513" s="396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5">
        <v>4680115880054</v>
      </c>
      <c r="E514" s="396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14"/>
      <c r="B515" s="400"/>
      <c r="C515" s="400"/>
      <c r="D515" s="400"/>
      <c r="E515" s="400"/>
      <c r="F515" s="400"/>
      <c r="G515" s="400"/>
      <c r="H515" s="400"/>
      <c r="I515" s="400"/>
      <c r="J515" s="400"/>
      <c r="K515" s="400"/>
      <c r="L515" s="400"/>
      <c r="M515" s="400"/>
      <c r="N515" s="400"/>
      <c r="O515" s="415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400"/>
      <c r="B516" s="400"/>
      <c r="C516" s="400"/>
      <c r="D516" s="400"/>
      <c r="E516" s="400"/>
      <c r="F516" s="400"/>
      <c r="G516" s="400"/>
      <c r="H516" s="400"/>
      <c r="I516" s="400"/>
      <c r="J516" s="400"/>
      <c r="K516" s="400"/>
      <c r="L516" s="400"/>
      <c r="M516" s="400"/>
      <c r="N516" s="400"/>
      <c r="O516" s="415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9" t="s">
        <v>63</v>
      </c>
      <c r="B517" s="400"/>
      <c r="C517" s="400"/>
      <c r="D517" s="400"/>
      <c r="E517" s="400"/>
      <c r="F517" s="400"/>
      <c r="G517" s="400"/>
      <c r="H517" s="400"/>
      <c r="I517" s="400"/>
      <c r="J517" s="400"/>
      <c r="K517" s="400"/>
      <c r="L517" s="400"/>
      <c r="M517" s="400"/>
      <c r="N517" s="400"/>
      <c r="O517" s="400"/>
      <c r="P517" s="400"/>
      <c r="Q517" s="400"/>
      <c r="R517" s="400"/>
      <c r="S517" s="400"/>
      <c r="T517" s="400"/>
      <c r="U517" s="400"/>
      <c r="V517" s="400"/>
      <c r="W517" s="400"/>
      <c r="X517" s="400"/>
      <c r="Y517" s="400"/>
      <c r="Z517" s="400"/>
      <c r="AA517" s="378"/>
      <c r="AB517" s="378"/>
      <c r="AC517" s="378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5">
        <v>4680115883116</v>
      </c>
      <c r="E518" s="396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50</v>
      </c>
      <c r="Y518" s="387">
        <f t="shared" ref="Y518:Y523" si="89">IFERROR(IF(X518="",0,CEILING((X518/$H518),1)*$H518),"")</f>
        <v>52.800000000000004</v>
      </c>
      <c r="Z518" s="36">
        <f>IFERROR(IF(Y518=0,"",ROUNDUP(Y518/H518,0)*0.01196),"")</f>
        <v>0.1196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53.409090909090907</v>
      </c>
      <c r="BN518" s="64">
        <f t="shared" ref="BN518:BN523" si="91">IFERROR(Y518*I518/H518,"0")</f>
        <v>56.400000000000006</v>
      </c>
      <c r="BO518" s="64">
        <f t="shared" ref="BO518:BO523" si="92">IFERROR(1/J518*(X518/H518),"0")</f>
        <v>9.1054778554778545E-2</v>
      </c>
      <c r="BP518" s="64">
        <f t="shared" ref="BP518:BP523" si="93">IFERROR(1/J518*(Y518/H518),"0")</f>
        <v>9.6153846153846159E-2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5">
        <v>4680115883093</v>
      </c>
      <c r="E519" s="396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50</v>
      </c>
      <c r="Y519" s="387">
        <f t="shared" si="89"/>
        <v>52.800000000000004</v>
      </c>
      <c r="Z519" s="36">
        <f>IFERROR(IF(Y519=0,"",ROUNDUP(Y519/H519,0)*0.01196),"")</f>
        <v>0.1196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53.409090909090907</v>
      </c>
      <c r="BN519" s="64">
        <f t="shared" si="91"/>
        <v>56.400000000000006</v>
      </c>
      <c r="BO519" s="64">
        <f t="shared" si="92"/>
        <v>9.1054778554778545E-2</v>
      </c>
      <c r="BP519" s="64">
        <f t="shared" si="93"/>
        <v>9.6153846153846159E-2</v>
      </c>
    </row>
    <row r="520" spans="1:68" ht="27" hidden="1" customHeight="1" x14ac:dyDescent="0.25">
      <c r="A520" s="54" t="s">
        <v>642</v>
      </c>
      <c r="B520" s="54" t="s">
        <v>643</v>
      </c>
      <c r="C520" s="31">
        <v>4301031250</v>
      </c>
      <c r="D520" s="395">
        <v>4680115883109</v>
      </c>
      <c r="E520" s="396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5">
        <v>4680115882072</v>
      </c>
      <c r="E521" s="396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5">
        <v>4680115882102</v>
      </c>
      <c r="E522" s="396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5">
        <v>4680115882096</v>
      </c>
      <c r="E523" s="396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4"/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15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18.939393939393938</v>
      </c>
      <c r="Y524" s="388">
        <f>IFERROR(Y518/H518,"0")+IFERROR(Y519/H519,"0")+IFERROR(Y520/H520,"0")+IFERROR(Y521/H521,"0")+IFERROR(Y522/H522,"0")+IFERROR(Y523/H523,"0")</f>
        <v>20</v>
      </c>
      <c r="Z524" s="388">
        <f>IFERROR(IF(Z518="",0,Z518),"0")+IFERROR(IF(Z519="",0,Z519),"0")+IFERROR(IF(Z520="",0,Z520),"0")+IFERROR(IF(Z521="",0,Z521),"0")+IFERROR(IF(Z522="",0,Z522),"0")+IFERROR(IF(Z523="",0,Z523),"0")</f>
        <v>0.2392</v>
      </c>
      <c r="AA524" s="389"/>
      <c r="AB524" s="389"/>
      <c r="AC524" s="389"/>
    </row>
    <row r="525" spans="1:68" x14ac:dyDescent="0.2">
      <c r="A525" s="400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00"/>
      <c r="O525" s="415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100</v>
      </c>
      <c r="Y525" s="388">
        <f>IFERROR(SUM(Y518:Y523),"0")</f>
        <v>105.60000000000001</v>
      </c>
      <c r="Z525" s="37"/>
      <c r="AA525" s="389"/>
      <c r="AB525" s="389"/>
      <c r="AC525" s="389"/>
    </row>
    <row r="526" spans="1:68" ht="14.25" hidden="1" customHeight="1" x14ac:dyDescent="0.25">
      <c r="A526" s="399" t="s">
        <v>71</v>
      </c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0"/>
      <c r="P526" s="400"/>
      <c r="Q526" s="400"/>
      <c r="R526" s="400"/>
      <c r="S526" s="400"/>
      <c r="T526" s="400"/>
      <c r="U526" s="400"/>
      <c r="V526" s="400"/>
      <c r="W526" s="400"/>
      <c r="X526" s="400"/>
      <c r="Y526" s="400"/>
      <c r="Z526" s="400"/>
      <c r="AA526" s="378"/>
      <c r="AB526" s="378"/>
      <c r="AC526" s="378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5">
        <v>4607091383409</v>
      </c>
      <c r="E527" s="396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5">
        <v>4607091383416</v>
      </c>
      <c r="E528" s="396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5">
        <v>4680115883536</v>
      </c>
      <c r="E529" s="396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14"/>
      <c r="B530" s="400"/>
      <c r="C530" s="400"/>
      <c r="D530" s="400"/>
      <c r="E530" s="400"/>
      <c r="F530" s="400"/>
      <c r="G530" s="400"/>
      <c r="H530" s="400"/>
      <c r="I530" s="400"/>
      <c r="J530" s="400"/>
      <c r="K530" s="400"/>
      <c r="L530" s="400"/>
      <c r="M530" s="400"/>
      <c r="N530" s="400"/>
      <c r="O530" s="415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400"/>
      <c r="B531" s="400"/>
      <c r="C531" s="400"/>
      <c r="D531" s="400"/>
      <c r="E531" s="400"/>
      <c r="F531" s="400"/>
      <c r="G531" s="400"/>
      <c r="H531" s="400"/>
      <c r="I531" s="400"/>
      <c r="J531" s="400"/>
      <c r="K531" s="400"/>
      <c r="L531" s="400"/>
      <c r="M531" s="400"/>
      <c r="N531" s="400"/>
      <c r="O531" s="415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9" t="s">
        <v>180</v>
      </c>
      <c r="B532" s="400"/>
      <c r="C532" s="400"/>
      <c r="D532" s="400"/>
      <c r="E532" s="400"/>
      <c r="F532" s="400"/>
      <c r="G532" s="400"/>
      <c r="H532" s="400"/>
      <c r="I532" s="400"/>
      <c r="J532" s="400"/>
      <c r="K532" s="400"/>
      <c r="L532" s="400"/>
      <c r="M532" s="400"/>
      <c r="N532" s="400"/>
      <c r="O532" s="400"/>
      <c r="P532" s="400"/>
      <c r="Q532" s="400"/>
      <c r="R532" s="400"/>
      <c r="S532" s="400"/>
      <c r="T532" s="400"/>
      <c r="U532" s="400"/>
      <c r="V532" s="400"/>
      <c r="W532" s="400"/>
      <c r="X532" s="400"/>
      <c r="Y532" s="400"/>
      <c r="Z532" s="400"/>
      <c r="AA532" s="378"/>
      <c r="AB532" s="378"/>
      <c r="AC532" s="378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5">
        <v>4680115885936</v>
      </c>
      <c r="E533" s="396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2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5">
        <v>4680115885035</v>
      </c>
      <c r="E534" s="396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14"/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15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400"/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00"/>
      <c r="O536" s="415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52" t="s">
        <v>661</v>
      </c>
      <c r="B537" s="453"/>
      <c r="C537" s="453"/>
      <c r="D537" s="453"/>
      <c r="E537" s="453"/>
      <c r="F537" s="453"/>
      <c r="G537" s="453"/>
      <c r="H537" s="453"/>
      <c r="I537" s="453"/>
      <c r="J537" s="453"/>
      <c r="K537" s="453"/>
      <c r="L537" s="453"/>
      <c r="M537" s="453"/>
      <c r="N537" s="453"/>
      <c r="O537" s="453"/>
      <c r="P537" s="453"/>
      <c r="Q537" s="453"/>
      <c r="R537" s="453"/>
      <c r="S537" s="453"/>
      <c r="T537" s="453"/>
      <c r="U537" s="453"/>
      <c r="V537" s="453"/>
      <c r="W537" s="453"/>
      <c r="X537" s="453"/>
      <c r="Y537" s="453"/>
      <c r="Z537" s="453"/>
      <c r="AA537" s="48"/>
      <c r="AB537" s="48"/>
      <c r="AC537" s="48"/>
    </row>
    <row r="538" spans="1:68" ht="16.5" hidden="1" customHeight="1" x14ac:dyDescent="0.25">
      <c r="A538" s="446" t="s">
        <v>661</v>
      </c>
      <c r="B538" s="400"/>
      <c r="C538" s="400"/>
      <c r="D538" s="400"/>
      <c r="E538" s="400"/>
      <c r="F538" s="400"/>
      <c r="G538" s="400"/>
      <c r="H538" s="400"/>
      <c r="I538" s="400"/>
      <c r="J538" s="400"/>
      <c r="K538" s="400"/>
      <c r="L538" s="400"/>
      <c r="M538" s="400"/>
      <c r="N538" s="400"/>
      <c r="O538" s="400"/>
      <c r="P538" s="400"/>
      <c r="Q538" s="400"/>
      <c r="R538" s="400"/>
      <c r="S538" s="400"/>
      <c r="T538" s="400"/>
      <c r="U538" s="400"/>
      <c r="V538" s="400"/>
      <c r="W538" s="400"/>
      <c r="X538" s="400"/>
      <c r="Y538" s="400"/>
      <c r="Z538" s="400"/>
      <c r="AA538" s="380"/>
      <c r="AB538" s="380"/>
      <c r="AC538" s="380"/>
    </row>
    <row r="539" spans="1:68" ht="14.25" hidden="1" customHeight="1" x14ac:dyDescent="0.25">
      <c r="A539" s="399" t="s">
        <v>109</v>
      </c>
      <c r="B539" s="400"/>
      <c r="C539" s="400"/>
      <c r="D539" s="400"/>
      <c r="E539" s="400"/>
      <c r="F539" s="400"/>
      <c r="G539" s="400"/>
      <c r="H539" s="400"/>
      <c r="I539" s="400"/>
      <c r="J539" s="400"/>
      <c r="K539" s="400"/>
      <c r="L539" s="400"/>
      <c r="M539" s="400"/>
      <c r="N539" s="400"/>
      <c r="O539" s="400"/>
      <c r="P539" s="400"/>
      <c r="Q539" s="400"/>
      <c r="R539" s="400"/>
      <c r="S539" s="400"/>
      <c r="T539" s="400"/>
      <c r="U539" s="400"/>
      <c r="V539" s="400"/>
      <c r="W539" s="400"/>
      <c r="X539" s="400"/>
      <c r="Y539" s="400"/>
      <c r="Z539" s="400"/>
      <c r="AA539" s="378"/>
      <c r="AB539" s="378"/>
      <c r="AC539" s="378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5">
        <v>4640242181011</v>
      </c>
      <c r="E540" s="396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1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5">
        <v>4640242180441</v>
      </c>
      <c r="E541" s="396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4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5">
        <v>4640242180564</v>
      </c>
      <c r="E542" s="396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8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5">
        <v>4640242180922</v>
      </c>
      <c r="E543" s="396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711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5">
        <v>4640242181189</v>
      </c>
      <c r="E544" s="396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5">
        <v>4640242180038</v>
      </c>
      <c r="E545" s="396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5">
        <v>4640242181172</v>
      </c>
      <c r="E546" s="396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7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14"/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15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400"/>
      <c r="B548" s="400"/>
      <c r="C548" s="400"/>
      <c r="D548" s="400"/>
      <c r="E548" s="400"/>
      <c r="F548" s="400"/>
      <c r="G548" s="400"/>
      <c r="H548" s="400"/>
      <c r="I548" s="400"/>
      <c r="J548" s="400"/>
      <c r="K548" s="400"/>
      <c r="L548" s="400"/>
      <c r="M548" s="400"/>
      <c r="N548" s="400"/>
      <c r="O548" s="415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9" t="s">
        <v>145</v>
      </c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00"/>
      <c r="O549" s="400"/>
      <c r="P549" s="400"/>
      <c r="Q549" s="400"/>
      <c r="R549" s="400"/>
      <c r="S549" s="400"/>
      <c r="T549" s="400"/>
      <c r="U549" s="400"/>
      <c r="V549" s="400"/>
      <c r="W549" s="400"/>
      <c r="X549" s="400"/>
      <c r="Y549" s="400"/>
      <c r="Z549" s="400"/>
      <c r="AA549" s="378"/>
      <c r="AB549" s="378"/>
      <c r="AC549" s="378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5">
        <v>4640242180519</v>
      </c>
      <c r="E550" s="396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3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5">
        <v>4640242180526</v>
      </c>
      <c r="E551" s="396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84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5">
        <v>4640242180090</v>
      </c>
      <c r="E552" s="396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5">
        <v>4640242181363</v>
      </c>
      <c r="E553" s="396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4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14"/>
      <c r="B554" s="400"/>
      <c r="C554" s="400"/>
      <c r="D554" s="400"/>
      <c r="E554" s="400"/>
      <c r="F554" s="400"/>
      <c r="G554" s="400"/>
      <c r="H554" s="400"/>
      <c r="I554" s="400"/>
      <c r="J554" s="400"/>
      <c r="K554" s="400"/>
      <c r="L554" s="400"/>
      <c r="M554" s="400"/>
      <c r="N554" s="400"/>
      <c r="O554" s="415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400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00"/>
      <c r="O555" s="415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9" t="s">
        <v>63</v>
      </c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0"/>
      <c r="P556" s="400"/>
      <c r="Q556" s="400"/>
      <c r="R556" s="400"/>
      <c r="S556" s="400"/>
      <c r="T556" s="400"/>
      <c r="U556" s="400"/>
      <c r="V556" s="400"/>
      <c r="W556" s="400"/>
      <c r="X556" s="400"/>
      <c r="Y556" s="400"/>
      <c r="Z556" s="400"/>
      <c r="AA556" s="378"/>
      <c r="AB556" s="378"/>
      <c r="AC556" s="378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5">
        <v>4640242180816</v>
      </c>
      <c r="E557" s="396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2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5">
        <v>4640242180595</v>
      </c>
      <c r="E558" s="396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150</v>
      </c>
      <c r="Y558" s="387">
        <f t="shared" si="99"/>
        <v>151.20000000000002</v>
      </c>
      <c r="Z558" s="36">
        <f>IFERROR(IF(Y558=0,"",ROUNDUP(Y558/H558,0)*0.00753),"")</f>
        <v>0.27107999999999999</v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159.28571428571428</v>
      </c>
      <c r="BN558" s="64">
        <f t="shared" si="101"/>
        <v>160.56</v>
      </c>
      <c r="BO558" s="64">
        <f t="shared" si="102"/>
        <v>0.22893772893772893</v>
      </c>
      <c r="BP558" s="64">
        <f t="shared" si="103"/>
        <v>0.23076923076923075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5">
        <v>4640242181615</v>
      </c>
      <c r="E559" s="396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7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5">
        <v>4640242181639</v>
      </c>
      <c r="E560" s="396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75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5">
        <v>4640242181622</v>
      </c>
      <c r="E561" s="396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35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5">
        <v>4640242180908</v>
      </c>
      <c r="E562" s="396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20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5">
        <v>4640242180489</v>
      </c>
      <c r="E563" s="396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72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4"/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15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35.714285714285715</v>
      </c>
      <c r="Y564" s="388">
        <f>IFERROR(Y557/H557,"0")+IFERROR(Y558/H558,"0")+IFERROR(Y559/H559,"0")+IFERROR(Y560/H560,"0")+IFERROR(Y561/H561,"0")+IFERROR(Y562/H562,"0")+IFERROR(Y563/H563,"0")</f>
        <v>36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0.27107999999999999</v>
      </c>
      <c r="AA564" s="389"/>
      <c r="AB564" s="389"/>
      <c r="AC564" s="389"/>
    </row>
    <row r="565" spans="1:68" x14ac:dyDescent="0.2">
      <c r="A565" s="400"/>
      <c r="B565" s="400"/>
      <c r="C565" s="400"/>
      <c r="D565" s="400"/>
      <c r="E565" s="400"/>
      <c r="F565" s="400"/>
      <c r="G565" s="400"/>
      <c r="H565" s="400"/>
      <c r="I565" s="400"/>
      <c r="J565" s="400"/>
      <c r="K565" s="400"/>
      <c r="L565" s="400"/>
      <c r="M565" s="400"/>
      <c r="N565" s="400"/>
      <c r="O565" s="415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150</v>
      </c>
      <c r="Y565" s="388">
        <f>IFERROR(SUM(Y557:Y563),"0")</f>
        <v>151.20000000000002</v>
      </c>
      <c r="Z565" s="37"/>
      <c r="AA565" s="389"/>
      <c r="AB565" s="389"/>
      <c r="AC565" s="389"/>
    </row>
    <row r="566" spans="1:68" ht="14.25" hidden="1" customHeight="1" x14ac:dyDescent="0.25">
      <c r="A566" s="399" t="s">
        <v>71</v>
      </c>
      <c r="B566" s="400"/>
      <c r="C566" s="400"/>
      <c r="D566" s="400"/>
      <c r="E566" s="400"/>
      <c r="F566" s="400"/>
      <c r="G566" s="400"/>
      <c r="H566" s="400"/>
      <c r="I566" s="400"/>
      <c r="J566" s="400"/>
      <c r="K566" s="400"/>
      <c r="L566" s="400"/>
      <c r="M566" s="400"/>
      <c r="N566" s="400"/>
      <c r="O566" s="400"/>
      <c r="P566" s="400"/>
      <c r="Q566" s="400"/>
      <c r="R566" s="400"/>
      <c r="S566" s="400"/>
      <c r="T566" s="400"/>
      <c r="U566" s="400"/>
      <c r="V566" s="400"/>
      <c r="W566" s="400"/>
      <c r="X566" s="400"/>
      <c r="Y566" s="400"/>
      <c r="Z566" s="400"/>
      <c r="AA566" s="378"/>
      <c r="AB566" s="378"/>
      <c r="AC566" s="378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5">
        <v>4640242180533</v>
      </c>
      <c r="E567" s="396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6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900</v>
      </c>
      <c r="Y567" s="387">
        <f>IFERROR(IF(X567="",0,CEILING((X567/$H567),1)*$H567),"")</f>
        <v>904.8</v>
      </c>
      <c r="Z567" s="36">
        <f>IFERROR(IF(Y567=0,"",ROUNDUP(Y567/H567,0)*0.02175),"")</f>
        <v>2.5229999999999997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965.07692307692309</v>
      </c>
      <c r="BN567" s="64">
        <f>IFERROR(Y567*I567/H567,"0")</f>
        <v>970.22400000000016</v>
      </c>
      <c r="BO567" s="64">
        <f>IFERROR(1/J567*(X567/H567),"0")</f>
        <v>2.0604395604395602</v>
      </c>
      <c r="BP567" s="64">
        <f>IFERROR(1/J567*(Y567/H567),"0")</f>
        <v>2.0714285714285712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5">
        <v>4640242180540</v>
      </c>
      <c r="E568" s="396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3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5">
        <v>4640242181233</v>
      </c>
      <c r="E569" s="396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8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5">
        <v>4640242181226</v>
      </c>
      <c r="E570" s="396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4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4"/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15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115.38461538461539</v>
      </c>
      <c r="Y571" s="388">
        <f>IFERROR(Y567/H567,"0")+IFERROR(Y568/H568,"0")+IFERROR(Y569/H569,"0")+IFERROR(Y570/H570,"0")</f>
        <v>116</v>
      </c>
      <c r="Z571" s="388">
        <f>IFERROR(IF(Z567="",0,Z567),"0")+IFERROR(IF(Z568="",0,Z568),"0")+IFERROR(IF(Z569="",0,Z569),"0")+IFERROR(IF(Z570="",0,Z570),"0")</f>
        <v>2.5229999999999997</v>
      </c>
      <c r="AA571" s="389"/>
      <c r="AB571" s="389"/>
      <c r="AC571" s="389"/>
    </row>
    <row r="572" spans="1:68" x14ac:dyDescent="0.2">
      <c r="A572" s="400"/>
      <c r="B572" s="400"/>
      <c r="C572" s="400"/>
      <c r="D572" s="400"/>
      <c r="E572" s="400"/>
      <c r="F572" s="400"/>
      <c r="G572" s="400"/>
      <c r="H572" s="400"/>
      <c r="I572" s="400"/>
      <c r="J572" s="400"/>
      <c r="K572" s="400"/>
      <c r="L572" s="400"/>
      <c r="M572" s="400"/>
      <c r="N572" s="400"/>
      <c r="O572" s="415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900</v>
      </c>
      <c r="Y572" s="388">
        <f>IFERROR(SUM(Y567:Y570),"0")</f>
        <v>904.8</v>
      </c>
      <c r="Z572" s="37"/>
      <c r="AA572" s="389"/>
      <c r="AB572" s="389"/>
      <c r="AC572" s="389"/>
    </row>
    <row r="573" spans="1:68" ht="14.25" hidden="1" customHeight="1" x14ac:dyDescent="0.25">
      <c r="A573" s="399" t="s">
        <v>180</v>
      </c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  <c r="Y573" s="400"/>
      <c r="Z573" s="400"/>
      <c r="AA573" s="378"/>
      <c r="AB573" s="378"/>
      <c r="AC573" s="378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5">
        <v>4640242180120</v>
      </c>
      <c r="E574" s="396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0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5">
        <v>4640242180120</v>
      </c>
      <c r="E575" s="396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699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5">
        <v>4640242180137</v>
      </c>
      <c r="E576" s="396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698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5">
        <v>4640242180137</v>
      </c>
      <c r="E577" s="396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05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14"/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15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400"/>
      <c r="B579" s="400"/>
      <c r="C579" s="400"/>
      <c r="D579" s="400"/>
      <c r="E579" s="400"/>
      <c r="F579" s="400"/>
      <c r="G579" s="400"/>
      <c r="H579" s="400"/>
      <c r="I579" s="400"/>
      <c r="J579" s="400"/>
      <c r="K579" s="400"/>
      <c r="L579" s="400"/>
      <c r="M579" s="400"/>
      <c r="N579" s="400"/>
      <c r="O579" s="415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6" t="s">
        <v>738</v>
      </c>
      <c r="B580" s="400"/>
      <c r="C580" s="400"/>
      <c r="D580" s="400"/>
      <c r="E580" s="400"/>
      <c r="F580" s="400"/>
      <c r="G580" s="400"/>
      <c r="H580" s="400"/>
      <c r="I580" s="400"/>
      <c r="J580" s="400"/>
      <c r="K580" s="400"/>
      <c r="L580" s="400"/>
      <c r="M580" s="400"/>
      <c r="N580" s="400"/>
      <c r="O580" s="400"/>
      <c r="P580" s="400"/>
      <c r="Q580" s="400"/>
      <c r="R580" s="400"/>
      <c r="S580" s="400"/>
      <c r="T580" s="400"/>
      <c r="U580" s="400"/>
      <c r="V580" s="400"/>
      <c r="W580" s="400"/>
      <c r="X580" s="400"/>
      <c r="Y580" s="400"/>
      <c r="Z580" s="400"/>
      <c r="AA580" s="380"/>
      <c r="AB580" s="380"/>
      <c r="AC580" s="380"/>
    </row>
    <row r="581" spans="1:68" ht="14.25" hidden="1" customHeight="1" x14ac:dyDescent="0.25">
      <c r="A581" s="399" t="s">
        <v>109</v>
      </c>
      <c r="B581" s="400"/>
      <c r="C581" s="400"/>
      <c r="D581" s="400"/>
      <c r="E581" s="400"/>
      <c r="F581" s="400"/>
      <c r="G581" s="400"/>
      <c r="H581" s="400"/>
      <c r="I581" s="400"/>
      <c r="J581" s="400"/>
      <c r="K581" s="400"/>
      <c r="L581" s="400"/>
      <c r="M581" s="400"/>
      <c r="N581" s="400"/>
      <c r="O581" s="400"/>
      <c r="P581" s="400"/>
      <c r="Q581" s="400"/>
      <c r="R581" s="400"/>
      <c r="S581" s="400"/>
      <c r="T581" s="400"/>
      <c r="U581" s="400"/>
      <c r="V581" s="400"/>
      <c r="W581" s="400"/>
      <c r="X581" s="400"/>
      <c r="Y581" s="400"/>
      <c r="Z581" s="400"/>
      <c r="AA581" s="378"/>
      <c r="AB581" s="378"/>
      <c r="AC581" s="378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5">
        <v>4640242180045</v>
      </c>
      <c r="E582" s="396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9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5">
        <v>4640242180601</v>
      </c>
      <c r="E583" s="396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19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14"/>
      <c r="B584" s="400"/>
      <c r="C584" s="400"/>
      <c r="D584" s="400"/>
      <c r="E584" s="400"/>
      <c r="F584" s="400"/>
      <c r="G584" s="400"/>
      <c r="H584" s="400"/>
      <c r="I584" s="400"/>
      <c r="J584" s="400"/>
      <c r="K584" s="400"/>
      <c r="L584" s="400"/>
      <c r="M584" s="400"/>
      <c r="N584" s="400"/>
      <c r="O584" s="415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400"/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15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9" t="s">
        <v>145</v>
      </c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0"/>
      <c r="P586" s="400"/>
      <c r="Q586" s="400"/>
      <c r="R586" s="400"/>
      <c r="S586" s="400"/>
      <c r="T586" s="400"/>
      <c r="U586" s="400"/>
      <c r="V586" s="400"/>
      <c r="W586" s="400"/>
      <c r="X586" s="400"/>
      <c r="Y586" s="400"/>
      <c r="Z586" s="400"/>
      <c r="AA586" s="378"/>
      <c r="AB586" s="378"/>
      <c r="AC586" s="378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5">
        <v>4640242180090</v>
      </c>
      <c r="E587" s="396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8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14"/>
      <c r="B588" s="400"/>
      <c r="C588" s="400"/>
      <c r="D588" s="400"/>
      <c r="E588" s="400"/>
      <c r="F588" s="400"/>
      <c r="G588" s="400"/>
      <c r="H588" s="400"/>
      <c r="I588" s="400"/>
      <c r="J588" s="400"/>
      <c r="K588" s="400"/>
      <c r="L588" s="400"/>
      <c r="M588" s="400"/>
      <c r="N588" s="400"/>
      <c r="O588" s="415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400"/>
      <c r="B589" s="400"/>
      <c r="C589" s="400"/>
      <c r="D589" s="400"/>
      <c r="E589" s="400"/>
      <c r="F589" s="400"/>
      <c r="G589" s="400"/>
      <c r="H589" s="400"/>
      <c r="I589" s="400"/>
      <c r="J589" s="400"/>
      <c r="K589" s="400"/>
      <c r="L589" s="400"/>
      <c r="M589" s="400"/>
      <c r="N589" s="400"/>
      <c r="O589" s="415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9" t="s">
        <v>63</v>
      </c>
      <c r="B590" s="400"/>
      <c r="C590" s="400"/>
      <c r="D590" s="400"/>
      <c r="E590" s="400"/>
      <c r="F590" s="400"/>
      <c r="G590" s="400"/>
      <c r="H590" s="400"/>
      <c r="I590" s="400"/>
      <c r="J590" s="400"/>
      <c r="K590" s="400"/>
      <c r="L590" s="400"/>
      <c r="M590" s="400"/>
      <c r="N590" s="400"/>
      <c r="O590" s="400"/>
      <c r="P590" s="400"/>
      <c r="Q590" s="400"/>
      <c r="R590" s="400"/>
      <c r="S590" s="400"/>
      <c r="T590" s="400"/>
      <c r="U590" s="400"/>
      <c r="V590" s="400"/>
      <c r="W590" s="400"/>
      <c r="X590" s="400"/>
      <c r="Y590" s="400"/>
      <c r="Z590" s="400"/>
      <c r="AA590" s="378"/>
      <c r="AB590" s="378"/>
      <c r="AC590" s="378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5">
        <v>4640242180076</v>
      </c>
      <c r="E591" s="396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0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14"/>
      <c r="B592" s="400"/>
      <c r="C592" s="400"/>
      <c r="D592" s="400"/>
      <c r="E592" s="400"/>
      <c r="F592" s="400"/>
      <c r="G592" s="400"/>
      <c r="H592" s="400"/>
      <c r="I592" s="400"/>
      <c r="J592" s="400"/>
      <c r="K592" s="400"/>
      <c r="L592" s="400"/>
      <c r="M592" s="400"/>
      <c r="N592" s="400"/>
      <c r="O592" s="415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400"/>
      <c r="B593" s="400"/>
      <c r="C593" s="400"/>
      <c r="D593" s="400"/>
      <c r="E593" s="400"/>
      <c r="F593" s="400"/>
      <c r="G593" s="400"/>
      <c r="H593" s="400"/>
      <c r="I593" s="400"/>
      <c r="J593" s="400"/>
      <c r="K593" s="400"/>
      <c r="L593" s="400"/>
      <c r="M593" s="400"/>
      <c r="N593" s="400"/>
      <c r="O593" s="415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9" t="s">
        <v>71</v>
      </c>
      <c r="B594" s="400"/>
      <c r="C594" s="400"/>
      <c r="D594" s="400"/>
      <c r="E594" s="400"/>
      <c r="F594" s="400"/>
      <c r="G594" s="400"/>
      <c r="H594" s="400"/>
      <c r="I594" s="400"/>
      <c r="J594" s="400"/>
      <c r="K594" s="400"/>
      <c r="L594" s="400"/>
      <c r="M594" s="400"/>
      <c r="N594" s="400"/>
      <c r="O594" s="400"/>
      <c r="P594" s="400"/>
      <c r="Q594" s="400"/>
      <c r="R594" s="400"/>
      <c r="S594" s="400"/>
      <c r="T594" s="400"/>
      <c r="U594" s="400"/>
      <c r="V594" s="400"/>
      <c r="W594" s="400"/>
      <c r="X594" s="400"/>
      <c r="Y594" s="400"/>
      <c r="Z594" s="400"/>
      <c r="AA594" s="378"/>
      <c r="AB594" s="378"/>
      <c r="AC594" s="378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5">
        <v>4640242180106</v>
      </c>
      <c r="E595" s="396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4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14"/>
      <c r="B596" s="400"/>
      <c r="C596" s="400"/>
      <c r="D596" s="400"/>
      <c r="E596" s="400"/>
      <c r="F596" s="400"/>
      <c r="G596" s="400"/>
      <c r="H596" s="400"/>
      <c r="I596" s="400"/>
      <c r="J596" s="400"/>
      <c r="K596" s="400"/>
      <c r="L596" s="400"/>
      <c r="M596" s="400"/>
      <c r="N596" s="400"/>
      <c r="O596" s="415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400"/>
      <c r="B597" s="400"/>
      <c r="C597" s="400"/>
      <c r="D597" s="400"/>
      <c r="E597" s="400"/>
      <c r="F597" s="400"/>
      <c r="G597" s="400"/>
      <c r="H597" s="400"/>
      <c r="I597" s="400"/>
      <c r="J597" s="400"/>
      <c r="K597" s="400"/>
      <c r="L597" s="400"/>
      <c r="M597" s="400"/>
      <c r="N597" s="400"/>
      <c r="O597" s="415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65"/>
      <c r="B598" s="400"/>
      <c r="C598" s="400"/>
      <c r="D598" s="400"/>
      <c r="E598" s="400"/>
      <c r="F598" s="400"/>
      <c r="G598" s="400"/>
      <c r="H598" s="400"/>
      <c r="I598" s="400"/>
      <c r="J598" s="400"/>
      <c r="K598" s="400"/>
      <c r="L598" s="400"/>
      <c r="M598" s="400"/>
      <c r="N598" s="400"/>
      <c r="O598" s="586"/>
      <c r="P598" s="561" t="s">
        <v>754</v>
      </c>
      <c r="Q598" s="534"/>
      <c r="R598" s="534"/>
      <c r="S598" s="534"/>
      <c r="T598" s="534"/>
      <c r="U598" s="534"/>
      <c r="V598" s="535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14849.46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14943.899999999998</v>
      </c>
      <c r="Z598" s="37"/>
      <c r="AA598" s="389"/>
      <c r="AB598" s="389"/>
      <c r="AC598" s="389"/>
    </row>
    <row r="599" spans="1:68" x14ac:dyDescent="0.2">
      <c r="A599" s="400"/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586"/>
      <c r="P599" s="561" t="s">
        <v>755</v>
      </c>
      <c r="Q599" s="534"/>
      <c r="R599" s="534"/>
      <c r="S599" s="534"/>
      <c r="T599" s="534"/>
      <c r="U599" s="534"/>
      <c r="V599" s="535"/>
      <c r="W599" s="37" t="s">
        <v>68</v>
      </c>
      <c r="X599" s="388">
        <f>IFERROR(SUM(BM22:BM595),"0")</f>
        <v>15493.835370070541</v>
      </c>
      <c r="Y599" s="388">
        <f>IFERROR(SUM(BN22:BN595),"0")</f>
        <v>15593.873999999998</v>
      </c>
      <c r="Z599" s="37"/>
      <c r="AA599" s="389"/>
      <c r="AB599" s="389"/>
      <c r="AC599" s="389"/>
    </row>
    <row r="600" spans="1:68" x14ac:dyDescent="0.2">
      <c r="A600" s="400"/>
      <c r="B600" s="400"/>
      <c r="C600" s="400"/>
      <c r="D600" s="400"/>
      <c r="E600" s="400"/>
      <c r="F600" s="400"/>
      <c r="G600" s="400"/>
      <c r="H600" s="400"/>
      <c r="I600" s="400"/>
      <c r="J600" s="400"/>
      <c r="K600" s="400"/>
      <c r="L600" s="400"/>
      <c r="M600" s="400"/>
      <c r="N600" s="400"/>
      <c r="O600" s="586"/>
      <c r="P600" s="561" t="s">
        <v>756</v>
      </c>
      <c r="Q600" s="534"/>
      <c r="R600" s="534"/>
      <c r="S600" s="534"/>
      <c r="T600" s="534"/>
      <c r="U600" s="534"/>
      <c r="V600" s="535"/>
      <c r="W600" s="37" t="s">
        <v>757</v>
      </c>
      <c r="X600" s="38">
        <f>ROUNDUP(SUM(BO22:BO595),0)</f>
        <v>24</v>
      </c>
      <c r="Y600" s="38">
        <f>ROUNDUP(SUM(BP22:BP595),0)</f>
        <v>24</v>
      </c>
      <c r="Z600" s="37"/>
      <c r="AA600" s="389"/>
      <c r="AB600" s="389"/>
      <c r="AC600" s="389"/>
    </row>
    <row r="601" spans="1:68" x14ac:dyDescent="0.2">
      <c r="A601" s="400"/>
      <c r="B601" s="400"/>
      <c r="C601" s="400"/>
      <c r="D601" s="400"/>
      <c r="E601" s="400"/>
      <c r="F601" s="400"/>
      <c r="G601" s="400"/>
      <c r="H601" s="400"/>
      <c r="I601" s="400"/>
      <c r="J601" s="400"/>
      <c r="K601" s="400"/>
      <c r="L601" s="400"/>
      <c r="M601" s="400"/>
      <c r="N601" s="400"/>
      <c r="O601" s="586"/>
      <c r="P601" s="561" t="s">
        <v>758</v>
      </c>
      <c r="Q601" s="534"/>
      <c r="R601" s="534"/>
      <c r="S601" s="534"/>
      <c r="T601" s="534"/>
      <c r="U601" s="534"/>
      <c r="V601" s="535"/>
      <c r="W601" s="37" t="s">
        <v>68</v>
      </c>
      <c r="X601" s="388">
        <f>GrossWeightTotal+PalletQtyTotal*25</f>
        <v>16093.835370070541</v>
      </c>
      <c r="Y601" s="388">
        <f>GrossWeightTotalR+PalletQtyTotalR*25</f>
        <v>16193.873999999998</v>
      </c>
      <c r="Z601" s="37"/>
      <c r="AA601" s="389"/>
      <c r="AB601" s="389"/>
      <c r="AC601" s="389"/>
    </row>
    <row r="602" spans="1:68" x14ac:dyDescent="0.2">
      <c r="A602" s="400"/>
      <c r="B602" s="400"/>
      <c r="C602" s="400"/>
      <c r="D602" s="400"/>
      <c r="E602" s="400"/>
      <c r="F602" s="400"/>
      <c r="G602" s="400"/>
      <c r="H602" s="400"/>
      <c r="I602" s="400"/>
      <c r="J602" s="400"/>
      <c r="K602" s="400"/>
      <c r="L602" s="400"/>
      <c r="M602" s="400"/>
      <c r="N602" s="400"/>
      <c r="O602" s="586"/>
      <c r="P602" s="561" t="s">
        <v>759</v>
      </c>
      <c r="Q602" s="534"/>
      <c r="R602" s="534"/>
      <c r="S602" s="534"/>
      <c r="T602" s="534"/>
      <c r="U602" s="534"/>
      <c r="V602" s="535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1555.8563647080891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1571</v>
      </c>
      <c r="Z602" s="37"/>
      <c r="AA602" s="389"/>
      <c r="AB602" s="389"/>
      <c r="AC602" s="389"/>
    </row>
    <row r="603" spans="1:68" ht="14.25" hidden="1" customHeight="1" x14ac:dyDescent="0.2">
      <c r="A603" s="400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586"/>
      <c r="P603" s="561" t="s">
        <v>760</v>
      </c>
      <c r="Q603" s="534"/>
      <c r="R603" s="534"/>
      <c r="S603" s="534"/>
      <c r="T603" s="534"/>
      <c r="U603" s="534"/>
      <c r="V603" s="535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26.315830000000002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77" t="s">
        <v>62</v>
      </c>
      <c r="C605" s="421" t="s">
        <v>107</v>
      </c>
      <c r="D605" s="683"/>
      <c r="E605" s="683"/>
      <c r="F605" s="683"/>
      <c r="G605" s="683"/>
      <c r="H605" s="423"/>
      <c r="I605" s="421" t="s">
        <v>272</v>
      </c>
      <c r="J605" s="683"/>
      <c r="K605" s="683"/>
      <c r="L605" s="683"/>
      <c r="M605" s="683"/>
      <c r="N605" s="683"/>
      <c r="O605" s="683"/>
      <c r="P605" s="683"/>
      <c r="Q605" s="683"/>
      <c r="R605" s="683"/>
      <c r="S605" s="683"/>
      <c r="T605" s="683"/>
      <c r="U605" s="683"/>
      <c r="V605" s="423"/>
      <c r="W605" s="421" t="s">
        <v>492</v>
      </c>
      <c r="X605" s="423"/>
      <c r="Y605" s="421" t="s">
        <v>546</v>
      </c>
      <c r="Z605" s="683"/>
      <c r="AA605" s="683"/>
      <c r="AB605" s="423"/>
      <c r="AC605" s="377" t="s">
        <v>617</v>
      </c>
      <c r="AD605" s="421" t="s">
        <v>661</v>
      </c>
      <c r="AE605" s="423"/>
      <c r="AF605" s="379"/>
    </row>
    <row r="606" spans="1:68" ht="14.25" customHeight="1" thickTop="1" x14ac:dyDescent="0.2">
      <c r="A606" s="489" t="s">
        <v>763</v>
      </c>
      <c r="B606" s="421" t="s">
        <v>62</v>
      </c>
      <c r="C606" s="421" t="s">
        <v>108</v>
      </c>
      <c r="D606" s="421" t="s">
        <v>128</v>
      </c>
      <c r="E606" s="421" t="s">
        <v>186</v>
      </c>
      <c r="F606" s="421" t="s">
        <v>202</v>
      </c>
      <c r="G606" s="421" t="s">
        <v>240</v>
      </c>
      <c r="H606" s="421" t="s">
        <v>107</v>
      </c>
      <c r="I606" s="421" t="s">
        <v>273</v>
      </c>
      <c r="J606" s="421" t="s">
        <v>290</v>
      </c>
      <c r="K606" s="421" t="s">
        <v>346</v>
      </c>
      <c r="L606" s="379"/>
      <c r="M606" s="421" t="s">
        <v>361</v>
      </c>
      <c r="N606" s="379"/>
      <c r="O606" s="421" t="s">
        <v>377</v>
      </c>
      <c r="P606" s="421" t="s">
        <v>390</v>
      </c>
      <c r="Q606" s="421" t="s">
        <v>393</v>
      </c>
      <c r="R606" s="421" t="s">
        <v>400</v>
      </c>
      <c r="S606" s="421" t="s">
        <v>411</v>
      </c>
      <c r="T606" s="421" t="s">
        <v>414</v>
      </c>
      <c r="U606" s="421" t="s">
        <v>421</v>
      </c>
      <c r="V606" s="421" t="s">
        <v>483</v>
      </c>
      <c r="W606" s="421" t="s">
        <v>493</v>
      </c>
      <c r="X606" s="421" t="s">
        <v>521</v>
      </c>
      <c r="Y606" s="421" t="s">
        <v>547</v>
      </c>
      <c r="Z606" s="421" t="s">
        <v>592</v>
      </c>
      <c r="AA606" s="421" t="s">
        <v>607</v>
      </c>
      <c r="AB606" s="421" t="s">
        <v>614</v>
      </c>
      <c r="AC606" s="421" t="s">
        <v>617</v>
      </c>
      <c r="AD606" s="421" t="s">
        <v>661</v>
      </c>
      <c r="AE606" s="421" t="s">
        <v>738</v>
      </c>
      <c r="AF606" s="379"/>
    </row>
    <row r="607" spans="1:68" ht="13.5" customHeight="1" thickBot="1" x14ac:dyDescent="0.25">
      <c r="A607" s="490"/>
      <c r="B607" s="422"/>
      <c r="C607" s="422"/>
      <c r="D607" s="422"/>
      <c r="E607" s="422"/>
      <c r="F607" s="422"/>
      <c r="G607" s="422"/>
      <c r="H607" s="422"/>
      <c r="I607" s="422"/>
      <c r="J607" s="422"/>
      <c r="K607" s="422"/>
      <c r="L607" s="379"/>
      <c r="M607" s="422"/>
      <c r="N607" s="379"/>
      <c r="O607" s="422"/>
      <c r="P607" s="422"/>
      <c r="Q607" s="422"/>
      <c r="R607" s="422"/>
      <c r="S607" s="422"/>
      <c r="T607" s="422"/>
      <c r="U607" s="422"/>
      <c r="V607" s="422"/>
      <c r="W607" s="422"/>
      <c r="X607" s="422"/>
      <c r="Y607" s="422"/>
      <c r="Z607" s="422"/>
      <c r="AA607" s="422"/>
      <c r="AB607" s="422"/>
      <c r="AC607" s="422"/>
      <c r="AD607" s="422"/>
      <c r="AE607" s="422"/>
      <c r="AF607" s="379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201.60000000000002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252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75.600000000000009</v>
      </c>
      <c r="I608" s="46">
        <f>IFERROR(Y193*1,"0")+IFERROR(Y194*1,"0")+IFERROR(Y195*1,"0")+IFERROR(Y196*1,"0")+IFERROR(Y197*1,"0")+IFERROR(Y198*1,"0")+IFERROR(Y199*1,"0")+IFERROR(Y200*1,"0")</f>
        <v>100.80000000000001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1759.8000000000002</v>
      </c>
      <c r="K608" s="46">
        <f>IFERROR(Y249*1,"0")+IFERROR(Y250*1,"0")+IFERROR(Y251*1,"0")+IFERROR(Y252*1,"0")+IFERROR(Y253*1,"0")+IFERROR(Y254*1,"0")+IFERROR(Y255*1,"0")+IFERROR(Y256*1,"0")</f>
        <v>0</v>
      </c>
      <c r="L608" s="379"/>
      <c r="M608" s="46">
        <f>IFERROR(Y261*1,"0")+IFERROR(Y262*1,"0")+IFERROR(Y263*1,"0")+IFERROR(Y264*1,"0")+IFERROR(Y265*1,"0")+IFERROR(Y266*1,"0")+IFERROR(Y267*1,"0")+IFERROR(Y268*1,"0")</f>
        <v>0</v>
      </c>
      <c r="N608" s="379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139.5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10772.4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171.6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155.4</v>
      </c>
      <c r="Z608" s="46">
        <f>IFERROR(Y471*1,"0")+IFERROR(Y475*1,"0")+IFERROR(Y476*1,"0")+IFERROR(Y477*1,"0")+IFERROR(Y478*1,"0")+IFERROR(Y479*1,"0")+IFERROR(Y480*1,"0")+IFERROR(Y484*1,"0")</f>
        <v>100.80000000000001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158.4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1056</v>
      </c>
      <c r="AE608" s="46">
        <f>IFERROR(Y582*1,"0")+IFERROR(Y583*1,"0")+IFERROR(Y587*1,"0")+IFERROR(Y591*1,"0")+IFERROR(Y595*1,"0")</f>
        <v>0</v>
      </c>
      <c r="AF608" s="379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500,00"/>
        <filter val="1 555,86"/>
        <filter val="1,20"/>
        <filter val="100,00"/>
        <filter val="11,31"/>
        <filter val="115,38"/>
        <filter val="120,00"/>
        <filter val="126,00"/>
        <filter val="129,63"/>
        <filter val="14 849,46"/>
        <filter val="144,00"/>
        <filter val="15 493,84"/>
        <filter val="15,00"/>
        <filter val="150,00"/>
        <filter val="16 093,84"/>
        <filter val="168,00"/>
        <filter val="170,00"/>
        <filter val="18,94"/>
        <filter val="20,00"/>
        <filter val="200,00"/>
        <filter val="21,79"/>
        <filter val="23,81"/>
        <filter val="233,33"/>
        <filter val="24"/>
        <filter val="24,24"/>
        <filter val="25,64"/>
        <filter val="250,00"/>
        <filter val="29,76"/>
        <filter val="3 500,00"/>
        <filter val="3,06"/>
        <filter val="30,00"/>
        <filter val="307,55"/>
        <filter val="35,71"/>
        <filter val="38,40"/>
        <filter val="4 500,00"/>
        <filter val="40,00"/>
        <filter val="466,67"/>
        <filter val="48,00"/>
        <filter val="50,00"/>
        <filter val="55,00"/>
        <filter val="6,41"/>
        <filter val="7 000,00"/>
        <filter val="7,14"/>
        <filter val="70,00"/>
        <filter val="700,00"/>
        <filter val="8,33"/>
        <filter val="8,40"/>
        <filter val="80,00"/>
        <filter val="9,47"/>
        <filter val="9,60"/>
        <filter val="900,00"/>
        <filter val="93,40"/>
        <filter val="95,00"/>
        <filter val="990,00"/>
      </filters>
    </filterColumn>
  </autoFilter>
  <mergeCells count="1076">
    <mergeCell ref="D17:E18"/>
    <mergeCell ref="D173:E173"/>
    <mergeCell ref="P598:V598"/>
    <mergeCell ref="D471:E471"/>
    <mergeCell ref="A151:O152"/>
    <mergeCell ref="P71:T71"/>
    <mergeCell ref="D542:E542"/>
    <mergeCell ref="P313:T313"/>
    <mergeCell ref="X17:X18"/>
    <mergeCell ref="D123:E123"/>
    <mergeCell ref="P58:T58"/>
    <mergeCell ref="D421:E421"/>
    <mergeCell ref="A188:O189"/>
    <mergeCell ref="A494:Z494"/>
    <mergeCell ref="P444:T444"/>
    <mergeCell ref="D408:E408"/>
    <mergeCell ref="P387:V387"/>
    <mergeCell ref="D57:E57"/>
    <mergeCell ref="P528:T528"/>
    <mergeCell ref="P208:V208"/>
    <mergeCell ref="A204:Z204"/>
    <mergeCell ref="D196:E196"/>
    <mergeCell ref="A424:O425"/>
    <mergeCell ref="P23:V23"/>
    <mergeCell ref="D133:E133"/>
    <mergeCell ref="D155:E155"/>
    <mergeCell ref="D149:E149"/>
    <mergeCell ref="D320:E320"/>
    <mergeCell ref="D447:E447"/>
    <mergeCell ref="A8:C8"/>
    <mergeCell ref="P124:T124"/>
    <mergeCell ref="P310:V310"/>
    <mergeCell ref="D355:E355"/>
    <mergeCell ref="P163:V163"/>
    <mergeCell ref="P360:T360"/>
    <mergeCell ref="D32:E32"/>
    <mergeCell ref="A153:Z153"/>
    <mergeCell ref="D97:E97"/>
    <mergeCell ref="D268:E268"/>
    <mergeCell ref="P76:V76"/>
    <mergeCell ref="D395:E395"/>
    <mergeCell ref="P449:T449"/>
    <mergeCell ref="P374:V374"/>
    <mergeCell ref="B606:B607"/>
    <mergeCell ref="A426:Z426"/>
    <mergeCell ref="A10:C10"/>
    <mergeCell ref="P126:T126"/>
    <mergeCell ref="A364:Z364"/>
    <mergeCell ref="D553:E553"/>
    <mergeCell ref="D606:D607"/>
    <mergeCell ref="A413:Z413"/>
    <mergeCell ref="P218:T218"/>
    <mergeCell ref="P311:V311"/>
    <mergeCell ref="A21:Z21"/>
    <mergeCell ref="A192:Z192"/>
    <mergeCell ref="P505:T505"/>
    <mergeCell ref="P425:V425"/>
    <mergeCell ref="A499:Z499"/>
    <mergeCell ref="A586:Z586"/>
    <mergeCell ref="P356:V356"/>
    <mergeCell ref="P81:V81"/>
    <mergeCell ref="Y605:AB605"/>
    <mergeCell ref="D54:E54"/>
    <mergeCell ref="V12:W12"/>
    <mergeCell ref="P319:T319"/>
    <mergeCell ref="D262:E262"/>
    <mergeCell ref="D433:E433"/>
    <mergeCell ref="P285:V285"/>
    <mergeCell ref="A598:O603"/>
    <mergeCell ref="A44:O45"/>
    <mergeCell ref="P85:T85"/>
    <mergeCell ref="P383:T383"/>
    <mergeCell ref="D522:E522"/>
    <mergeCell ref="A373:O374"/>
    <mergeCell ref="D552:E552"/>
    <mergeCell ref="D95:E95"/>
    <mergeCell ref="P149:T149"/>
    <mergeCell ref="D266:E266"/>
    <mergeCell ref="A279:O280"/>
    <mergeCell ref="P447:T447"/>
    <mergeCell ref="P410:T410"/>
    <mergeCell ref="P508:T508"/>
    <mergeCell ref="U17:V17"/>
    <mergeCell ref="Y17:Y18"/>
    <mergeCell ref="D331:E331"/>
    <mergeCell ref="W605:X605"/>
    <mergeCell ref="P560:T560"/>
    <mergeCell ref="P114:T114"/>
    <mergeCell ref="A554:O555"/>
    <mergeCell ref="I605:V605"/>
    <mergeCell ref="P241:T241"/>
    <mergeCell ref="D84:E84"/>
    <mergeCell ref="D22:E22"/>
    <mergeCell ref="X606:X607"/>
    <mergeCell ref="Z606:Z607"/>
    <mergeCell ref="D577:E577"/>
    <mergeCell ref="N17:N18"/>
    <mergeCell ref="P72:T72"/>
    <mergeCell ref="Q5:R5"/>
    <mergeCell ref="F17:F18"/>
    <mergeCell ref="P199:T199"/>
    <mergeCell ref="D242:E242"/>
    <mergeCell ref="P370:T370"/>
    <mergeCell ref="P297:T297"/>
    <mergeCell ref="D478:E478"/>
    <mergeCell ref="D278:E278"/>
    <mergeCell ref="P568:T568"/>
    <mergeCell ref="D234:E234"/>
    <mergeCell ref="P288:T288"/>
    <mergeCell ref="P484:T484"/>
    <mergeCell ref="D576:E576"/>
    <mergeCell ref="P70:T70"/>
    <mergeCell ref="P263:T263"/>
    <mergeCell ref="P305:V305"/>
    <mergeCell ref="D244:E244"/>
    <mergeCell ref="P228:T228"/>
    <mergeCell ref="D171:E171"/>
    <mergeCell ref="D342:E342"/>
    <mergeCell ref="P355:T355"/>
    <mergeCell ref="D407:E407"/>
    <mergeCell ref="Q6:R6"/>
    <mergeCell ref="P200:T200"/>
    <mergeCell ref="P134:T134"/>
    <mergeCell ref="P243:T243"/>
    <mergeCell ref="D102:E102"/>
    <mergeCell ref="E606:E607"/>
    <mergeCell ref="A428:O429"/>
    <mergeCell ref="P181:T181"/>
    <mergeCell ref="D29:E29"/>
    <mergeCell ref="P592:V592"/>
    <mergeCell ref="D216:E216"/>
    <mergeCell ref="D265:E265"/>
    <mergeCell ref="A20:Z20"/>
    <mergeCell ref="P300:V300"/>
    <mergeCell ref="D452:E452"/>
    <mergeCell ref="D252:E252"/>
    <mergeCell ref="A318:Z318"/>
    <mergeCell ref="P493:V493"/>
    <mergeCell ref="P123:T123"/>
    <mergeCell ref="D550:E550"/>
    <mergeCell ref="P421:T421"/>
    <mergeCell ref="A411:O412"/>
    <mergeCell ref="P110:T110"/>
    <mergeCell ref="P408:T408"/>
    <mergeCell ref="P137:V137"/>
    <mergeCell ref="D218:E218"/>
    <mergeCell ref="A176:Z176"/>
    <mergeCell ref="P593:V593"/>
    <mergeCell ref="A539:Z539"/>
    <mergeCell ref="A191:Z191"/>
    <mergeCell ref="P439:T439"/>
    <mergeCell ref="D249:E249"/>
    <mergeCell ref="A51:Z51"/>
    <mergeCell ref="A107:Z107"/>
    <mergeCell ref="P262:T262"/>
    <mergeCell ref="D276:E276"/>
    <mergeCell ref="P433:T433"/>
    <mergeCell ref="AD17:AF18"/>
    <mergeCell ref="P599:V599"/>
    <mergeCell ref="P167:V167"/>
    <mergeCell ref="D101:E101"/>
    <mergeCell ref="A310:O311"/>
    <mergeCell ref="A481:O482"/>
    <mergeCell ref="D570:E570"/>
    <mergeCell ref="P403:V403"/>
    <mergeCell ref="A430:Z430"/>
    <mergeCell ref="F5:G5"/>
    <mergeCell ref="A488:Z488"/>
    <mergeCell ref="P411:V411"/>
    <mergeCell ref="A25:Z25"/>
    <mergeCell ref="P467:V467"/>
    <mergeCell ref="D455:E455"/>
    <mergeCell ref="P509:T509"/>
    <mergeCell ref="P119:V119"/>
    <mergeCell ref="P186:T186"/>
    <mergeCell ref="A36:O37"/>
    <mergeCell ref="A334:O335"/>
    <mergeCell ref="P253:T253"/>
    <mergeCell ref="D221:E221"/>
    <mergeCell ref="V11:W11"/>
    <mergeCell ref="A294:Z294"/>
    <mergeCell ref="A394:Z394"/>
    <mergeCell ref="A465:Z465"/>
    <mergeCell ref="D457:E457"/>
    <mergeCell ref="P57:T57"/>
    <mergeCell ref="A497:O498"/>
    <mergeCell ref="D165:E165"/>
    <mergeCell ref="D475:E475"/>
    <mergeCell ref="P342:T342"/>
    <mergeCell ref="P2:W3"/>
    <mergeCell ref="D560:E560"/>
    <mergeCell ref="P133:T133"/>
    <mergeCell ref="A269:O270"/>
    <mergeCell ref="P498:V498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D333:E333"/>
    <mergeCell ref="D508:E508"/>
    <mergeCell ref="D575:E575"/>
    <mergeCell ref="D10:E10"/>
    <mergeCell ref="A23:O24"/>
    <mergeCell ref="F10:G10"/>
    <mergeCell ref="P135:T135"/>
    <mergeCell ref="D34:E34"/>
    <mergeCell ref="D562:E562"/>
    <mergeCell ref="D243:E243"/>
    <mergeCell ref="D544:E544"/>
    <mergeCell ref="P420:T420"/>
    <mergeCell ref="D397:E397"/>
    <mergeCell ref="A130:Z130"/>
    <mergeCell ref="D528:E528"/>
    <mergeCell ref="P363:V363"/>
    <mergeCell ref="A245:O246"/>
    <mergeCell ref="D503:E503"/>
    <mergeCell ref="Y606:Y607"/>
    <mergeCell ref="P415:T415"/>
    <mergeCell ref="M17:M18"/>
    <mergeCell ref="P584:V584"/>
    <mergeCell ref="O17:O18"/>
    <mergeCell ref="A469:Z469"/>
    <mergeCell ref="P258:V258"/>
    <mergeCell ref="P429:V429"/>
    <mergeCell ref="P174:V174"/>
    <mergeCell ref="P223:V223"/>
    <mergeCell ref="A248:Z248"/>
    <mergeCell ref="P350:V350"/>
    <mergeCell ref="A547:O548"/>
    <mergeCell ref="P102:T102"/>
    <mergeCell ref="P481:V481"/>
    <mergeCell ref="A247:Z247"/>
    <mergeCell ref="P189:V189"/>
    <mergeCell ref="P196:T196"/>
    <mergeCell ref="D177:E177"/>
    <mergeCell ref="A312:Z312"/>
    <mergeCell ref="D33:E33"/>
    <mergeCell ref="A483:Z483"/>
    <mergeCell ref="A106:Z106"/>
    <mergeCell ref="D226:E226"/>
    <mergeCell ref="P354:T354"/>
    <mergeCell ref="P585:V585"/>
    <mergeCell ref="D462:E462"/>
    <mergeCell ref="P62:T62"/>
    <mergeCell ref="P583:T583"/>
    <mergeCell ref="D323:E323"/>
    <mergeCell ref="A136:O137"/>
    <mergeCell ref="C606:C607"/>
    <mergeCell ref="P575:T575"/>
    <mergeCell ref="D385:E385"/>
    <mergeCell ref="P295:T295"/>
    <mergeCell ref="P178:T178"/>
    <mergeCell ref="P34:T34"/>
    <mergeCell ref="P276:T276"/>
    <mergeCell ref="D86:E86"/>
    <mergeCell ref="P341:T341"/>
    <mergeCell ref="A64:O65"/>
    <mergeCell ref="D384:E384"/>
    <mergeCell ref="A387:O388"/>
    <mergeCell ref="A362:O363"/>
    <mergeCell ref="D449:E449"/>
    <mergeCell ref="P577:T577"/>
    <mergeCell ref="P428:V428"/>
    <mergeCell ref="P284:V284"/>
    <mergeCell ref="P478:T478"/>
    <mergeCell ref="D150:E150"/>
    <mergeCell ref="P278:T278"/>
    <mergeCell ref="P129:V129"/>
    <mergeCell ref="P489:T489"/>
    <mergeCell ref="D74:E74"/>
    <mergeCell ref="P87:T87"/>
    <mergeCell ref="P151:V151"/>
    <mergeCell ref="D68:E68"/>
    <mergeCell ref="A203:Z203"/>
    <mergeCell ref="D372:E372"/>
    <mergeCell ref="P451:T451"/>
    <mergeCell ref="A470:Z470"/>
    <mergeCell ref="P543:T543"/>
    <mergeCell ref="P491:T491"/>
    <mergeCell ref="P322:T322"/>
    <mergeCell ref="P582:T582"/>
    <mergeCell ref="A9:C9"/>
    <mergeCell ref="P125:T125"/>
    <mergeCell ref="P321:T321"/>
    <mergeCell ref="P557:T557"/>
    <mergeCell ref="D58:E58"/>
    <mergeCell ref="A302:Z302"/>
    <mergeCell ref="P348:T348"/>
    <mergeCell ref="A564:O565"/>
    <mergeCell ref="P571:V571"/>
    <mergeCell ref="P323:T323"/>
    <mergeCell ref="D231:E231"/>
    <mergeCell ref="D529:E529"/>
    <mergeCell ref="A389:Z389"/>
    <mergeCell ref="A460:Z460"/>
    <mergeCell ref="Q13:R13"/>
    <mergeCell ref="A293:Z293"/>
    <mergeCell ref="P572:V572"/>
    <mergeCell ref="P139:T139"/>
    <mergeCell ref="P101:T101"/>
    <mergeCell ref="A128:O129"/>
    <mergeCell ref="D215:E215"/>
    <mergeCell ref="D321:E321"/>
    <mergeCell ref="D386:E386"/>
    <mergeCell ref="D513:E513"/>
    <mergeCell ref="D557:E557"/>
    <mergeCell ref="P492:V492"/>
    <mergeCell ref="A317:Z317"/>
    <mergeCell ref="P576:T576"/>
    <mergeCell ref="D450:E450"/>
    <mergeCell ref="A434:O435"/>
    <mergeCell ref="D521:E521"/>
    <mergeCell ref="A592:O593"/>
    <mergeCell ref="D299:E299"/>
    <mergeCell ref="D370:E370"/>
    <mergeCell ref="D541:E541"/>
    <mergeCell ref="Q606:Q607"/>
    <mergeCell ref="D222:E222"/>
    <mergeCell ref="P35:T35"/>
    <mergeCell ref="G17:G18"/>
    <mergeCell ref="A81:O82"/>
    <mergeCell ref="P333:T333"/>
    <mergeCell ref="D314:E314"/>
    <mergeCell ref="C605:H605"/>
    <mergeCell ref="D80:E80"/>
    <mergeCell ref="P357:V357"/>
    <mergeCell ref="A169:Z169"/>
    <mergeCell ref="A225:Z225"/>
    <mergeCell ref="P551:T551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D534:E534"/>
    <mergeCell ref="P606:P607"/>
    <mergeCell ref="D227:E227"/>
    <mergeCell ref="A463:O464"/>
    <mergeCell ref="AB17:AB18"/>
    <mergeCell ref="P458:V458"/>
    <mergeCell ref="D446:E446"/>
    <mergeCell ref="A581:Z581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396:T396"/>
    <mergeCell ref="D439:E439"/>
    <mergeCell ref="A512:Z512"/>
    <mergeCell ref="D6:M6"/>
    <mergeCell ref="A75:O76"/>
    <mergeCell ref="P461:T461"/>
    <mergeCell ref="D304:E304"/>
    <mergeCell ref="P565:V565"/>
    <mergeCell ref="P567:T567"/>
    <mergeCell ref="D540:E540"/>
    <mergeCell ref="D143:E143"/>
    <mergeCell ref="P227:T227"/>
    <mergeCell ref="D319:E319"/>
    <mergeCell ref="D441:E441"/>
    <mergeCell ref="P569:T569"/>
    <mergeCell ref="D506:E506"/>
    <mergeCell ref="A515:O516"/>
    <mergeCell ref="P177:T177"/>
    <mergeCell ref="P33:T33"/>
    <mergeCell ref="A223:O224"/>
    <mergeCell ref="W606:W607"/>
    <mergeCell ref="H10:M10"/>
    <mergeCell ref="AA17:AA18"/>
    <mergeCell ref="A377:Z377"/>
    <mergeCell ref="AC17:AC18"/>
    <mergeCell ref="O606:O607"/>
    <mergeCell ref="A122:Z122"/>
    <mergeCell ref="P108:T108"/>
    <mergeCell ref="D89:E89"/>
    <mergeCell ref="P147:V147"/>
    <mergeCell ref="P254:T254"/>
    <mergeCell ref="P251:T251"/>
    <mergeCell ref="A104:O105"/>
    <mergeCell ref="D420:E420"/>
    <mergeCell ref="D591:E591"/>
    <mergeCell ref="V6:W9"/>
    <mergeCell ref="P256:T256"/>
    <mergeCell ref="D199:E199"/>
    <mergeCell ref="P109:T109"/>
    <mergeCell ref="D186:E186"/>
    <mergeCell ref="P274:T274"/>
    <mergeCell ref="D217:E217"/>
    <mergeCell ref="D484:E484"/>
    <mergeCell ref="P541:T541"/>
    <mergeCell ref="P84:T84"/>
    <mergeCell ref="P222:T222"/>
    <mergeCell ref="P22:T22"/>
    <mergeCell ref="P193:T193"/>
    <mergeCell ref="P320:T320"/>
    <mergeCell ref="A580:Z580"/>
    <mergeCell ref="P314:T314"/>
    <mergeCell ref="A61:Z61"/>
    <mergeCell ref="BD17:BD18"/>
    <mergeCell ref="P232:T232"/>
    <mergeCell ref="P152:V152"/>
    <mergeCell ref="P330:T330"/>
    <mergeCell ref="D140:E140"/>
    <mergeCell ref="D267:E267"/>
    <mergeCell ref="P395:T395"/>
    <mergeCell ref="D438:E438"/>
    <mergeCell ref="D509:E509"/>
    <mergeCell ref="R606:R607"/>
    <mergeCell ref="D359:E359"/>
    <mergeCell ref="P96:T96"/>
    <mergeCell ref="H17:H18"/>
    <mergeCell ref="P531:V531"/>
    <mergeCell ref="P261:T261"/>
    <mergeCell ref="A291:O292"/>
    <mergeCell ref="P161:T161"/>
    <mergeCell ref="P217:T217"/>
    <mergeCell ref="P332:T332"/>
    <mergeCell ref="D198:E198"/>
    <mergeCell ref="A207:O208"/>
    <mergeCell ref="D440:E440"/>
    <mergeCell ref="P503:T503"/>
    <mergeCell ref="D296:E296"/>
    <mergeCell ref="P559:T559"/>
    <mergeCell ref="P104:V104"/>
    <mergeCell ref="D489:E489"/>
    <mergeCell ref="D427:E427"/>
    <mergeCell ref="A157:O158"/>
    <mergeCell ref="P27:T27"/>
    <mergeCell ref="A284:O285"/>
    <mergeCell ref="P325:T325"/>
    <mergeCell ref="AB606:AB607"/>
    <mergeCell ref="P143:T143"/>
    <mergeCell ref="AD606:AD607"/>
    <mergeCell ref="P441:T441"/>
    <mergeCell ref="P235:T235"/>
    <mergeCell ref="P506:T506"/>
    <mergeCell ref="P477:T477"/>
    <mergeCell ref="P533:T533"/>
    <mergeCell ref="P157:V157"/>
    <mergeCell ref="P213:V213"/>
    <mergeCell ref="A38:Z38"/>
    <mergeCell ref="A209:Z209"/>
    <mergeCell ref="P328:V328"/>
    <mergeCell ref="D476:E476"/>
    <mergeCell ref="A432:Z432"/>
    <mergeCell ref="P299:T299"/>
    <mergeCell ref="P392:V392"/>
    <mergeCell ref="A67:Z67"/>
    <mergeCell ref="A510:O511"/>
    <mergeCell ref="D206:E206"/>
    <mergeCell ref="P390:T390"/>
    <mergeCell ref="P561:T561"/>
    <mergeCell ref="D504:E504"/>
    <mergeCell ref="P41:V41"/>
    <mergeCell ref="A66:Z66"/>
    <mergeCell ref="D298:E298"/>
    <mergeCell ref="D181:E181"/>
    <mergeCell ref="A578:O579"/>
    <mergeCell ref="P404:V404"/>
    <mergeCell ref="A351:Z351"/>
    <mergeCell ref="D273:E273"/>
    <mergeCell ref="P156:T156"/>
    <mergeCell ref="J9:M9"/>
    <mergeCell ref="D283:E283"/>
    <mergeCell ref="A418:Z418"/>
    <mergeCell ref="P440:T440"/>
    <mergeCell ref="A90:O91"/>
    <mergeCell ref="D348:E348"/>
    <mergeCell ref="D519:E519"/>
    <mergeCell ref="D62:E62"/>
    <mergeCell ref="P141:T141"/>
    <mergeCell ref="D56:E56"/>
    <mergeCell ref="D193:E193"/>
    <mergeCell ref="D127:E127"/>
    <mergeCell ref="P206:T206"/>
    <mergeCell ref="P233:T233"/>
    <mergeCell ref="P448:T448"/>
    <mergeCell ref="P304:T304"/>
    <mergeCell ref="D347:E347"/>
    <mergeCell ref="D114:E114"/>
    <mergeCell ref="D491:E491"/>
    <mergeCell ref="P504:T504"/>
    <mergeCell ref="P105:V105"/>
    <mergeCell ref="P99:V99"/>
    <mergeCell ref="D39:E39"/>
    <mergeCell ref="P468:V468"/>
    <mergeCell ref="P316:V316"/>
    <mergeCell ref="P334:V334"/>
    <mergeCell ref="D415:E415"/>
    <mergeCell ref="A517:Z517"/>
    <mergeCell ref="P80:T80"/>
    <mergeCell ref="D194:E194"/>
    <mergeCell ref="Z17:Z18"/>
    <mergeCell ref="P93:T93"/>
    <mergeCell ref="P26:T26"/>
    <mergeCell ref="P324:T324"/>
    <mergeCell ref="P591:T591"/>
    <mergeCell ref="A92:Z92"/>
    <mergeCell ref="P525:V525"/>
    <mergeCell ref="A138:Z138"/>
    <mergeCell ref="P202:V202"/>
    <mergeCell ref="P373:V373"/>
    <mergeCell ref="P380:T380"/>
    <mergeCell ref="A13:M13"/>
    <mergeCell ref="G606:G607"/>
    <mergeCell ref="A59:O60"/>
    <mergeCell ref="I606:I607"/>
    <mergeCell ref="P536:V536"/>
    <mergeCell ref="P315:V315"/>
    <mergeCell ref="P115:T115"/>
    <mergeCell ref="D254:E254"/>
    <mergeCell ref="A15:M15"/>
    <mergeCell ref="D490:E490"/>
    <mergeCell ref="P600:V600"/>
    <mergeCell ref="D346:E346"/>
    <mergeCell ref="P229:T229"/>
    <mergeCell ref="A530:O531"/>
    <mergeCell ref="D477:E477"/>
    <mergeCell ref="D125:E125"/>
    <mergeCell ref="P179:T179"/>
    <mergeCell ref="A369:Z369"/>
    <mergeCell ref="P446:T446"/>
    <mergeCell ref="P540:T540"/>
    <mergeCell ref="D583:E583"/>
    <mergeCell ref="A596:O597"/>
    <mergeCell ref="A571:O572"/>
    <mergeCell ref="D172:E172"/>
    <mergeCell ref="P226:T226"/>
    <mergeCell ref="D85:E85"/>
    <mergeCell ref="D256:E256"/>
    <mergeCell ref="P475:T475"/>
    <mergeCell ref="P120:V120"/>
    <mergeCell ref="D383:E383"/>
    <mergeCell ref="P462:T462"/>
    <mergeCell ref="P524:V524"/>
    <mergeCell ref="D341:E341"/>
    <mergeCell ref="A549:Z549"/>
    <mergeCell ref="D453:E453"/>
    <mergeCell ref="D445:E445"/>
    <mergeCell ref="P116:T116"/>
    <mergeCell ref="A485:O486"/>
    <mergeCell ref="A376:Z376"/>
    <mergeCell ref="A162:O163"/>
    <mergeCell ref="A501:Z501"/>
    <mergeCell ref="D197:E197"/>
    <mergeCell ref="D253:E253"/>
    <mergeCell ref="P507:T507"/>
    <mergeCell ref="P534:T534"/>
    <mergeCell ref="P338:T338"/>
    <mergeCell ref="AA606:AA607"/>
    <mergeCell ref="AC606:AC607"/>
    <mergeCell ref="P595:T595"/>
    <mergeCell ref="T5:U5"/>
    <mergeCell ref="V5:W5"/>
    <mergeCell ref="P496:T496"/>
    <mergeCell ref="D233:E233"/>
    <mergeCell ref="D338:E338"/>
    <mergeCell ref="P212:V212"/>
    <mergeCell ref="P361:T361"/>
    <mergeCell ref="D409:E409"/>
    <mergeCell ref="P510:V510"/>
    <mergeCell ref="Q8:R8"/>
    <mergeCell ref="P69:T69"/>
    <mergeCell ref="P140:T140"/>
    <mergeCell ref="P267:T267"/>
    <mergeCell ref="P438:T438"/>
    <mergeCell ref="A257:O258"/>
    <mergeCell ref="D219:E219"/>
    <mergeCell ref="D275:E275"/>
    <mergeCell ref="D419:E419"/>
    <mergeCell ref="D444:E444"/>
    <mergeCell ref="T6:U9"/>
    <mergeCell ref="D340:E340"/>
    <mergeCell ref="A349:O350"/>
    <mergeCell ref="D533:E533"/>
    <mergeCell ref="D582:E582"/>
    <mergeCell ref="Q10:R10"/>
    <mergeCell ref="P368:V368"/>
    <mergeCell ref="D185:E185"/>
    <mergeCell ref="P296:T296"/>
    <mergeCell ref="A315:O316"/>
    <mergeCell ref="A495:Z495"/>
    <mergeCell ref="P597:V597"/>
    <mergeCell ref="P397:T397"/>
    <mergeCell ref="A538:Z538"/>
    <mergeCell ref="P74:T74"/>
    <mergeCell ref="A19:Z19"/>
    <mergeCell ref="A190:Z190"/>
    <mergeCell ref="P372:T372"/>
    <mergeCell ref="P292:V292"/>
    <mergeCell ref="A14:M14"/>
    <mergeCell ref="D109:E109"/>
    <mergeCell ref="D480:E480"/>
    <mergeCell ref="D551:E551"/>
    <mergeCell ref="D277:E277"/>
    <mergeCell ref="P554:V554"/>
    <mergeCell ref="D371:E371"/>
    <mergeCell ref="P60:V60"/>
    <mergeCell ref="D43:E43"/>
    <mergeCell ref="P216:T216"/>
    <mergeCell ref="A272:Z272"/>
    <mergeCell ref="A406:Z406"/>
    <mergeCell ref="P514:T514"/>
    <mergeCell ref="D422:E422"/>
    <mergeCell ref="D132:E132"/>
    <mergeCell ref="P89:T89"/>
    <mergeCell ref="P211:T211"/>
    <mergeCell ref="P558:T558"/>
    <mergeCell ref="P309:T309"/>
    <mergeCell ref="D295:E295"/>
    <mergeCell ref="D178:E178"/>
    <mergeCell ref="P545:T545"/>
    <mergeCell ref="P88:T88"/>
    <mergeCell ref="D567:E567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A367:O368"/>
    <mergeCell ref="D454:E454"/>
    <mergeCell ref="D569:E569"/>
    <mergeCell ref="H606:H607"/>
    <mergeCell ref="P185:T185"/>
    <mergeCell ref="P544:T544"/>
    <mergeCell ref="A146:O147"/>
    <mergeCell ref="P427:T427"/>
    <mergeCell ref="P283:T283"/>
    <mergeCell ref="A556:Z556"/>
    <mergeCell ref="D264:E264"/>
    <mergeCell ref="P277:T277"/>
    <mergeCell ref="D220:E220"/>
    <mergeCell ref="D391:E391"/>
    <mergeCell ref="P519:T519"/>
    <mergeCell ref="P497:V497"/>
    <mergeCell ref="P435:V435"/>
    <mergeCell ref="P589:V589"/>
    <mergeCell ref="P136:V136"/>
    <mergeCell ref="P434:V434"/>
    <mergeCell ref="A259:Z259"/>
    <mergeCell ref="D251:E251"/>
    <mergeCell ref="P587:T587"/>
    <mergeCell ref="P238:V238"/>
    <mergeCell ref="P264:T264"/>
    <mergeCell ref="P68:T68"/>
    <mergeCell ref="A356:O357"/>
    <mergeCell ref="P601:V601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344:V344"/>
    <mergeCell ref="P515:V515"/>
    <mergeCell ref="A201:O202"/>
    <mergeCell ref="P306:V306"/>
    <mergeCell ref="P513:T513"/>
    <mergeCell ref="P579:V579"/>
    <mergeCell ref="D325:E325"/>
    <mergeCell ref="P291:V291"/>
    <mergeCell ref="P588:V588"/>
    <mergeCell ref="D261:E261"/>
    <mergeCell ref="P442:T442"/>
    <mergeCell ref="D448:E448"/>
    <mergeCell ref="D546:E546"/>
    <mergeCell ref="P183:V183"/>
    <mergeCell ref="D390:E390"/>
    <mergeCell ref="D561:E561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166:E166"/>
    <mergeCell ref="D337:E337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A487:Z487"/>
    <mergeCell ref="D103:E103"/>
    <mergeCell ref="D230:E230"/>
    <mergeCell ref="D401:E401"/>
    <mergeCell ref="D339:E339"/>
    <mergeCell ref="A474:Z474"/>
    <mergeCell ref="D545:E545"/>
    <mergeCell ref="D88:E88"/>
    <mergeCell ref="P142:T142"/>
    <mergeCell ref="D26:E26"/>
    <mergeCell ref="D324:E324"/>
    <mergeCell ref="P378:T378"/>
    <mergeCell ref="P574:T574"/>
    <mergeCell ref="P117:T117"/>
    <mergeCell ref="P55:T55"/>
    <mergeCell ref="D115:E115"/>
    <mergeCell ref="P417:V417"/>
    <mergeCell ref="P480:T480"/>
    <mergeCell ref="Q12:R12"/>
    <mergeCell ref="P529:T529"/>
    <mergeCell ref="D466:E466"/>
    <mergeCell ref="D9:E9"/>
    <mergeCell ref="D180:E180"/>
    <mergeCell ref="D118:E118"/>
    <mergeCell ref="F9:G9"/>
    <mergeCell ref="P53:T53"/>
    <mergeCell ref="P197:T197"/>
    <mergeCell ref="D161:E161"/>
    <mergeCell ref="P289:T289"/>
    <mergeCell ref="D232:E232"/>
    <mergeCell ref="P422:T422"/>
    <mergeCell ref="D27:E27"/>
    <mergeCell ref="A40:O41"/>
    <mergeCell ref="P402:T402"/>
    <mergeCell ref="P15:T16"/>
    <mergeCell ref="D396:E396"/>
    <mergeCell ref="P450:T450"/>
    <mergeCell ref="D456:E456"/>
    <mergeCell ref="S606:S607"/>
    <mergeCell ref="AG17:AG18"/>
    <mergeCell ref="P546:T546"/>
    <mergeCell ref="U606:U607"/>
    <mergeCell ref="D160:E160"/>
    <mergeCell ref="P201:V201"/>
    <mergeCell ref="I17:I18"/>
    <mergeCell ref="A467:O46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P463:V463"/>
    <mergeCell ref="D451:E451"/>
    <mergeCell ref="D255:E255"/>
    <mergeCell ref="P49:V49"/>
    <mergeCell ref="A113:Z113"/>
    <mergeCell ref="P36:V36"/>
    <mergeCell ref="A303:Z303"/>
    <mergeCell ref="A159:Z159"/>
    <mergeCell ref="P78:T78"/>
    <mergeCell ref="T606:T607"/>
    <mergeCell ref="V606:V607"/>
    <mergeCell ref="A405:Z405"/>
    <mergeCell ref="J17:J18"/>
    <mergeCell ref="L17:L18"/>
    <mergeCell ref="P555:V555"/>
    <mergeCell ref="A327:O328"/>
    <mergeCell ref="A184:Z184"/>
    <mergeCell ref="D240:E240"/>
    <mergeCell ref="P48:V48"/>
    <mergeCell ref="P255:T255"/>
    <mergeCell ref="A100:Z100"/>
    <mergeCell ref="A336:Z336"/>
    <mergeCell ref="A594:Z594"/>
    <mergeCell ref="P112:V112"/>
    <mergeCell ref="A308:Z308"/>
    <mergeCell ref="P17:T18"/>
    <mergeCell ref="A400:Z400"/>
    <mergeCell ref="A77:Z77"/>
    <mergeCell ref="P63:T63"/>
    <mergeCell ref="A148:Z148"/>
    <mergeCell ref="D523:E523"/>
    <mergeCell ref="P194:T194"/>
    <mergeCell ref="P250:T250"/>
    <mergeCell ref="D31:E31"/>
    <mergeCell ref="A416:O417"/>
    <mergeCell ref="A167:O168"/>
    <mergeCell ref="D229:E229"/>
    <mergeCell ref="P479:T479"/>
    <mergeCell ref="A403:O404"/>
    <mergeCell ref="P131:T131"/>
    <mergeCell ref="D108:E108"/>
    <mergeCell ref="D1:F1"/>
    <mergeCell ref="P268:T268"/>
    <mergeCell ref="P339:T339"/>
    <mergeCell ref="D382:E382"/>
    <mergeCell ref="P401:T401"/>
    <mergeCell ref="P47:T47"/>
    <mergeCell ref="P466:T466"/>
    <mergeCell ref="P111:V111"/>
    <mergeCell ref="A307:Z307"/>
    <mergeCell ref="P187:T187"/>
    <mergeCell ref="A111:O112"/>
    <mergeCell ref="A182:O183"/>
    <mergeCell ref="P423:T423"/>
    <mergeCell ref="Q9:R9"/>
    <mergeCell ref="Q11:R11"/>
    <mergeCell ref="P205:T205"/>
    <mergeCell ref="D322:E322"/>
    <mergeCell ref="H1:Q1"/>
    <mergeCell ref="P280:V280"/>
    <mergeCell ref="D7:M7"/>
    <mergeCell ref="P145:T145"/>
    <mergeCell ref="D126:E126"/>
    <mergeCell ref="P443:T443"/>
    <mergeCell ref="A6:C6"/>
    <mergeCell ref="D309:E309"/>
    <mergeCell ref="P180:T180"/>
    <mergeCell ref="P118:T118"/>
    <mergeCell ref="D93:E93"/>
    <mergeCell ref="A42:Z42"/>
    <mergeCell ref="P43:T43"/>
    <mergeCell ref="P65:V65"/>
    <mergeCell ref="A12:M12"/>
    <mergeCell ref="P564:V564"/>
    <mergeCell ref="D595:E595"/>
    <mergeCell ref="K606:K607"/>
    <mergeCell ref="D5:E5"/>
    <mergeCell ref="A524:O525"/>
    <mergeCell ref="P382:T382"/>
    <mergeCell ref="P553:T553"/>
    <mergeCell ref="P453:T453"/>
    <mergeCell ref="D496:E496"/>
    <mergeCell ref="D290:E290"/>
    <mergeCell ref="D94:E94"/>
    <mergeCell ref="P98:V98"/>
    <mergeCell ref="D361:E361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269:V269"/>
    <mergeCell ref="P542:T542"/>
    <mergeCell ref="A606:A607"/>
    <mergeCell ref="A287:Z287"/>
    <mergeCell ref="A281:Z281"/>
    <mergeCell ref="P399:V399"/>
    <mergeCell ref="D145:E145"/>
    <mergeCell ref="P273:T273"/>
    <mergeCell ref="D443:E443"/>
    <mergeCell ref="D210:E210"/>
    <mergeCell ref="P476:T476"/>
    <mergeCell ref="P257:V257"/>
    <mergeCell ref="D313:E313"/>
    <mergeCell ref="A174:O175"/>
    <mergeCell ref="D236:E236"/>
    <mergeCell ref="D117:E117"/>
    <mergeCell ref="P171:T171"/>
    <mergeCell ref="D55:E55"/>
    <mergeCell ref="D30:E30"/>
    <mergeCell ref="P242:T242"/>
    <mergeCell ref="D353:E353"/>
    <mergeCell ref="P407:T407"/>
    <mergeCell ref="A472:O473"/>
    <mergeCell ref="D559:E559"/>
    <mergeCell ref="D381:E381"/>
    <mergeCell ref="D514:E514"/>
    <mergeCell ref="A492:O493"/>
    <mergeCell ref="P39:T39"/>
    <mergeCell ref="A46:Z46"/>
    <mergeCell ref="D87:E87"/>
    <mergeCell ref="P548:V548"/>
    <mergeCell ref="A458:O459"/>
    <mergeCell ref="A345:Z345"/>
    <mergeCell ref="P32:T32"/>
    <mergeCell ref="D250:E250"/>
    <mergeCell ref="P103:T103"/>
    <mergeCell ref="D437:E437"/>
    <mergeCell ref="A398:O399"/>
    <mergeCell ref="P59:V59"/>
    <mergeCell ref="P97:T97"/>
    <mergeCell ref="D211:E211"/>
    <mergeCell ref="P230:T230"/>
    <mergeCell ref="P570:T570"/>
    <mergeCell ref="P173:T173"/>
    <mergeCell ref="P29:T29"/>
    <mergeCell ref="P535:V535"/>
    <mergeCell ref="P94:T94"/>
    <mergeCell ref="P265:T265"/>
    <mergeCell ref="D379:E379"/>
    <mergeCell ref="D8:M8"/>
    <mergeCell ref="P563:T563"/>
    <mergeCell ref="P485:V485"/>
    <mergeCell ref="D366:E366"/>
    <mergeCell ref="P550:T550"/>
    <mergeCell ref="P279:V279"/>
    <mergeCell ref="P472:V472"/>
    <mergeCell ref="P31:T31"/>
    <mergeCell ref="D139:E139"/>
    <mergeCell ref="P522:T522"/>
    <mergeCell ref="P416:V416"/>
    <mergeCell ref="P45:V45"/>
    <mergeCell ref="A98:O99"/>
    <mergeCell ref="P343:V343"/>
    <mergeCell ref="D558:E558"/>
    <mergeCell ref="P393:V393"/>
    <mergeCell ref="A566:Z566"/>
    <mergeCell ref="A286:Z286"/>
    <mergeCell ref="P246:V246"/>
    <mergeCell ref="D520:E520"/>
    <mergeCell ref="P40:V40"/>
    <mergeCell ref="A237:O238"/>
    <mergeCell ref="D28:E28"/>
    <mergeCell ref="A535:O536"/>
    <mergeCell ref="D326:E326"/>
    <mergeCell ref="D47:E47"/>
    <mergeCell ref="D289:E289"/>
    <mergeCell ref="P160:T160"/>
    <mergeCell ref="D587:E587"/>
    <mergeCell ref="AE606:AE607"/>
    <mergeCell ref="P445:T445"/>
    <mergeCell ref="A50:Z50"/>
    <mergeCell ref="P90:V90"/>
    <mergeCell ref="P388:V388"/>
    <mergeCell ref="P459:V459"/>
    <mergeCell ref="D110:E110"/>
    <mergeCell ref="P234:T234"/>
    <mergeCell ref="D142:E142"/>
    <mergeCell ref="D378:E378"/>
    <mergeCell ref="A588:O589"/>
    <mergeCell ref="P95:T95"/>
    <mergeCell ref="P266:T266"/>
    <mergeCell ref="A526:Z526"/>
    <mergeCell ref="P530:V530"/>
    <mergeCell ref="P527:T527"/>
    <mergeCell ref="D568:E568"/>
    <mergeCell ref="P155:T155"/>
    <mergeCell ref="D70:E70"/>
    <mergeCell ref="P220:T220"/>
    <mergeCell ref="D263:E263"/>
    <mergeCell ref="P391:T391"/>
    <mergeCell ref="D505:E505"/>
    <mergeCell ref="P511:V511"/>
    <mergeCell ref="P518:T518"/>
    <mergeCell ref="A573:Z573"/>
    <mergeCell ref="P91:V91"/>
    <mergeCell ref="P236:T236"/>
    <mergeCell ref="R1:T1"/>
    <mergeCell ref="P172:T172"/>
    <mergeCell ref="P28:T28"/>
    <mergeCell ref="D71:E71"/>
    <mergeCell ref="P150:T150"/>
    <mergeCell ref="P221:T221"/>
    <mergeCell ref="P326:T326"/>
    <mergeCell ref="P215:T215"/>
    <mergeCell ref="D332:E332"/>
    <mergeCell ref="P386:T386"/>
    <mergeCell ref="P457:T457"/>
    <mergeCell ref="D574:E574"/>
    <mergeCell ref="P165:T165"/>
    <mergeCell ref="P30:T30"/>
    <mergeCell ref="D73:E73"/>
    <mergeCell ref="A436:Z436"/>
    <mergeCell ref="P464:V464"/>
    <mergeCell ref="P290:T290"/>
    <mergeCell ref="P452:T452"/>
    <mergeCell ref="P37:V37"/>
    <mergeCell ref="A500:Z500"/>
    <mergeCell ref="P168:V168"/>
    <mergeCell ref="P275:T275"/>
    <mergeCell ref="B17:B18"/>
    <mergeCell ref="A392:O393"/>
    <mergeCell ref="D479:E479"/>
    <mergeCell ref="D131:E131"/>
    <mergeCell ref="A52:Z52"/>
    <mergeCell ref="A260:Z260"/>
    <mergeCell ref="A431:Z431"/>
    <mergeCell ref="A358:Z358"/>
    <mergeCell ref="D543:E543"/>
    <mergeCell ref="P562:T562"/>
    <mergeCell ref="M606:M607"/>
    <mergeCell ref="AD605:AE605"/>
    <mergeCell ref="P86:T86"/>
    <mergeCell ref="D78:E78"/>
    <mergeCell ref="D134:E134"/>
    <mergeCell ref="A343:O344"/>
    <mergeCell ref="D205:E205"/>
    <mergeCell ref="P384:T384"/>
    <mergeCell ref="P455:T455"/>
    <mergeCell ref="P249:T249"/>
    <mergeCell ref="P520:T520"/>
    <mergeCell ref="A365:Z365"/>
    <mergeCell ref="D563:E563"/>
    <mergeCell ref="J606:J607"/>
    <mergeCell ref="D518:E518"/>
    <mergeCell ref="P207:V207"/>
    <mergeCell ref="D124:E124"/>
    <mergeCell ref="D195:E195"/>
    <mergeCell ref="P252:T252"/>
    <mergeCell ref="D360:E360"/>
    <mergeCell ref="P379:T379"/>
    <mergeCell ref="A300:O301"/>
    <mergeCell ref="P79:T79"/>
    <mergeCell ref="P381:T381"/>
    <mergeCell ref="P552:T552"/>
    <mergeCell ref="D79:E79"/>
    <mergeCell ref="P327:V327"/>
    <mergeCell ref="D144:E144"/>
    <mergeCell ref="D442:E442"/>
    <mergeCell ref="P521:T521"/>
    <mergeCell ref="D502:E502"/>
    <mergeCell ref="P73:T73"/>
    <mergeCell ref="P244:T244"/>
    <mergeCell ref="P144:T144"/>
    <mergeCell ref="D187:E187"/>
    <mergeCell ref="P437:T437"/>
    <mergeCell ref="P231:T231"/>
    <mergeCell ref="D423:E423"/>
    <mergeCell ref="A83:Z83"/>
    <mergeCell ref="D410:E410"/>
    <mergeCell ref="P385:T385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P366:T366"/>
    <mergeCell ref="W17:W18"/>
    <mergeCell ref="A212:O213"/>
    <mergeCell ref="P331:T331"/>
    <mergeCell ref="P182:V182"/>
    <mergeCell ref="P502:T502"/>
    <mergeCell ref="P166:T166"/>
    <mergeCell ref="P188:V188"/>
    <mergeCell ref="A282:Z282"/>
    <mergeCell ref="P337:T337"/>
    <mergeCell ref="D274:E274"/>
    <mergeCell ref="D380:E380"/>
    <mergeCell ref="D53:E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2024-09-26T10:30:12Z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