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0451B0A-53E3-430A-AB26-23CB2436D41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BP595" i="1" s="1"/>
  <c r="X593" i="1"/>
  <c r="X592" i="1"/>
  <c r="BO591" i="1"/>
  <c r="BM591" i="1"/>
  <c r="Y591" i="1"/>
  <c r="Y592" i="1" s="1"/>
  <c r="X589" i="1"/>
  <c r="X588" i="1"/>
  <c r="BO587" i="1"/>
  <c r="BM587" i="1"/>
  <c r="Y587" i="1"/>
  <c r="Y588" i="1" s="1"/>
  <c r="X585" i="1"/>
  <c r="X584" i="1"/>
  <c r="BP583" i="1"/>
  <c r="BO583" i="1"/>
  <c r="BN583" i="1"/>
  <c r="BM583" i="1"/>
  <c r="Z583" i="1"/>
  <c r="Y583" i="1"/>
  <c r="BO582" i="1"/>
  <c r="BM582" i="1"/>
  <c r="Y582" i="1"/>
  <c r="AE608" i="1" s="1"/>
  <c r="X579" i="1"/>
  <c r="X578" i="1"/>
  <c r="BO577" i="1"/>
  <c r="BM577" i="1"/>
  <c r="Y577" i="1"/>
  <c r="BN577" i="1" s="1"/>
  <c r="BO576" i="1"/>
  <c r="BM576" i="1"/>
  <c r="Y576" i="1"/>
  <c r="BP576" i="1" s="1"/>
  <c r="BO575" i="1"/>
  <c r="BM575" i="1"/>
  <c r="Y575" i="1"/>
  <c r="BN575" i="1" s="1"/>
  <c r="BO574" i="1"/>
  <c r="BM574" i="1"/>
  <c r="Y574" i="1"/>
  <c r="Y578" i="1" s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P563" i="1" s="1"/>
  <c r="BO562" i="1"/>
  <c r="BM562" i="1"/>
  <c r="Y562" i="1"/>
  <c r="BN562" i="1" s="1"/>
  <c r="BO561" i="1"/>
  <c r="BM561" i="1"/>
  <c r="Y561" i="1"/>
  <c r="BP561" i="1" s="1"/>
  <c r="BO560" i="1"/>
  <c r="BM560" i="1"/>
  <c r="Y560" i="1"/>
  <c r="BN560" i="1" s="1"/>
  <c r="BO559" i="1"/>
  <c r="BM559" i="1"/>
  <c r="Y559" i="1"/>
  <c r="BP559" i="1" s="1"/>
  <c r="BO558" i="1"/>
  <c r="BM558" i="1"/>
  <c r="Y558" i="1"/>
  <c r="BN558" i="1" s="1"/>
  <c r="BO557" i="1"/>
  <c r="BM557" i="1"/>
  <c r="Y557" i="1"/>
  <c r="BP557" i="1" s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P546" i="1" s="1"/>
  <c r="BO545" i="1"/>
  <c r="BM545" i="1"/>
  <c r="Y545" i="1"/>
  <c r="BN545" i="1" s="1"/>
  <c r="BO544" i="1"/>
  <c r="BM544" i="1"/>
  <c r="Y544" i="1"/>
  <c r="BP544" i="1" s="1"/>
  <c r="BO543" i="1"/>
  <c r="BM543" i="1"/>
  <c r="Y543" i="1"/>
  <c r="BN543" i="1" s="1"/>
  <c r="BO542" i="1"/>
  <c r="BM542" i="1"/>
  <c r="Y542" i="1"/>
  <c r="BP542" i="1" s="1"/>
  <c r="BO541" i="1"/>
  <c r="BM541" i="1"/>
  <c r="Y541" i="1"/>
  <c r="BN541" i="1" s="1"/>
  <c r="BO540" i="1"/>
  <c r="BM540" i="1"/>
  <c r="Y540" i="1"/>
  <c r="BP540" i="1" s="1"/>
  <c r="X536" i="1"/>
  <c r="X535" i="1"/>
  <c r="BO534" i="1"/>
  <c r="BM534" i="1"/>
  <c r="Y534" i="1"/>
  <c r="P534" i="1"/>
  <c r="BO533" i="1"/>
  <c r="BM533" i="1"/>
  <c r="Y533" i="1"/>
  <c r="BN533" i="1" s="1"/>
  <c r="X531" i="1"/>
  <c r="X530" i="1"/>
  <c r="BO529" i="1"/>
  <c r="BM529" i="1"/>
  <c r="Y529" i="1"/>
  <c r="P529" i="1"/>
  <c r="BO528" i="1"/>
  <c r="BM528" i="1"/>
  <c r="Y528" i="1"/>
  <c r="BP528" i="1" s="1"/>
  <c r="P528" i="1"/>
  <c r="BP527" i="1"/>
  <c r="BO527" i="1"/>
  <c r="BN527" i="1"/>
  <c r="BM527" i="1"/>
  <c r="Z527" i="1"/>
  <c r="Y527" i="1"/>
  <c r="P527" i="1"/>
  <c r="X525" i="1"/>
  <c r="X524" i="1"/>
  <c r="BO523" i="1"/>
  <c r="BM523" i="1"/>
  <c r="Y523" i="1"/>
  <c r="P523" i="1"/>
  <c r="BO522" i="1"/>
  <c r="BM522" i="1"/>
  <c r="Y522" i="1"/>
  <c r="BN522" i="1" s="1"/>
  <c r="P522" i="1"/>
  <c r="BO521" i="1"/>
  <c r="BM521" i="1"/>
  <c r="Y521" i="1"/>
  <c r="BP521" i="1" s="1"/>
  <c r="P521" i="1"/>
  <c r="BO520" i="1"/>
  <c r="BM520" i="1"/>
  <c r="Y520" i="1"/>
  <c r="BP520" i="1" s="1"/>
  <c r="P520" i="1"/>
  <c r="BO519" i="1"/>
  <c r="BM519" i="1"/>
  <c r="Y519" i="1"/>
  <c r="P519" i="1"/>
  <c r="BO518" i="1"/>
  <c r="BM518" i="1"/>
  <c r="Y518" i="1"/>
  <c r="BN518" i="1" s="1"/>
  <c r="P518" i="1"/>
  <c r="X516" i="1"/>
  <c r="X515" i="1"/>
  <c r="BO514" i="1"/>
  <c r="BM514" i="1"/>
  <c r="Y514" i="1"/>
  <c r="BN514" i="1" s="1"/>
  <c r="P514" i="1"/>
  <c r="BP513" i="1"/>
  <c r="BO513" i="1"/>
  <c r="BN513" i="1"/>
  <c r="BM513" i="1"/>
  <c r="Z513" i="1"/>
  <c r="Y513" i="1"/>
  <c r="P513" i="1"/>
  <c r="X511" i="1"/>
  <c r="X510" i="1"/>
  <c r="BO509" i="1"/>
  <c r="BM509" i="1"/>
  <c r="Y509" i="1"/>
  <c r="P509" i="1"/>
  <c r="BO508" i="1"/>
  <c r="BM508" i="1"/>
  <c r="Y508" i="1"/>
  <c r="BP508" i="1" s="1"/>
  <c r="P508" i="1"/>
  <c r="BO507" i="1"/>
  <c r="BM507" i="1"/>
  <c r="Y507" i="1"/>
  <c r="BP507" i="1" s="1"/>
  <c r="P507" i="1"/>
  <c r="BO506" i="1"/>
  <c r="BM506" i="1"/>
  <c r="Y506" i="1"/>
  <c r="BN506" i="1" s="1"/>
  <c r="P506" i="1"/>
  <c r="BO505" i="1"/>
  <c r="BM505" i="1"/>
  <c r="Y505" i="1"/>
  <c r="P505" i="1"/>
  <c r="BO504" i="1"/>
  <c r="BM504" i="1"/>
  <c r="Y504" i="1"/>
  <c r="BP504" i="1" s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498" i="1"/>
  <c r="X497" i="1"/>
  <c r="BO496" i="1"/>
  <c r="BM496" i="1"/>
  <c r="Y496" i="1"/>
  <c r="Y497" i="1" s="1"/>
  <c r="P496" i="1"/>
  <c r="X493" i="1"/>
  <c r="X492" i="1"/>
  <c r="BO491" i="1"/>
  <c r="BM491" i="1"/>
  <c r="Y491" i="1"/>
  <c r="BN491" i="1" s="1"/>
  <c r="P491" i="1"/>
  <c r="BO490" i="1"/>
  <c r="BM490" i="1"/>
  <c r="Y490" i="1"/>
  <c r="P490" i="1"/>
  <c r="BO489" i="1"/>
  <c r="BM489" i="1"/>
  <c r="Y489" i="1"/>
  <c r="AA608" i="1" s="1"/>
  <c r="P489" i="1"/>
  <c r="X486" i="1"/>
  <c r="X485" i="1"/>
  <c r="BO484" i="1"/>
  <c r="BM484" i="1"/>
  <c r="Y484" i="1"/>
  <c r="BP484" i="1" s="1"/>
  <c r="P484" i="1"/>
  <c r="X482" i="1"/>
  <c r="X481" i="1"/>
  <c r="BO480" i="1"/>
  <c r="BM480" i="1"/>
  <c r="Y480" i="1"/>
  <c r="BP480" i="1" s="1"/>
  <c r="P480" i="1"/>
  <c r="BO479" i="1"/>
  <c r="BM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Y473" i="1" s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Z461" i="1"/>
  <c r="Y461" i="1"/>
  <c r="P461" i="1"/>
  <c r="X459" i="1"/>
  <c r="X458" i="1"/>
  <c r="BO457" i="1"/>
  <c r="BM457" i="1"/>
  <c r="Y457" i="1"/>
  <c r="P457" i="1"/>
  <c r="BO456" i="1"/>
  <c r="BM456" i="1"/>
  <c r="Y456" i="1"/>
  <c r="BP456" i="1" s="1"/>
  <c r="P456" i="1"/>
  <c r="BO455" i="1"/>
  <c r="BM455" i="1"/>
  <c r="Y455" i="1"/>
  <c r="BP455" i="1" s="1"/>
  <c r="P455" i="1"/>
  <c r="BO454" i="1"/>
  <c r="BM454" i="1"/>
  <c r="Y454" i="1"/>
  <c r="BN454" i="1" s="1"/>
  <c r="P454" i="1"/>
  <c r="BO453" i="1"/>
  <c r="BM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N450" i="1" s="1"/>
  <c r="P450" i="1"/>
  <c r="BO449" i="1"/>
  <c r="BM449" i="1"/>
  <c r="Y449" i="1"/>
  <c r="BO448" i="1"/>
  <c r="BM448" i="1"/>
  <c r="Y448" i="1"/>
  <c r="P448" i="1"/>
  <c r="BO447" i="1"/>
  <c r="BM447" i="1"/>
  <c r="Y447" i="1"/>
  <c r="BN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BN443" i="1" s="1"/>
  <c r="P443" i="1"/>
  <c r="BO442" i="1"/>
  <c r="BM442" i="1"/>
  <c r="Y442" i="1"/>
  <c r="BP442" i="1" s="1"/>
  <c r="P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BN439" i="1" s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BP427" i="1" s="1"/>
  <c r="P427" i="1"/>
  <c r="X425" i="1"/>
  <c r="X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N421" i="1" s="1"/>
  <c r="P421" i="1"/>
  <c r="BO420" i="1"/>
  <c r="BM420" i="1"/>
  <c r="Y420" i="1"/>
  <c r="BP420" i="1" s="1"/>
  <c r="P420" i="1"/>
  <c r="BO419" i="1"/>
  <c r="BM419" i="1"/>
  <c r="Y419" i="1"/>
  <c r="BP419" i="1" s="1"/>
  <c r="P419" i="1"/>
  <c r="X417" i="1"/>
  <c r="X416" i="1"/>
  <c r="BO415" i="1"/>
  <c r="BM415" i="1"/>
  <c r="Y415" i="1"/>
  <c r="BP415" i="1" s="1"/>
  <c r="P415" i="1"/>
  <c r="BO414" i="1"/>
  <c r="BM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BN409" i="1" s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BP402" i="1" s="1"/>
  <c r="P402" i="1"/>
  <c r="BO401" i="1"/>
  <c r="BM401" i="1"/>
  <c r="Y401" i="1"/>
  <c r="BN401" i="1" s="1"/>
  <c r="P401" i="1"/>
  <c r="X399" i="1"/>
  <c r="X398" i="1"/>
  <c r="BO397" i="1"/>
  <c r="BM397" i="1"/>
  <c r="Y397" i="1"/>
  <c r="BN397" i="1" s="1"/>
  <c r="P397" i="1"/>
  <c r="BO396" i="1"/>
  <c r="BM396" i="1"/>
  <c r="Y396" i="1"/>
  <c r="P396" i="1"/>
  <c r="BO395" i="1"/>
  <c r="BM395" i="1"/>
  <c r="Y395" i="1"/>
  <c r="Y398" i="1" s="1"/>
  <c r="P395" i="1"/>
  <c r="X393" i="1"/>
  <c r="X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X388" i="1"/>
  <c r="X387" i="1"/>
  <c r="BO386" i="1"/>
  <c r="BM386" i="1"/>
  <c r="Y386" i="1"/>
  <c r="P386" i="1"/>
  <c r="BO385" i="1"/>
  <c r="BM385" i="1"/>
  <c r="Y385" i="1"/>
  <c r="BN385" i="1" s="1"/>
  <c r="P385" i="1"/>
  <c r="BO384" i="1"/>
  <c r="BM384" i="1"/>
  <c r="Y384" i="1"/>
  <c r="BP384" i="1" s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N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O378" i="1"/>
  <c r="BM378" i="1"/>
  <c r="Y378" i="1"/>
  <c r="P378" i="1"/>
  <c r="X374" i="1"/>
  <c r="X373" i="1"/>
  <c r="BO372" i="1"/>
  <c r="BM372" i="1"/>
  <c r="Y372" i="1"/>
  <c r="P372" i="1"/>
  <c r="BO371" i="1"/>
  <c r="BM371" i="1"/>
  <c r="Y371" i="1"/>
  <c r="BN371" i="1" s="1"/>
  <c r="P371" i="1"/>
  <c r="BO370" i="1"/>
  <c r="BM370" i="1"/>
  <c r="Y370" i="1"/>
  <c r="BP370" i="1" s="1"/>
  <c r="P370" i="1"/>
  <c r="X368" i="1"/>
  <c r="X367" i="1"/>
  <c r="BO366" i="1"/>
  <c r="BM366" i="1"/>
  <c r="Y366" i="1"/>
  <c r="Y367" i="1" s="1"/>
  <c r="P366" i="1"/>
  <c r="X363" i="1"/>
  <c r="X362" i="1"/>
  <c r="BO361" i="1"/>
  <c r="BM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X357" i="1"/>
  <c r="X356" i="1"/>
  <c r="BO355" i="1"/>
  <c r="BM355" i="1"/>
  <c r="Y355" i="1"/>
  <c r="BP355" i="1" s="1"/>
  <c r="P355" i="1"/>
  <c r="BO354" i="1"/>
  <c r="BM354" i="1"/>
  <c r="Y354" i="1"/>
  <c r="BN354" i="1" s="1"/>
  <c r="P354" i="1"/>
  <c r="BO353" i="1"/>
  <c r="BM353" i="1"/>
  <c r="Y353" i="1"/>
  <c r="BO352" i="1"/>
  <c r="BM352" i="1"/>
  <c r="Y352" i="1"/>
  <c r="X350" i="1"/>
  <c r="X349" i="1"/>
  <c r="BO348" i="1"/>
  <c r="BM348" i="1"/>
  <c r="Y348" i="1"/>
  <c r="BN348" i="1" s="1"/>
  <c r="P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BN340" i="1" s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BP337" i="1" s="1"/>
  <c r="P337" i="1"/>
  <c r="X335" i="1"/>
  <c r="X334" i="1"/>
  <c r="BO333" i="1"/>
  <c r="BM333" i="1"/>
  <c r="Y333" i="1"/>
  <c r="BP333" i="1" s="1"/>
  <c r="P333" i="1"/>
  <c r="BO332" i="1"/>
  <c r="BM332" i="1"/>
  <c r="Y332" i="1"/>
  <c r="BN332" i="1" s="1"/>
  <c r="P332" i="1"/>
  <c r="BO331" i="1"/>
  <c r="BM331" i="1"/>
  <c r="Y331" i="1"/>
  <c r="P331" i="1"/>
  <c r="BO330" i="1"/>
  <c r="BM330" i="1"/>
  <c r="Y330" i="1"/>
  <c r="Y334" i="1" s="1"/>
  <c r="P330" i="1"/>
  <c r="X328" i="1"/>
  <c r="X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BN297" i="1" s="1"/>
  <c r="P297" i="1"/>
  <c r="BO296" i="1"/>
  <c r="BM296" i="1"/>
  <c r="Y296" i="1"/>
  <c r="BP296" i="1" s="1"/>
  <c r="P296" i="1"/>
  <c r="BO295" i="1"/>
  <c r="BM295" i="1"/>
  <c r="Y295" i="1"/>
  <c r="BP295" i="1" s="1"/>
  <c r="P295" i="1"/>
  <c r="X292" i="1"/>
  <c r="X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Z288" i="1" s="1"/>
  <c r="P288" i="1"/>
  <c r="X285" i="1"/>
  <c r="X284" i="1"/>
  <c r="BO283" i="1"/>
  <c r="BM283" i="1"/>
  <c r="Z283" i="1"/>
  <c r="Z284" i="1" s="1"/>
  <c r="Y283" i="1"/>
  <c r="P608" i="1" s="1"/>
  <c r="P283" i="1"/>
  <c r="X280" i="1"/>
  <c r="X279" i="1"/>
  <c r="BO278" i="1"/>
  <c r="BM278" i="1"/>
  <c r="Y278" i="1"/>
  <c r="BN278" i="1" s="1"/>
  <c r="P278" i="1"/>
  <c r="BO277" i="1"/>
  <c r="BM277" i="1"/>
  <c r="Y277" i="1"/>
  <c r="BP277" i="1" s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N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N262" i="1" s="1"/>
  <c r="P262" i="1"/>
  <c r="BO261" i="1"/>
  <c r="BM261" i="1"/>
  <c r="Y261" i="1"/>
  <c r="P261" i="1"/>
  <c r="X258" i="1"/>
  <c r="X257" i="1"/>
  <c r="BO256" i="1"/>
  <c r="BM256" i="1"/>
  <c r="Y256" i="1"/>
  <c r="BP256" i="1" s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N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Z249" i="1" s="1"/>
  <c r="P249" i="1"/>
  <c r="X246" i="1"/>
  <c r="X245" i="1"/>
  <c r="BO244" i="1"/>
  <c r="BM244" i="1"/>
  <c r="Z244" i="1"/>
  <c r="Y244" i="1"/>
  <c r="BN244" i="1" s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Z240" i="1"/>
  <c r="Y240" i="1"/>
  <c r="P240" i="1"/>
  <c r="X238" i="1"/>
  <c r="X237" i="1"/>
  <c r="BO236" i="1"/>
  <c r="BM236" i="1"/>
  <c r="Y236" i="1"/>
  <c r="BN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N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N228" i="1" s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P216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BP205" i="1" s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P195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89" i="1"/>
  <c r="X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Y189" i="1" s="1"/>
  <c r="P185" i="1"/>
  <c r="X183" i="1"/>
  <c r="X182" i="1"/>
  <c r="BO181" i="1"/>
  <c r="BM181" i="1"/>
  <c r="Y181" i="1"/>
  <c r="BN181" i="1" s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Z177" i="1" s="1"/>
  <c r="P177" i="1"/>
  <c r="X175" i="1"/>
  <c r="X174" i="1"/>
  <c r="BO173" i="1"/>
  <c r="BM173" i="1"/>
  <c r="Y173" i="1"/>
  <c r="BN173" i="1" s="1"/>
  <c r="P173" i="1"/>
  <c r="BO172" i="1"/>
  <c r="BM172" i="1"/>
  <c r="Y172" i="1"/>
  <c r="BN172" i="1" s="1"/>
  <c r="P172" i="1"/>
  <c r="BO171" i="1"/>
  <c r="BM171" i="1"/>
  <c r="Y171" i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X163" i="1"/>
  <c r="X162" i="1"/>
  <c r="BO161" i="1"/>
  <c r="BM161" i="1"/>
  <c r="Y161" i="1"/>
  <c r="BP161" i="1" s="1"/>
  <c r="P161" i="1"/>
  <c r="BO160" i="1"/>
  <c r="BM160" i="1"/>
  <c r="Y160" i="1"/>
  <c r="BN160" i="1" s="1"/>
  <c r="P160" i="1"/>
  <c r="X158" i="1"/>
  <c r="X157" i="1"/>
  <c r="BO156" i="1"/>
  <c r="BM156" i="1"/>
  <c r="Y156" i="1"/>
  <c r="BN156" i="1" s="1"/>
  <c r="P156" i="1"/>
  <c r="BO155" i="1"/>
  <c r="BM155" i="1"/>
  <c r="Z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BN149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N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Y147" i="1" s="1"/>
  <c r="P139" i="1"/>
  <c r="X137" i="1"/>
  <c r="X136" i="1"/>
  <c r="BO135" i="1"/>
  <c r="BM135" i="1"/>
  <c r="Y135" i="1"/>
  <c r="BN135" i="1" s="1"/>
  <c r="P135" i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BN132" i="1" s="1"/>
  <c r="BO131" i="1"/>
  <c r="BM131" i="1"/>
  <c r="Y131" i="1"/>
  <c r="Y137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N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Y120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Z103" i="1"/>
  <c r="Y103" i="1"/>
  <c r="BN103" i="1" s="1"/>
  <c r="P103" i="1"/>
  <c r="BO102" i="1"/>
  <c r="BM102" i="1"/>
  <c r="Y102" i="1"/>
  <c r="BP102" i="1" s="1"/>
  <c r="P102" i="1"/>
  <c r="BO101" i="1"/>
  <c r="BM101" i="1"/>
  <c r="Y101" i="1"/>
  <c r="Y105" i="1" s="1"/>
  <c r="P101" i="1"/>
  <c r="X99" i="1"/>
  <c r="X98" i="1"/>
  <c r="BO97" i="1"/>
  <c r="BM97" i="1"/>
  <c r="Y97" i="1"/>
  <c r="BP97" i="1" s="1"/>
  <c r="P97" i="1"/>
  <c r="BO96" i="1"/>
  <c r="BM96" i="1"/>
  <c r="Y96" i="1"/>
  <c r="P96" i="1"/>
  <c r="BO95" i="1"/>
  <c r="BM95" i="1"/>
  <c r="Z95" i="1"/>
  <c r="Y95" i="1"/>
  <c r="BN95" i="1" s="1"/>
  <c r="BO94" i="1"/>
  <c r="BM94" i="1"/>
  <c r="Y94" i="1"/>
  <c r="BP94" i="1" s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BP78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BN63" i="1" s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N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BP47" i="1" s="1"/>
  <c r="P47" i="1"/>
  <c r="X45" i="1"/>
  <c r="X44" i="1"/>
  <c r="BO43" i="1"/>
  <c r="BM43" i="1"/>
  <c r="Y43" i="1"/>
  <c r="BP43" i="1" s="1"/>
  <c r="P43" i="1"/>
  <c r="X41" i="1"/>
  <c r="X40" i="1"/>
  <c r="BO39" i="1"/>
  <c r="BM39" i="1"/>
  <c r="Y39" i="1"/>
  <c r="BP39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N33" i="1" s="1"/>
  <c r="BO32" i="1"/>
  <c r="BM32" i="1"/>
  <c r="Y32" i="1"/>
  <c r="BP32" i="1" s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BP26" i="1" s="1"/>
  <c r="X24" i="1"/>
  <c r="X23" i="1"/>
  <c r="BO22" i="1"/>
  <c r="BM22" i="1"/>
  <c r="Y22" i="1"/>
  <c r="BP22" i="1" s="1"/>
  <c r="P22" i="1"/>
  <c r="H10" i="1"/>
  <c r="J9" i="1"/>
  <c r="A9" i="1"/>
  <c r="A10" i="1" s="1"/>
  <c r="D7" i="1"/>
  <c r="Q6" i="1"/>
  <c r="P2" i="1"/>
  <c r="BN27" i="1" l="1"/>
  <c r="Z27" i="1"/>
  <c r="BP72" i="1"/>
  <c r="BN72" i="1"/>
  <c r="Z72" i="1"/>
  <c r="BP96" i="1"/>
  <c r="BN96" i="1"/>
  <c r="Z96" i="1"/>
  <c r="BN116" i="1"/>
  <c r="Z116" i="1"/>
  <c r="BN31" i="1"/>
  <c r="Z31" i="1"/>
  <c r="Y90" i="1"/>
  <c r="BN86" i="1"/>
  <c r="Z86" i="1"/>
  <c r="BN108" i="1"/>
  <c r="Z108" i="1"/>
  <c r="Y23" i="1"/>
  <c r="Y24" i="1"/>
  <c r="Y44" i="1"/>
  <c r="Y45" i="1"/>
  <c r="Y76" i="1"/>
  <c r="Y99" i="1"/>
  <c r="Y158" i="1"/>
  <c r="Z156" i="1"/>
  <c r="Z157" i="1" s="1"/>
  <c r="Y168" i="1"/>
  <c r="Z173" i="1"/>
  <c r="Z205" i="1"/>
  <c r="BN205" i="1"/>
  <c r="Z228" i="1"/>
  <c r="Z232" i="1"/>
  <c r="Z236" i="1"/>
  <c r="Z241" i="1"/>
  <c r="BN241" i="1"/>
  <c r="Z253" i="1"/>
  <c r="Z262" i="1"/>
  <c r="Z266" i="1"/>
  <c r="Z278" i="1"/>
  <c r="Z297" i="1"/>
  <c r="Z333" i="1"/>
  <c r="BN333" i="1"/>
  <c r="Z337" i="1"/>
  <c r="BN337" i="1"/>
  <c r="Z355" i="1"/>
  <c r="BN355" i="1"/>
  <c r="Z366" i="1"/>
  <c r="Z367" i="1" s="1"/>
  <c r="BN366" i="1"/>
  <c r="BP366" i="1"/>
  <c r="Z370" i="1"/>
  <c r="BN370" i="1"/>
  <c r="Z384" i="1"/>
  <c r="BN384" i="1"/>
  <c r="Z402" i="1"/>
  <c r="BN402" i="1"/>
  <c r="Y403" i="1"/>
  <c r="X608" i="1"/>
  <c r="Z420" i="1"/>
  <c r="BN420" i="1"/>
  <c r="Z442" i="1"/>
  <c r="BN442" i="1"/>
  <c r="Z455" i="1"/>
  <c r="BN455" i="1"/>
  <c r="Y463" i="1"/>
  <c r="Z471" i="1"/>
  <c r="Z472" i="1" s="1"/>
  <c r="BN471" i="1"/>
  <c r="BP471" i="1"/>
  <c r="Y472" i="1"/>
  <c r="Y486" i="1"/>
  <c r="Z507" i="1"/>
  <c r="BN507" i="1"/>
  <c r="Z521" i="1"/>
  <c r="BN521" i="1"/>
  <c r="BN29" i="1"/>
  <c r="BN32" i="1"/>
  <c r="BP33" i="1"/>
  <c r="BN39" i="1"/>
  <c r="BN47" i="1"/>
  <c r="BP55" i="1"/>
  <c r="BP63" i="1"/>
  <c r="BP68" i="1"/>
  <c r="BN73" i="1"/>
  <c r="BN84" i="1"/>
  <c r="BN88" i="1"/>
  <c r="BP93" i="1"/>
  <c r="BN97" i="1"/>
  <c r="BN101" i="1"/>
  <c r="BN110" i="1"/>
  <c r="BN114" i="1"/>
  <c r="BN118" i="1"/>
  <c r="BP125" i="1"/>
  <c r="BN131" i="1"/>
  <c r="BP132" i="1"/>
  <c r="BP135" i="1"/>
  <c r="BP139" i="1"/>
  <c r="BP142" i="1"/>
  <c r="BN166" i="1"/>
  <c r="BP177" i="1"/>
  <c r="BP181" i="1"/>
  <c r="BP185" i="1"/>
  <c r="Y188" i="1"/>
  <c r="BP196" i="1"/>
  <c r="BN196" i="1"/>
  <c r="Z196" i="1"/>
  <c r="BN199" i="1"/>
  <c r="Z199" i="1"/>
  <c r="BN206" i="1"/>
  <c r="BP217" i="1"/>
  <c r="BN217" i="1"/>
  <c r="Z217" i="1"/>
  <c r="BN220" i="1"/>
  <c r="Z220" i="1"/>
  <c r="BN230" i="1"/>
  <c r="BN255" i="1"/>
  <c r="BN268" i="1"/>
  <c r="BN290" i="1"/>
  <c r="S608" i="1"/>
  <c r="Y305" i="1"/>
  <c r="BP304" i="1"/>
  <c r="BN304" i="1"/>
  <c r="Z304" i="1"/>
  <c r="Z305" i="1" s="1"/>
  <c r="Y311" i="1"/>
  <c r="Y310" i="1"/>
  <c r="BP309" i="1"/>
  <c r="BN309" i="1"/>
  <c r="Z309" i="1"/>
  <c r="Z310" i="1" s="1"/>
  <c r="Y315" i="1"/>
  <c r="BP313" i="1"/>
  <c r="BN313" i="1"/>
  <c r="Z313" i="1"/>
  <c r="BP323" i="1"/>
  <c r="BN323" i="1"/>
  <c r="Z323" i="1"/>
  <c r="BP339" i="1"/>
  <c r="BN339" i="1"/>
  <c r="Z339" i="1"/>
  <c r="Y357" i="1"/>
  <c r="BP352" i="1"/>
  <c r="BN352" i="1"/>
  <c r="Z352" i="1"/>
  <c r="Y356" i="1"/>
  <c r="BP361" i="1"/>
  <c r="BN361" i="1"/>
  <c r="Z361" i="1"/>
  <c r="BN22" i="1"/>
  <c r="X602" i="1"/>
  <c r="BP27" i="1"/>
  <c r="BP31" i="1"/>
  <c r="Z33" i="1"/>
  <c r="Z34" i="1"/>
  <c r="BN34" i="1"/>
  <c r="BN35" i="1"/>
  <c r="Y40" i="1"/>
  <c r="Y41" i="1"/>
  <c r="BN43" i="1"/>
  <c r="Y48" i="1"/>
  <c r="Y49" i="1"/>
  <c r="Y59" i="1"/>
  <c r="BN53" i="1"/>
  <c r="Z55" i="1"/>
  <c r="Z56" i="1"/>
  <c r="BN56" i="1"/>
  <c r="BN57" i="1"/>
  <c r="Z63" i="1"/>
  <c r="Z68" i="1"/>
  <c r="Z69" i="1"/>
  <c r="BN69" i="1"/>
  <c r="BN70" i="1"/>
  <c r="Z79" i="1"/>
  <c r="BN79" i="1"/>
  <c r="BN80" i="1"/>
  <c r="BP86" i="1"/>
  <c r="Z93" i="1"/>
  <c r="BN94" i="1"/>
  <c r="BP95" i="1"/>
  <c r="Y98" i="1"/>
  <c r="BP103" i="1"/>
  <c r="BP108" i="1"/>
  <c r="Y111" i="1"/>
  <c r="BP116" i="1"/>
  <c r="Y129" i="1"/>
  <c r="BN123" i="1"/>
  <c r="Z125" i="1"/>
  <c r="Z126" i="1"/>
  <c r="BN126" i="1"/>
  <c r="BN127" i="1"/>
  <c r="Z132" i="1"/>
  <c r="Z133" i="1"/>
  <c r="BN133" i="1"/>
  <c r="Z135" i="1"/>
  <c r="Z139" i="1"/>
  <c r="Z140" i="1"/>
  <c r="BN140" i="1"/>
  <c r="Z142" i="1"/>
  <c r="Z143" i="1"/>
  <c r="BN143" i="1"/>
  <c r="BN144" i="1"/>
  <c r="BP155" i="1"/>
  <c r="Z161" i="1"/>
  <c r="BN161" i="1"/>
  <c r="Y167" i="1"/>
  <c r="Y174" i="1"/>
  <c r="BN171" i="1"/>
  <c r="Z178" i="1"/>
  <c r="BN178" i="1"/>
  <c r="BN179" i="1"/>
  <c r="Z181" i="1"/>
  <c r="Z185" i="1"/>
  <c r="Z186" i="1"/>
  <c r="BN186" i="1"/>
  <c r="BN187" i="1"/>
  <c r="BP193" i="1"/>
  <c r="BN193" i="1"/>
  <c r="BN195" i="1"/>
  <c r="Z195" i="1"/>
  <c r="BP199" i="1"/>
  <c r="BP200" i="1"/>
  <c r="BN200" i="1"/>
  <c r="Z200" i="1"/>
  <c r="Y208" i="1"/>
  <c r="BN216" i="1"/>
  <c r="Z216" i="1"/>
  <c r="BP220" i="1"/>
  <c r="BP221" i="1"/>
  <c r="BN221" i="1"/>
  <c r="Z221" i="1"/>
  <c r="Y238" i="1"/>
  <c r="BN226" i="1"/>
  <c r="BN234" i="1"/>
  <c r="BN242" i="1"/>
  <c r="BN251" i="1"/>
  <c r="BN264" i="1"/>
  <c r="BN276" i="1"/>
  <c r="BN295" i="1"/>
  <c r="Y316" i="1"/>
  <c r="BP320" i="1"/>
  <c r="BN320" i="1"/>
  <c r="Z320" i="1"/>
  <c r="BP331" i="1"/>
  <c r="BN331" i="1"/>
  <c r="Z331" i="1"/>
  <c r="BP347" i="1"/>
  <c r="BN347" i="1"/>
  <c r="Z347" i="1"/>
  <c r="BP353" i="1"/>
  <c r="BN353" i="1"/>
  <c r="Z353" i="1"/>
  <c r="BP372" i="1"/>
  <c r="BN372" i="1"/>
  <c r="Z372" i="1"/>
  <c r="Y388" i="1"/>
  <c r="BP378" i="1"/>
  <c r="BN378" i="1"/>
  <c r="Z378" i="1"/>
  <c r="BP386" i="1"/>
  <c r="BN386" i="1"/>
  <c r="Z386" i="1"/>
  <c r="BP408" i="1"/>
  <c r="BN408" i="1"/>
  <c r="Z408" i="1"/>
  <c r="BP422" i="1"/>
  <c r="BN422" i="1"/>
  <c r="Z422" i="1"/>
  <c r="BP444" i="1"/>
  <c r="BN444" i="1"/>
  <c r="Z444" i="1"/>
  <c r="BP449" i="1"/>
  <c r="BN449" i="1"/>
  <c r="Z449" i="1"/>
  <c r="BN457" i="1"/>
  <c r="Z457" i="1"/>
  <c r="BP475" i="1"/>
  <c r="BN475" i="1"/>
  <c r="Z475" i="1"/>
  <c r="BP490" i="1"/>
  <c r="BN490" i="1"/>
  <c r="Z490" i="1"/>
  <c r="BP509" i="1"/>
  <c r="BN509" i="1"/>
  <c r="Z509" i="1"/>
  <c r="BP523" i="1"/>
  <c r="BN523" i="1"/>
  <c r="Z523" i="1"/>
  <c r="BP534" i="1"/>
  <c r="BN534" i="1"/>
  <c r="Z534" i="1"/>
  <c r="BN197" i="1"/>
  <c r="Y207" i="1"/>
  <c r="Y213" i="1"/>
  <c r="BN210" i="1"/>
  <c r="BN218" i="1"/>
  <c r="BN222" i="1"/>
  <c r="BP228" i="1"/>
  <c r="BP232" i="1"/>
  <c r="BP236" i="1"/>
  <c r="Y246" i="1"/>
  <c r="BP240" i="1"/>
  <c r="BP244" i="1"/>
  <c r="Y258" i="1"/>
  <c r="BP249" i="1"/>
  <c r="BP253" i="1"/>
  <c r="M608" i="1"/>
  <c r="BP262" i="1"/>
  <c r="BP266" i="1"/>
  <c r="Y279" i="1"/>
  <c r="BN273" i="1"/>
  <c r="BP278" i="1"/>
  <c r="BP283" i="1"/>
  <c r="Q608" i="1"/>
  <c r="BP288" i="1"/>
  <c r="Y291" i="1"/>
  <c r="BP297" i="1"/>
  <c r="Y343" i="1"/>
  <c r="Y363" i="1"/>
  <c r="BP382" i="1"/>
  <c r="BN382" i="1"/>
  <c r="Z382" i="1"/>
  <c r="BP396" i="1"/>
  <c r="BN396" i="1"/>
  <c r="Z396" i="1"/>
  <c r="Y416" i="1"/>
  <c r="BP414" i="1"/>
  <c r="BN414" i="1"/>
  <c r="Z414" i="1"/>
  <c r="BP440" i="1"/>
  <c r="BN440" i="1"/>
  <c r="Z440" i="1"/>
  <c r="BP448" i="1"/>
  <c r="BN448" i="1"/>
  <c r="Z448" i="1"/>
  <c r="BP453" i="1"/>
  <c r="BN453" i="1"/>
  <c r="Z453" i="1"/>
  <c r="BP462" i="1"/>
  <c r="BN462" i="1"/>
  <c r="Z462" i="1"/>
  <c r="Y468" i="1"/>
  <c r="Y467" i="1"/>
  <c r="BP466" i="1"/>
  <c r="BN466" i="1"/>
  <c r="Z466" i="1"/>
  <c r="Z467" i="1" s="1"/>
  <c r="BP479" i="1"/>
  <c r="BN479" i="1"/>
  <c r="Z479" i="1"/>
  <c r="BP505" i="1"/>
  <c r="BN505" i="1"/>
  <c r="Z505" i="1"/>
  <c r="BP519" i="1"/>
  <c r="BN519" i="1"/>
  <c r="Z519" i="1"/>
  <c r="BP529" i="1"/>
  <c r="BN529" i="1"/>
  <c r="Z529" i="1"/>
  <c r="Y374" i="1"/>
  <c r="Y373" i="1"/>
  <c r="Y392" i="1"/>
  <c r="Y608" i="1"/>
  <c r="Y458" i="1"/>
  <c r="Z608" i="1"/>
  <c r="Y511" i="1"/>
  <c r="Y515" i="1"/>
  <c r="Y531" i="1"/>
  <c r="F9" i="1"/>
  <c r="F10" i="1"/>
  <c r="Z22" i="1"/>
  <c r="Z23" i="1" s="1"/>
  <c r="X598" i="1"/>
  <c r="Z29" i="1"/>
  <c r="Z32" i="1"/>
  <c r="Z35" i="1"/>
  <c r="Z39" i="1"/>
  <c r="Z40" i="1" s="1"/>
  <c r="Z43" i="1"/>
  <c r="Z44" i="1" s="1"/>
  <c r="Z47" i="1"/>
  <c r="Z48" i="1" s="1"/>
  <c r="Z53" i="1"/>
  <c r="BP53" i="1"/>
  <c r="Z57" i="1"/>
  <c r="Y60" i="1"/>
  <c r="Y64" i="1"/>
  <c r="BN68" i="1"/>
  <c r="Z70" i="1"/>
  <c r="Z73" i="1"/>
  <c r="Z80" i="1"/>
  <c r="Z84" i="1"/>
  <c r="BP84" i="1"/>
  <c r="Z88" i="1"/>
  <c r="Y91" i="1"/>
  <c r="BN93" i="1"/>
  <c r="Z94" i="1"/>
  <c r="Z97" i="1"/>
  <c r="Z101" i="1"/>
  <c r="BP101" i="1"/>
  <c r="Y104" i="1"/>
  <c r="Z110" i="1"/>
  <c r="Z111" i="1" s="1"/>
  <c r="Z114" i="1"/>
  <c r="BP114" i="1"/>
  <c r="Z118" i="1"/>
  <c r="Z123" i="1"/>
  <c r="BP123" i="1"/>
  <c r="Z127" i="1"/>
  <c r="Z131" i="1"/>
  <c r="BP131" i="1"/>
  <c r="Y136" i="1"/>
  <c r="BN139" i="1"/>
  <c r="Z144" i="1"/>
  <c r="Y146" i="1"/>
  <c r="BN155" i="1"/>
  <c r="BP156" i="1"/>
  <c r="BP172" i="1"/>
  <c r="Z172" i="1"/>
  <c r="BP211" i="1"/>
  <c r="Z211" i="1"/>
  <c r="Y212" i="1"/>
  <c r="BN211" i="1"/>
  <c r="H9" i="1"/>
  <c r="X599" i="1"/>
  <c r="BN26" i="1"/>
  <c r="BN30" i="1"/>
  <c r="Y37" i="1"/>
  <c r="BN54" i="1"/>
  <c r="BN58" i="1"/>
  <c r="BN62" i="1"/>
  <c r="D608" i="1"/>
  <c r="BN71" i="1"/>
  <c r="BN74" i="1"/>
  <c r="Y75" i="1"/>
  <c r="BN78" i="1"/>
  <c r="Y82" i="1"/>
  <c r="BN85" i="1"/>
  <c r="BN89" i="1"/>
  <c r="BN102" i="1"/>
  <c r="E608" i="1"/>
  <c r="Y112" i="1"/>
  <c r="BN115" i="1"/>
  <c r="BN124" i="1"/>
  <c r="BN134" i="1"/>
  <c r="BN141" i="1"/>
  <c r="BN145" i="1"/>
  <c r="Y152" i="1"/>
  <c r="BP149" i="1"/>
  <c r="Z149" i="1"/>
  <c r="BN150" i="1"/>
  <c r="Y151" i="1"/>
  <c r="G608" i="1"/>
  <c r="Y157" i="1"/>
  <c r="Y163" i="1"/>
  <c r="BP173" i="1"/>
  <c r="Y183" i="1"/>
  <c r="BP194" i="1"/>
  <c r="Z194" i="1"/>
  <c r="BN194" i="1"/>
  <c r="Y202" i="1"/>
  <c r="BP219" i="1"/>
  <c r="Z219" i="1"/>
  <c r="BN219" i="1"/>
  <c r="Y36" i="1"/>
  <c r="Y81" i="1"/>
  <c r="Y119" i="1"/>
  <c r="Y128" i="1"/>
  <c r="BP160" i="1"/>
  <c r="B608" i="1"/>
  <c r="X600" i="1"/>
  <c r="Z26" i="1"/>
  <c r="Z30" i="1"/>
  <c r="C608" i="1"/>
  <c r="Z54" i="1"/>
  <c r="Z58" i="1"/>
  <c r="Z62" i="1"/>
  <c r="Z64" i="1" s="1"/>
  <c r="BP62" i="1"/>
  <c r="Z71" i="1"/>
  <c r="Z74" i="1"/>
  <c r="Z78" i="1"/>
  <c r="Z81" i="1" s="1"/>
  <c r="Z85" i="1"/>
  <c r="Z89" i="1"/>
  <c r="Z102" i="1"/>
  <c r="Z115" i="1"/>
  <c r="F608" i="1"/>
  <c r="Z124" i="1"/>
  <c r="Z134" i="1"/>
  <c r="Z141" i="1"/>
  <c r="Z146" i="1" s="1"/>
  <c r="Z145" i="1"/>
  <c r="Z150" i="1"/>
  <c r="Z160" i="1"/>
  <c r="Z162" i="1" s="1"/>
  <c r="Y162" i="1"/>
  <c r="BP180" i="1"/>
  <c r="Z180" i="1"/>
  <c r="BN180" i="1"/>
  <c r="BP198" i="1"/>
  <c r="Z198" i="1"/>
  <c r="BN198" i="1"/>
  <c r="BP215" i="1"/>
  <c r="Z215" i="1"/>
  <c r="Y224" i="1"/>
  <c r="BN215" i="1"/>
  <c r="Y223" i="1"/>
  <c r="BP227" i="1"/>
  <c r="Z227" i="1"/>
  <c r="BN227" i="1"/>
  <c r="Z166" i="1"/>
  <c r="Z167" i="1" s="1"/>
  <c r="Z171" i="1"/>
  <c r="Z174" i="1" s="1"/>
  <c r="BP171" i="1"/>
  <c r="BN177" i="1"/>
  <c r="Z179" i="1"/>
  <c r="Y182" i="1"/>
  <c r="BN185" i="1"/>
  <c r="Z187" i="1"/>
  <c r="Z188" i="1" s="1"/>
  <c r="Z193" i="1"/>
  <c r="Z197" i="1"/>
  <c r="J608" i="1"/>
  <c r="Z206" i="1"/>
  <c r="Z207" i="1" s="1"/>
  <c r="Z210" i="1"/>
  <c r="BP210" i="1"/>
  <c r="Z218" i="1"/>
  <c r="Z222" i="1"/>
  <c r="Z226" i="1"/>
  <c r="BP226" i="1"/>
  <c r="Z230" i="1"/>
  <c r="Z234" i="1"/>
  <c r="Y237" i="1"/>
  <c r="BN240" i="1"/>
  <c r="Z242" i="1"/>
  <c r="Y245" i="1"/>
  <c r="BN249" i="1"/>
  <c r="Z251" i="1"/>
  <c r="Z255" i="1"/>
  <c r="Z264" i="1"/>
  <c r="Z268" i="1"/>
  <c r="Z273" i="1"/>
  <c r="BP273" i="1"/>
  <c r="Z276" i="1"/>
  <c r="BN283" i="1"/>
  <c r="Y284" i="1"/>
  <c r="BN288" i="1"/>
  <c r="Z290" i="1"/>
  <c r="Z291" i="1" s="1"/>
  <c r="Z295" i="1"/>
  <c r="BN298" i="1"/>
  <c r="BP298" i="1"/>
  <c r="Z298" i="1"/>
  <c r="BN321" i="1"/>
  <c r="BP321" i="1"/>
  <c r="Z321" i="1"/>
  <c r="BN231" i="1"/>
  <c r="BN235" i="1"/>
  <c r="BN243" i="1"/>
  <c r="K608" i="1"/>
  <c r="BN252" i="1"/>
  <c r="BN256" i="1"/>
  <c r="Y257" i="1"/>
  <c r="BN261" i="1"/>
  <c r="BN265" i="1"/>
  <c r="Y270" i="1"/>
  <c r="BN274" i="1"/>
  <c r="BN277" i="1"/>
  <c r="Y292" i="1"/>
  <c r="BN296" i="1"/>
  <c r="BP314" i="1"/>
  <c r="Z314" i="1"/>
  <c r="BN314" i="1"/>
  <c r="U608" i="1"/>
  <c r="BP319" i="1"/>
  <c r="Z319" i="1"/>
  <c r="Y327" i="1"/>
  <c r="BN319" i="1"/>
  <c r="BP326" i="1"/>
  <c r="Z326" i="1"/>
  <c r="BN326" i="1"/>
  <c r="BP330" i="1"/>
  <c r="Z330" i="1"/>
  <c r="Z334" i="1" s="1"/>
  <c r="Y335" i="1"/>
  <c r="BN330" i="1"/>
  <c r="BP338" i="1"/>
  <c r="Z338" i="1"/>
  <c r="BN338" i="1"/>
  <c r="Y344" i="1"/>
  <c r="Y269" i="1"/>
  <c r="BN324" i="1"/>
  <c r="BP324" i="1"/>
  <c r="Z324" i="1"/>
  <c r="Y349" i="1"/>
  <c r="BP346" i="1"/>
  <c r="Z346" i="1"/>
  <c r="Y350" i="1"/>
  <c r="BN346" i="1"/>
  <c r="H608" i="1"/>
  <c r="Y175" i="1"/>
  <c r="I608" i="1"/>
  <c r="Y201" i="1"/>
  <c r="Z231" i="1"/>
  <c r="Z235" i="1"/>
  <c r="Z243" i="1"/>
  <c r="Z252" i="1"/>
  <c r="Z256" i="1"/>
  <c r="Z261" i="1"/>
  <c r="BP261" i="1"/>
  <c r="Z265" i="1"/>
  <c r="O608" i="1"/>
  <c r="Z274" i="1"/>
  <c r="Z277" i="1"/>
  <c r="Y280" i="1"/>
  <c r="Y285" i="1"/>
  <c r="R608" i="1"/>
  <c r="Y301" i="1"/>
  <c r="Z296" i="1"/>
  <c r="Y300" i="1"/>
  <c r="BP322" i="1"/>
  <c r="Z322" i="1"/>
  <c r="BN322" i="1"/>
  <c r="Y328" i="1"/>
  <c r="BP342" i="1"/>
  <c r="Z342" i="1"/>
  <c r="BN342" i="1"/>
  <c r="Y362" i="1"/>
  <c r="Y393" i="1"/>
  <c r="Y417" i="1"/>
  <c r="Y425" i="1"/>
  <c r="Y429" i="1"/>
  <c r="Y435" i="1"/>
  <c r="Z463" i="1"/>
  <c r="BP476" i="1"/>
  <c r="Z476" i="1"/>
  <c r="BN476" i="1"/>
  <c r="Y306" i="1"/>
  <c r="Z332" i="1"/>
  <c r="BP332" i="1"/>
  <c r="Z340" i="1"/>
  <c r="BP340" i="1"/>
  <c r="Z348" i="1"/>
  <c r="BP348" i="1"/>
  <c r="Z354" i="1"/>
  <c r="BP354" i="1"/>
  <c r="BN360" i="1"/>
  <c r="V608" i="1"/>
  <c r="Z371" i="1"/>
  <c r="BP371" i="1"/>
  <c r="BN379" i="1"/>
  <c r="Z381" i="1"/>
  <c r="BP381" i="1"/>
  <c r="BN383" i="1"/>
  <c r="Z385" i="1"/>
  <c r="BP385" i="1"/>
  <c r="BN391" i="1"/>
  <c r="BN395" i="1"/>
  <c r="Z397" i="1"/>
  <c r="BP397" i="1"/>
  <c r="Z401" i="1"/>
  <c r="BP401" i="1"/>
  <c r="Y404" i="1"/>
  <c r="BN407" i="1"/>
  <c r="Z409" i="1"/>
  <c r="BP409" i="1"/>
  <c r="Y412" i="1"/>
  <c r="BN415" i="1"/>
  <c r="BN419" i="1"/>
  <c r="Z421" i="1"/>
  <c r="BP421" i="1"/>
  <c r="BN423" i="1"/>
  <c r="Y424" i="1"/>
  <c r="BN427" i="1"/>
  <c r="Y428" i="1"/>
  <c r="BN433" i="1"/>
  <c r="Y434" i="1"/>
  <c r="BN437" i="1"/>
  <c r="Z439" i="1"/>
  <c r="BP439" i="1"/>
  <c r="BN441" i="1"/>
  <c r="Z443" i="1"/>
  <c r="BP443" i="1"/>
  <c r="BN445" i="1"/>
  <c r="Z447" i="1"/>
  <c r="BP447" i="1"/>
  <c r="Z450" i="1"/>
  <c r="BP450" i="1"/>
  <c r="BN452" i="1"/>
  <c r="Z454" i="1"/>
  <c r="BP454" i="1"/>
  <c r="BN456" i="1"/>
  <c r="BP457" i="1"/>
  <c r="Y459" i="1"/>
  <c r="Y481" i="1"/>
  <c r="Y387" i="1"/>
  <c r="Y399" i="1"/>
  <c r="Y411" i="1"/>
  <c r="T608" i="1"/>
  <c r="Z360" i="1"/>
  <c r="Z362" i="1" s="1"/>
  <c r="Y368" i="1"/>
  <c r="W608" i="1"/>
  <c r="Z379" i="1"/>
  <c r="Z383" i="1"/>
  <c r="Z391" i="1"/>
  <c r="Z392" i="1" s="1"/>
  <c r="Z395" i="1"/>
  <c r="Z398" i="1" s="1"/>
  <c r="BP395" i="1"/>
  <c r="Z407" i="1"/>
  <c r="Z411" i="1" s="1"/>
  <c r="BP407" i="1"/>
  <c r="Z415" i="1"/>
  <c r="Z416" i="1" s="1"/>
  <c r="Z419" i="1"/>
  <c r="Z423" i="1"/>
  <c r="Z427" i="1"/>
  <c r="Z428" i="1" s="1"/>
  <c r="Z433" i="1"/>
  <c r="Z434" i="1" s="1"/>
  <c r="BP433" i="1"/>
  <c r="Z437" i="1"/>
  <c r="BP437" i="1"/>
  <c r="Z441" i="1"/>
  <c r="Z445" i="1"/>
  <c r="Z452" i="1"/>
  <c r="Z456" i="1"/>
  <c r="BN461" i="1"/>
  <c r="Y464" i="1"/>
  <c r="BP461" i="1"/>
  <c r="BN478" i="1"/>
  <c r="BP478" i="1"/>
  <c r="Z478" i="1"/>
  <c r="Y482" i="1"/>
  <c r="Y510" i="1"/>
  <c r="Y530" i="1"/>
  <c r="Y548" i="1"/>
  <c r="Y565" i="1"/>
  <c r="Z582" i="1"/>
  <c r="Z584" i="1" s="1"/>
  <c r="BP582" i="1"/>
  <c r="Y584" i="1"/>
  <c r="Z591" i="1"/>
  <c r="Z592" i="1" s="1"/>
  <c r="BP591" i="1"/>
  <c r="Y597" i="1"/>
  <c r="AB608" i="1"/>
  <c r="BN480" i="1"/>
  <c r="BN484" i="1"/>
  <c r="Y485" i="1"/>
  <c r="BN489" i="1"/>
  <c r="Z491" i="1"/>
  <c r="BP491" i="1"/>
  <c r="Z496" i="1"/>
  <c r="Z497" i="1" s="1"/>
  <c r="BP496" i="1"/>
  <c r="Z502" i="1"/>
  <c r="BP502" i="1"/>
  <c r="BN504" i="1"/>
  <c r="Z506" i="1"/>
  <c r="BP506" i="1"/>
  <c r="BN508" i="1"/>
  <c r="Z514" i="1"/>
  <c r="Z515" i="1" s="1"/>
  <c r="BP514" i="1"/>
  <c r="Z518" i="1"/>
  <c r="Z524" i="1" s="1"/>
  <c r="BP518" i="1"/>
  <c r="BN520" i="1"/>
  <c r="Z522" i="1"/>
  <c r="BP522" i="1"/>
  <c r="Y525" i="1"/>
  <c r="BN528" i="1"/>
  <c r="Z533" i="1"/>
  <c r="BP533" i="1"/>
  <c r="Y536" i="1"/>
  <c r="BN540" i="1"/>
  <c r="Z541" i="1"/>
  <c r="BP541" i="1"/>
  <c r="BN542" i="1"/>
  <c r="Z543" i="1"/>
  <c r="BP543" i="1"/>
  <c r="BN544" i="1"/>
  <c r="Z545" i="1"/>
  <c r="BP545" i="1"/>
  <c r="BN546" i="1"/>
  <c r="Y547" i="1"/>
  <c r="BN557" i="1"/>
  <c r="Z558" i="1"/>
  <c r="BP558" i="1"/>
  <c r="BN559" i="1"/>
  <c r="Z560" i="1"/>
  <c r="BP560" i="1"/>
  <c r="BN561" i="1"/>
  <c r="Z562" i="1"/>
  <c r="BP562" i="1"/>
  <c r="BN563" i="1"/>
  <c r="Y564" i="1"/>
  <c r="BN574" i="1"/>
  <c r="Z575" i="1"/>
  <c r="BP575" i="1"/>
  <c r="BN576" i="1"/>
  <c r="Z577" i="1"/>
  <c r="BP577" i="1"/>
  <c r="Z587" i="1"/>
  <c r="Z588" i="1" s="1"/>
  <c r="BP587" i="1"/>
  <c r="Y593" i="1"/>
  <c r="BN595" i="1"/>
  <c r="Y596" i="1"/>
  <c r="AC608" i="1"/>
  <c r="Y493" i="1"/>
  <c r="Y498" i="1"/>
  <c r="Y516" i="1"/>
  <c r="Y524" i="1"/>
  <c r="Y535" i="1"/>
  <c r="Y579" i="1"/>
  <c r="BN582" i="1"/>
  <c r="Y589" i="1"/>
  <c r="BN591" i="1"/>
  <c r="AD608" i="1"/>
  <c r="Z480" i="1"/>
  <c r="Z484" i="1"/>
  <c r="Z485" i="1" s="1"/>
  <c r="Z489" i="1"/>
  <c r="Z492" i="1" s="1"/>
  <c r="BP489" i="1"/>
  <c r="Y492" i="1"/>
  <c r="BN496" i="1"/>
  <c r="BN502" i="1"/>
  <c r="Z504" i="1"/>
  <c r="Z508" i="1"/>
  <c r="Z520" i="1"/>
  <c r="Z528" i="1"/>
  <c r="Z530" i="1" s="1"/>
  <c r="Z540" i="1"/>
  <c r="Z542" i="1"/>
  <c r="Z544" i="1"/>
  <c r="Z546" i="1"/>
  <c r="Z557" i="1"/>
  <c r="Z559" i="1"/>
  <c r="Z561" i="1"/>
  <c r="Z563" i="1"/>
  <c r="Z574" i="1"/>
  <c r="BP574" i="1"/>
  <c r="Z576" i="1"/>
  <c r="Y585" i="1"/>
  <c r="BN587" i="1"/>
  <c r="Z595" i="1"/>
  <c r="Z596" i="1" s="1"/>
  <c r="Z403" i="1" l="1"/>
  <c r="Z510" i="1"/>
  <c r="Z481" i="1"/>
  <c r="Z257" i="1"/>
  <c r="Y600" i="1"/>
  <c r="Z535" i="1"/>
  <c r="Z387" i="1"/>
  <c r="Z373" i="1"/>
  <c r="Z356" i="1"/>
  <c r="Z315" i="1"/>
  <c r="Z245" i="1"/>
  <c r="Z212" i="1"/>
  <c r="Z182" i="1"/>
  <c r="Z36" i="1"/>
  <c r="Y602" i="1"/>
  <c r="Y598" i="1"/>
  <c r="Y599" i="1"/>
  <c r="Y601" i="1" s="1"/>
  <c r="Z98" i="1"/>
  <c r="Z75" i="1"/>
  <c r="Z269" i="1"/>
  <c r="Z279" i="1"/>
  <c r="Z151" i="1"/>
  <c r="Z128" i="1"/>
  <c r="Z578" i="1"/>
  <c r="Z564" i="1"/>
  <c r="Z547" i="1"/>
  <c r="Z349" i="1"/>
  <c r="Z300" i="1"/>
  <c r="Z237" i="1"/>
  <c r="Z201" i="1"/>
  <c r="Z223" i="1"/>
  <c r="Z136" i="1"/>
  <c r="Z458" i="1"/>
  <c r="Z327" i="1"/>
  <c r="X601" i="1"/>
  <c r="Z90" i="1"/>
  <c r="Z424" i="1"/>
  <c r="Z343" i="1"/>
  <c r="Z119" i="1"/>
  <c r="Z104" i="1"/>
  <c r="Z59" i="1"/>
  <c r="Z603" i="1" l="1"/>
</calcChain>
</file>

<file path=xl/sharedStrings.xml><?xml version="1.0" encoding="utf-8"?>
<sst xmlns="http://schemas.openxmlformats.org/spreadsheetml/2006/main" count="2479" uniqueCount="785">
  <si>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</si>
  <si>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</si>
  <si>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</si>
  <si>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</si>
  <si>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</si>
  <si>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</si>
  <si>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</si>
  <si>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</si>
  <si>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</si>
  <si>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</si>
  <si>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</si>
  <si>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</si>
  <si>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</si>
  <si>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</si>
  <si>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</si>
  <si>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</si>
  <si>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</si>
  <si>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</si>
  <si>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</si>
  <si>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</si>
  <si>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</si>
  <si>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</si>
  <si>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</si>
  <si>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</si>
  <si>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</si>
  <si>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</si>
  <si>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</si>
  <si>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</si>
  <si>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</si>
  <si>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</si>
  <si>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</si>
  <si>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</si>
  <si>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</si>
  <si>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</si>
  <si>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</si>
  <si>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</si>
  <si>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</si>
  <si>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</si>
  <si>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</si>
  <si>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</si>
  <si>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</si>
  <si>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</si>
  <si>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</si>
  <si>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</si>
  <si>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</si>
  <si>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</si>
  <si>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</si>
  <si>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</si>
  <si>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</si>
  <si>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</si>
  <si>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</si>
  <si>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</si>
  <si>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</si>
  <si>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</si>
  <si>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</si>
  <si>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</si>
  <si>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</si>
  <si>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</si>
  <si>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</si>
  <si>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</si>
  <si>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</si>
  <si>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</si>
  <si>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</si>
  <si>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</si>
  <si>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</si>
  <si>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</si>
  <si>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</si>
  <si>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</si>
  <si>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</si>
  <si>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</si>
  <si>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</si>
  <si>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</si>
  <si>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</si>
  <si>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</si>
  <si>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</si>
  <si>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</si>
  <si>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</si>
  <si>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</si>
  <si>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</si>
  <si>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</si>
  <si>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</si>
  <si>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</si>
  <si>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</si>
  <si>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</si>
  <si>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</si>
  <si>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</si>
  <si>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</si>
  <si>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</si>
  <si>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</si>
  <si>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</si>
  <si>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</si>
  <si>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</si>
  <si>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</si>
  <si>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</si>
  <si>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</si>
  <si>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</si>
  <si>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</si>
  <si>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</si>
  <si>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</si>
  <si>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</si>
  <si>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</si>
  <si>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</si>
  <si>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</si>
  <si>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</si>
  <si>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</si>
  <si>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</si>
  <si>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</si>
  <si>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</si>
  <si>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</si>
  <si>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</si>
  <si>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</si>
  <si>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</si>
  <si>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</si>
  <si>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</si>
  <si>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</si>
  <si>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</si>
  <si>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</si>
  <si>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</si>
  <si>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</si>
  <si>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</si>
  <si>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</si>
  <si>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</si>
  <si>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</si>
  <si>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</si>
  <si>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</si>
  <si>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</si>
  <si>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</si>
  <si>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</si>
  <si>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</si>
  <si>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</si>
  <si>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</si>
  <si>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</si>
  <si>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</si>
  <si>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</si>
  <si>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</si>
  <si>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</si>
  <si>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</si>
  <si>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</si>
  <si>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</si>
  <si>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</si>
  <si>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</si>
  <si>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</si>
  <si>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</si>
  <si>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</si>
  <si>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</si>
  <si>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</si>
  <si>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</si>
  <si>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</si>
  <si>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</si>
  <si>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</si>
  <si>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</si>
  <si>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</si>
  <si>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</si>
  <si>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</si>
  <si>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</si>
  <si>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</si>
  <si>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</si>
  <si>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</si>
  <si>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</si>
  <si>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</si>
  <si>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</si>
  <si>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</si>
  <si>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</si>
  <si>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</si>
  <si>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</si>
  <si>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</si>
  <si>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</si>
  <si>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</si>
  <si>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</si>
  <si>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</si>
  <si>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</si>
  <si>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</si>
  <si>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</si>
  <si>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</si>
  <si>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</si>
  <si>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</si>
  <si>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</si>
  <si>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</si>
  <si>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</si>
  <si>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</si>
  <si>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</si>
  <si>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</si>
  <si>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</si>
  <si>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</si>
  <si>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</si>
  <si>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</si>
  <si>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</si>
  <si>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</si>
  <si>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</si>
  <si>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</si>
  <si>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</si>
  <si>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</si>
  <si>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</si>
  <si>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</si>
  <si>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</si>
  <si>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</si>
  <si>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</si>
  <si>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</si>
  <si>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</si>
  <si>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</si>
  <si>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</si>
  <si>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</si>
  <si>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</si>
  <si>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</si>
  <si>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</si>
  <si>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</si>
  <si>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</si>
  <si>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</si>
  <si>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</si>
  <si>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</si>
  <si>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</si>
  <si>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</si>
  <si>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</si>
  <si>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</si>
  <si>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</si>
  <si>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</si>
  <si>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</si>
  <si>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</si>
  <si>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</si>
  <si>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</si>
  <si>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</si>
  <si>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</si>
  <si>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</si>
  <si>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</si>
  <si>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</si>
  <si>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</si>
  <si>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</si>
  <si>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</si>
  <si>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</si>
  <si>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</si>
  <si>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</si>
  <si>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</si>
  <si>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</si>
  <si>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</si>
  <si>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</si>
  <si>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</si>
  <si>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</si>
  <si>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</si>
  <si>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</si>
  <si>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</si>
  <si>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</si>
  <si>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</si>
  <si>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</si>
  <si>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</si>
  <si>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</si>
  <si>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</si>
  <si>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</si>
  <si>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</si>
  <si>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</si>
  <si>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</si>
  <si>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</si>
  <si>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</si>
  <si>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</si>
  <si>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</si>
  <si>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</si>
  <si>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</si>
  <si>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</si>
  <si>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</si>
  <si>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</si>
  <si>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</si>
  <si>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</si>
  <si>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</si>
  <si>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</si>
  <si>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</si>
  <si>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</si>
  <si>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</si>
  <si>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</si>
  <si>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</si>
  <si>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</si>
  <si>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</si>
  <si>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</si>
  <si>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</si>
  <si>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</si>
  <si>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</si>
  <si>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</si>
  <si>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</si>
  <si>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</si>
  <si>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</si>
  <si>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</si>
  <si>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</si>
  <si>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</si>
  <si>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</si>
  <si>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</si>
  <si>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</si>
  <si>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</si>
  <si>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</si>
  <si>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</si>
  <si>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</si>
  <si>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</si>
  <si>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</si>
  <si>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</si>
  <si>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</si>
  <si>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</si>
  <si>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</si>
  <si>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</si>
  <si>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</si>
  <si>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</si>
  <si>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</si>
  <si>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</si>
  <si>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</si>
  <si>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</si>
  <si>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</si>
  <si>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</si>
  <si>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</si>
  <si>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</si>
  <si>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</si>
  <si>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</si>
  <si>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</si>
  <si>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</si>
  <si>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</si>
  <si>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</si>
  <si>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</si>
  <si>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</si>
  <si>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</si>
  <si>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</si>
  <si>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</si>
  <si>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</si>
  <si>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</si>
  <si>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</si>
  <si>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</si>
  <si>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</si>
  <si>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</si>
  <si>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</si>
  <si>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</si>
  <si>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</si>
  <si>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</si>
  <si>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</si>
  <si>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</si>
  <si>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</si>
  <si>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</si>
  <si>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</si>
  <si>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</si>
  <si>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</si>
  <si>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</si>
  <si>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</si>
  <si>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</si>
  <si>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</si>
  <si>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</si>
  <si>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</si>
  <si>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</si>
  <si>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</si>
  <si>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</si>
  <si>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</si>
  <si>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</si>
  <si>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</si>
  <si>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</si>
  <si>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</si>
  <si>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</si>
  <si>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</si>
  <si>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</si>
  <si>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</si>
  <si>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</si>
  <si>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</si>
  <si>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</si>
  <si>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</si>
  <si>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</si>
  <si>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</si>
  <si>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</si>
  <si>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</si>
  <si>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</si>
  <si>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</si>
  <si>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</si>
  <si>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</si>
  <si>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</si>
  <si>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</si>
  <si>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</si>
  <si>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</si>
  <si>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</si>
  <si>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</si>
  <si>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</si>
  <si>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</si>
  <si>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</si>
  <si>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</si>
  <si>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</si>
  <si>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</si>
  <si>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</si>
  <si>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</si>
  <si>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</si>
  <si>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</si>
  <si>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</si>
  <si>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</si>
  <si>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</si>
  <si>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</si>
  <si>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</si>
  <si>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</si>
  <si>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</si>
  <si>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</si>
  <si>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</si>
  <si>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</si>
  <si>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</si>
  <si>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</si>
  <si>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</si>
  <si>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</si>
  <si>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</si>
  <si>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</si>
  <si>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</si>
  <si>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</si>
  <si>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</si>
  <si>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</si>
  <si>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</si>
  <si>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</si>
  <si>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</si>
  <si>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</si>
  <si>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</si>
  <si>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</si>
  <si>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</si>
  <si>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</si>
  <si>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</si>
  <si>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</si>
  <si>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</si>
  <si>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</si>
  <si>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</si>
  <si>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</si>
  <si>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</si>
  <si>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</si>
  <si>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</si>
  <si>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</si>
  <si>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</si>
  <si>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</si>
  <si>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</si>
  <si>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</si>
  <si>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</si>
  <si>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</si>
  <si>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</si>
  <si>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</si>
  <si>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</si>
  <si>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</si>
  <si>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</si>
  <si>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</si>
  <si>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</si>
  <si>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</si>
  <si>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</si>
  <si>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</si>
  <si>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</si>
  <si>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</si>
  <si>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</si>
  <si>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</si>
  <si>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</si>
  <si>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</si>
  <si>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</si>
  <si>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</si>
  <si>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</si>
  <si>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</si>
  <si>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</si>
  <si>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</si>
  <si>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</si>
  <si>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</si>
  <si>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</si>
  <si>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</si>
  <si>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</si>
  <si>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</si>
  <si>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</si>
  <si>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</si>
  <si>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</si>
  <si>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</si>
  <si>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</si>
  <si>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</si>
  <si>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</si>
  <si>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</si>
  <si>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</si>
  <si>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</si>
  <si>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</si>
  <si>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</si>
  <si>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</si>
  <si>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</si>
  <si>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</si>
  <si>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</si>
  <si>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</si>
  <si>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</si>
  <si>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</si>
  <si>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</si>
  <si>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</si>
  <si>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</si>
  <si>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</si>
  <si>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</si>
  <si>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</si>
  <si>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</si>
  <si>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</si>
  <si>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</si>
  <si>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</si>
  <si>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</si>
  <si>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</si>
  <si>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</si>
  <si>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</si>
  <si>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</si>
  <si>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</si>
  <si>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</si>
  <si>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</si>
  <si>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</si>
  <si>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</si>
  <si>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</si>
  <si>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</si>
  <si>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</si>
  <si>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</si>
  <si>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</si>
  <si>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</si>
  <si>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</si>
  <si>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</si>
  <si>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</si>
  <si>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</si>
  <si>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</si>
  <si>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</si>
  <si>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</si>
  <si>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</si>
  <si>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</si>
  <si>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</si>
  <si>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</si>
  <si>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</si>
  <si>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</si>
  <si>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</si>
  <si>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</si>
  <si>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</si>
  <si>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</si>
  <si>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</si>
  <si>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</si>
  <si>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</si>
  <si>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</si>
  <si>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</si>
  <si>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</si>
  <si>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</si>
  <si>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</si>
  <si>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</si>
  <si>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</si>
  <si>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</si>
  <si>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</si>
  <si>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</si>
  <si>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</si>
  <si>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</si>
  <si>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</si>
  <si>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</si>
  <si>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</si>
  <si>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</si>
  <si>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</si>
  <si>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</si>
  <si>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</si>
  <si>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</si>
  <si>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</si>
  <si>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</si>
  <si>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</si>
  <si>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</si>
  <si>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</si>
  <si>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</si>
  <si>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</si>
  <si>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</si>
  <si>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</si>
  <si>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</si>
  <si>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</si>
  <si>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</si>
  <si>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</si>
  <si>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</si>
  <si>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</si>
  <si>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</si>
  <si>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</si>
  <si>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</si>
  <si>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</si>
  <si>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</si>
  <si>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</si>
  <si>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</si>
  <si>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</si>
  <si>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</si>
  <si>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</si>
  <si>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</si>
  <si>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</si>
  <si>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</si>
  <si>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</si>
  <si>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</si>
  <si>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</si>
  <si>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</si>
  <si>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</si>
  <si>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</si>
  <si>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</si>
  <si>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</si>
  <si>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</si>
  <si>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</si>
  <si>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</si>
  <si>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</si>
  <si>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</si>
  <si>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</si>
  <si>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</si>
  <si>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</si>
  <si>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</si>
  <si>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</si>
  <si>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</si>
  <si>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</si>
  <si>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</si>
  <si>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</si>
  <si>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</si>
  <si>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</si>
  <si>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</si>
  <si>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</si>
  <si>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</si>
  <si>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</si>
  <si>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</si>
  <si>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</si>
  <si>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</si>
  <si>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</si>
  <si>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</si>
  <si>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</si>
  <si>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</si>
  <si>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</si>
  <si>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</si>
  <si>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</si>
  <si>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</si>
  <si>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</si>
  <si>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</si>
  <si>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</si>
  <si>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</si>
  <si>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</si>
  <si>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</si>
  <si>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</si>
  <si>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</si>
  <si>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</si>
  <si>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</si>
  <si>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</si>
  <si>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</si>
  <si>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</si>
  <si>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</si>
  <si>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</si>
  <si>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</si>
  <si>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</si>
  <si>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</si>
  <si>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</si>
  <si>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</si>
  <si>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</si>
  <si>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</si>
  <si>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</si>
  <si>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</si>
  <si>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</si>
  <si>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</si>
  <si>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</si>
  <si>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</si>
  <si>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</si>
  <si>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</si>
  <si>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</si>
  <si>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</si>
  <si>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</si>
  <si>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</si>
  <si>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</si>
  <si>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</si>
  <si>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</si>
  <si>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</si>
  <si>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</si>
  <si>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</si>
  <si>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</si>
  <si>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</si>
  <si>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</si>
  <si>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</si>
  <si>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</si>
  <si>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</si>
  <si>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</si>
  <si>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</si>
  <si>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</si>
  <si>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</si>
  <si>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</si>
  <si>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</si>
  <si>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</si>
  <si>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</si>
  <si>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</si>
  <si>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</si>
  <si>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</si>
  <si>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</si>
  <si>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</si>
  <si>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</si>
  <si>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</si>
  <si>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</si>
  <si>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</si>
  <si>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</si>
  <si>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</si>
  <si>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</si>
  <si>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</si>
  <si>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</si>
  <si>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</si>
  <si>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</si>
  <si>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</si>
  <si>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</si>
  <si>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</si>
  <si>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</si>
  <si>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</si>
  <si>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</si>
  <si>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</si>
  <si>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</si>
  <si>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</si>
  <si>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</si>
  <si>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</si>
  <si>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</si>
  <si>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</si>
  <si>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</si>
  <si>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</si>
  <si>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</si>
  <si>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</si>
  <si>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</si>
  <si>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</si>
  <si>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</si>
  <si>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</si>
  <si>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</si>
  <si>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</si>
  <si>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</si>
  <si>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</si>
  <si>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</si>
  <si>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</si>
  <si>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</si>
  <si>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</si>
  <si>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</si>
  <si>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</si>
  <si>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</si>
  <si>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</si>
  <si>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</si>
  <si>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</si>
  <si>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</si>
  <si>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</si>
  <si>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</si>
  <si>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</si>
  <si>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</si>
  <si>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</si>
  <si>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</si>
  <si>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</si>
  <si>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</si>
  <si>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</si>
  <si>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</si>
  <si>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</si>
  <si>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</si>
  <si>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</si>
  <si>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</si>
  <si>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</si>
  <si>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</si>
  <si>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</si>
  <si>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</si>
  <si>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</si>
  <si>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</si>
  <si>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</si>
  <si>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</si>
  <si>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</si>
  <si>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</si>
  <si>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</si>
  <si>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</si>
  <si>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</si>
  <si>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</si>
  <si>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</si>
  <si>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</si>
  <si>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</si>
  <si>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</si>
  <si>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</si>
  <si>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</si>
  <si>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</si>
  <si>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</si>
  <si>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</si>
  <si>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</si>
  <si>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</si>
  <si>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</si>
  <si>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</si>
  <si>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</si>
  <si>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</si>
  <si>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</si>
  <si>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</si>
  <si>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</si>
  <si>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</si>
  <si>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</si>
  <si>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</si>
  <si>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</si>
  <si>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</si>
  <si>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</si>
  <si>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</si>
  <si>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</si>
  <si>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</si>
  <si>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</si>
  <si>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</si>
  <si>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</si>
  <si>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</si>
  <si>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</si>
  <si>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</si>
  <si>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</si>
  <si>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</si>
  <si>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</si>
  <si>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</si>
  <si>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</si>
  <si>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</si>
  <si>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</si>
  <si>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</si>
  <si>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</si>
  <si>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</si>
  <si>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</si>
  <si>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</si>
  <si>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</si>
  <si>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</si>
  <si>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5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</si>
</sst>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17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9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8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5" fillId="0" borderId="0" xfId="0" applyFont="1" applyProtection="1">
      <protection hidden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56" sqref="AA56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558" t="s">
        <v>0</v>
      </c>
      <c r="E1" s="458"/>
      <c r="F1" s="458"/>
      <c r="G1" s="12" t="s">
        <v>1</v>
      </c>
      <c r="H1" s="558" t="s">
        <v>2</v>
      </c>
      <c r="I1" s="458"/>
      <c r="J1" s="458"/>
      <c r="K1" s="458"/>
      <c r="L1" s="458"/>
      <c r="M1" s="458"/>
      <c r="N1" s="458"/>
      <c r="O1" s="458"/>
      <c r="P1" s="458"/>
      <c r="Q1" s="458"/>
      <c r="R1" s="754" t="s">
        <v>3</v>
      </c>
      <c r="S1" s="458"/>
      <c r="T1" s="4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658" t="s">
        <v>8</v>
      </c>
      <c r="B5" s="410"/>
      <c r="C5" s="411"/>
      <c r="D5" s="537"/>
      <c r="E5" s="539"/>
      <c r="F5" s="475" t="s">
        <v>9</v>
      </c>
      <c r="G5" s="411"/>
      <c r="H5" s="537" t="s">
        <v>784</v>
      </c>
      <c r="I5" s="538"/>
      <c r="J5" s="538"/>
      <c r="K5" s="538"/>
      <c r="L5" s="538"/>
      <c r="M5" s="539"/>
      <c r="N5" s="58"/>
      <c r="P5" s="24" t="s">
        <v>10</v>
      </c>
      <c r="Q5" s="434">
        <v>45564</v>
      </c>
      <c r="R5" s="435"/>
      <c r="T5" s="621" t="s">
        <v>11</v>
      </c>
      <c r="U5" s="461"/>
      <c r="V5" s="622" t="s">
        <v>12</v>
      </c>
      <c r="W5" s="435"/>
      <c r="AB5" s="51"/>
      <c r="AC5" s="51"/>
      <c r="AD5" s="51"/>
      <c r="AE5" s="51"/>
    </row>
    <row r="6" spans="1:32" s="379" customFormat="1" ht="24" customHeight="1" x14ac:dyDescent="0.2">
      <c r="A6" s="658" t="s">
        <v>13</v>
      </c>
      <c r="B6" s="410"/>
      <c r="C6" s="411"/>
      <c r="D6" s="543" t="s">
        <v>14</v>
      </c>
      <c r="E6" s="544"/>
      <c r="F6" s="544"/>
      <c r="G6" s="544"/>
      <c r="H6" s="544"/>
      <c r="I6" s="544"/>
      <c r="J6" s="544"/>
      <c r="K6" s="544"/>
      <c r="L6" s="544"/>
      <c r="M6" s="435"/>
      <c r="N6" s="59"/>
      <c r="P6" s="24" t="s">
        <v>15</v>
      </c>
      <c r="Q6" s="446" t="str">
        <f>IF(Q5=0," ",CHOOSE(WEEKDAY(Q5,2),"Понедельник","Вторник","Среда","Четверг","Пятница","Суббота","Воскресенье"))</f>
        <v>Воскресенье</v>
      </c>
      <c r="R6" s="396"/>
      <c r="T6" s="631" t="s">
        <v>16</v>
      </c>
      <c r="U6" s="461"/>
      <c r="V6" s="589" t="s">
        <v>17</v>
      </c>
      <c r="W6" s="590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726" t="str">
        <f>IFERROR(VLOOKUP(DeliveryAddress,Table,3,0),1)</f>
        <v>1</v>
      </c>
      <c r="E7" s="727"/>
      <c r="F7" s="727"/>
      <c r="G7" s="727"/>
      <c r="H7" s="727"/>
      <c r="I7" s="727"/>
      <c r="J7" s="727"/>
      <c r="K7" s="727"/>
      <c r="L7" s="727"/>
      <c r="M7" s="626"/>
      <c r="N7" s="60"/>
      <c r="P7" s="24"/>
      <c r="Q7" s="42"/>
      <c r="R7" s="42"/>
      <c r="T7" s="393"/>
      <c r="U7" s="461"/>
      <c r="V7" s="591"/>
      <c r="W7" s="592"/>
      <c r="AB7" s="51"/>
      <c r="AC7" s="51"/>
      <c r="AD7" s="51"/>
      <c r="AE7" s="51"/>
    </row>
    <row r="8" spans="1:32" s="379" customFormat="1" ht="25.5" customHeight="1" x14ac:dyDescent="0.2">
      <c r="A8" s="451" t="s">
        <v>18</v>
      </c>
      <c r="B8" s="403"/>
      <c r="C8" s="404"/>
      <c r="D8" s="736"/>
      <c r="E8" s="737"/>
      <c r="F8" s="737"/>
      <c r="G8" s="737"/>
      <c r="H8" s="737"/>
      <c r="I8" s="737"/>
      <c r="J8" s="737"/>
      <c r="K8" s="737"/>
      <c r="L8" s="737"/>
      <c r="M8" s="738"/>
      <c r="N8" s="61"/>
      <c r="P8" s="24" t="s">
        <v>19</v>
      </c>
      <c r="Q8" s="625">
        <v>0.41666666666666669</v>
      </c>
      <c r="R8" s="626"/>
      <c r="T8" s="393"/>
      <c r="U8" s="461"/>
      <c r="V8" s="591"/>
      <c r="W8" s="592"/>
      <c r="AB8" s="51"/>
      <c r="AC8" s="51"/>
      <c r="AD8" s="51"/>
      <c r="AE8" s="51"/>
    </row>
    <row r="9" spans="1:32" s="379" customFormat="1" ht="39.950000000000003" customHeight="1" x14ac:dyDescent="0.2">
      <c r="A9" s="3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492"/>
      <c r="E9" s="493"/>
      <c r="F9" s="3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493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93"/>
      <c r="L9" s="493"/>
      <c r="M9" s="493"/>
      <c r="N9" s="377"/>
      <c r="P9" s="26" t="s">
        <v>20</v>
      </c>
      <c r="Q9" s="666"/>
      <c r="R9" s="480"/>
      <c r="T9" s="393"/>
      <c r="U9" s="461"/>
      <c r="V9" s="593"/>
      <c r="W9" s="594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3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492"/>
      <c r="E10" s="493"/>
      <c r="F10" s="3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545" t="str">
        <f>IFERROR(VLOOKUP($D$10,Proxy,2,FALSE),"")</f>
        <v/>
      </c>
      <c r="I10" s="393"/>
      <c r="J10" s="393"/>
      <c r="K10" s="393"/>
      <c r="L10" s="393"/>
      <c r="M10" s="393"/>
      <c r="N10" s="378"/>
      <c r="P10" s="26" t="s">
        <v>21</v>
      </c>
      <c r="Q10" s="632"/>
      <c r="R10" s="633"/>
      <c r="U10" s="24" t="s">
        <v>22</v>
      </c>
      <c r="V10" s="789" t="s">
        <v>23</v>
      </c>
      <c r="W10" s="590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9"/>
      <c r="R11" s="435"/>
      <c r="U11" s="24" t="s">
        <v>26</v>
      </c>
      <c r="V11" s="479" t="s">
        <v>27</v>
      </c>
      <c r="W11" s="48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602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2"/>
      <c r="P12" s="24" t="s">
        <v>29</v>
      </c>
      <c r="Q12" s="625"/>
      <c r="R12" s="626"/>
      <c r="S12" s="23"/>
      <c r="U12" s="24"/>
      <c r="V12" s="458"/>
      <c r="W12" s="393"/>
      <c r="AB12" s="51"/>
      <c r="AC12" s="51"/>
      <c r="AD12" s="51"/>
      <c r="AE12" s="51"/>
    </row>
    <row r="13" spans="1:32" s="379" customFormat="1" ht="23.25" customHeight="1" x14ac:dyDescent="0.2">
      <c r="A13" s="602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2"/>
      <c r="O13" s="26"/>
      <c r="P13" s="26" t="s">
        <v>31</v>
      </c>
      <c r="Q13" s="479"/>
      <c r="R13" s="4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602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04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3"/>
      <c r="P15" s="642" t="s">
        <v>34</v>
      </c>
      <c r="Q15" s="458"/>
      <c r="R15" s="458"/>
      <c r="S15" s="458"/>
      <c r="T15" s="4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3"/>
      <c r="Q16" s="643"/>
      <c r="R16" s="643"/>
      <c r="S16" s="643"/>
      <c r="T16" s="6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4" t="s">
        <v>35</v>
      </c>
      <c r="B17" s="414" t="s">
        <v>36</v>
      </c>
      <c r="C17" s="662" t="s">
        <v>37</v>
      </c>
      <c r="D17" s="414" t="s">
        <v>38</v>
      </c>
      <c r="E17" s="415"/>
      <c r="F17" s="414" t="s">
        <v>39</v>
      </c>
      <c r="G17" s="414" t="s">
        <v>40</v>
      </c>
      <c r="H17" s="414" t="s">
        <v>41</v>
      </c>
      <c r="I17" s="414" t="s">
        <v>42</v>
      </c>
      <c r="J17" s="414" t="s">
        <v>43</v>
      </c>
      <c r="K17" s="414" t="s">
        <v>44</v>
      </c>
      <c r="L17" s="414" t="s">
        <v>45</v>
      </c>
      <c r="M17" s="414" t="s">
        <v>46</v>
      </c>
      <c r="N17" s="414" t="s">
        <v>47</v>
      </c>
      <c r="O17" s="414" t="s">
        <v>48</v>
      </c>
      <c r="P17" s="414" t="s">
        <v>49</v>
      </c>
      <c r="Q17" s="688"/>
      <c r="R17" s="688"/>
      <c r="S17" s="688"/>
      <c r="T17" s="415"/>
      <c r="U17" s="423" t="s">
        <v>50</v>
      </c>
      <c r="V17" s="411"/>
      <c r="W17" s="414" t="s">
        <v>51</v>
      </c>
      <c r="X17" s="414" t="s">
        <v>52</v>
      </c>
      <c r="Y17" s="424" t="s">
        <v>53</v>
      </c>
      <c r="Z17" s="414" t="s">
        <v>54</v>
      </c>
      <c r="AA17" s="469" t="s">
        <v>55</v>
      </c>
      <c r="AB17" s="469" t="s">
        <v>56</v>
      </c>
      <c r="AC17" s="469" t="s">
        <v>57</v>
      </c>
      <c r="AD17" s="469" t="s">
        <v>58</v>
      </c>
      <c r="AE17" s="470"/>
      <c r="AF17" s="471"/>
      <c r="AG17" s="677"/>
      <c r="BD17" s="557" t="s">
        <v>59</v>
      </c>
    </row>
    <row r="18" spans="1:68" ht="14.25" customHeight="1" x14ac:dyDescent="0.2">
      <c r="A18" s="433"/>
      <c r="B18" s="433"/>
      <c r="C18" s="433"/>
      <c r="D18" s="416"/>
      <c r="E18" s="417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416"/>
      <c r="Q18" s="689"/>
      <c r="R18" s="689"/>
      <c r="S18" s="689"/>
      <c r="T18" s="417"/>
      <c r="U18" s="380" t="s">
        <v>60</v>
      </c>
      <c r="V18" s="380" t="s">
        <v>61</v>
      </c>
      <c r="W18" s="433"/>
      <c r="X18" s="433"/>
      <c r="Y18" s="425"/>
      <c r="Z18" s="433"/>
      <c r="AA18" s="536"/>
      <c r="AB18" s="536"/>
      <c r="AC18" s="536"/>
      <c r="AD18" s="472"/>
      <c r="AE18" s="473"/>
      <c r="AF18" s="474"/>
      <c r="AG18" s="678"/>
      <c r="BD18" s="393"/>
    </row>
    <row r="19" spans="1:68" ht="27.75" hidden="1" customHeight="1" x14ac:dyDescent="0.2">
      <c r="A19" s="406" t="s">
        <v>62</v>
      </c>
      <c r="B19" s="407"/>
      <c r="C19" s="407"/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07"/>
      <c r="Z19" s="407"/>
      <c r="AA19" s="48"/>
      <c r="AB19" s="48"/>
      <c r="AC19" s="48"/>
    </row>
    <row r="20" spans="1:68" ht="16.5" hidden="1" customHeight="1" x14ac:dyDescent="0.25">
      <c r="A20" s="397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81"/>
      <c r="AB20" s="381"/>
      <c r="AC20" s="381"/>
    </row>
    <row r="21" spans="1:68" ht="14.25" hidden="1" customHeight="1" x14ac:dyDescent="0.25">
      <c r="A21" s="392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5">
        <v>4680115885004</v>
      </c>
      <c r="E22" s="396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9"/>
      <c r="R22" s="399"/>
      <c r="S22" s="399"/>
      <c r="T22" s="400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18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19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19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2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5">
        <v>4680115885912</v>
      </c>
      <c r="E26" s="396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8" t="s">
        <v>75</v>
      </c>
      <c r="Q26" s="399"/>
      <c r="R26" s="399"/>
      <c r="S26" s="399"/>
      <c r="T26" s="400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5">
        <v>4607091383881</v>
      </c>
      <c r="E27" s="396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6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9"/>
      <c r="R27" s="399"/>
      <c r="S27" s="399"/>
      <c r="T27" s="400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5">
        <v>4607091388237</v>
      </c>
      <c r="E28" s="396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9"/>
      <c r="R28" s="399"/>
      <c r="S28" s="399"/>
      <c r="T28" s="400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5">
        <v>4607091383935</v>
      </c>
      <c r="E29" s="396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9"/>
      <c r="R29" s="399"/>
      <c r="S29" s="399"/>
      <c r="T29" s="400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5">
        <v>4607091383935</v>
      </c>
      <c r="E30" s="396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6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9"/>
      <c r="R30" s="399"/>
      <c r="S30" s="399"/>
      <c r="T30" s="400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5">
        <v>4680115881990</v>
      </c>
      <c r="E31" s="396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4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9"/>
      <c r="R31" s="399"/>
      <c r="S31" s="399"/>
      <c r="T31" s="400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5">
        <v>4680115881853</v>
      </c>
      <c r="E32" s="396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697" t="s">
        <v>87</v>
      </c>
      <c r="Q32" s="399"/>
      <c r="R32" s="399"/>
      <c r="S32" s="399"/>
      <c r="T32" s="400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5">
        <v>4680115885905</v>
      </c>
      <c r="E33" s="396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27" t="s">
        <v>90</v>
      </c>
      <c r="Q33" s="399"/>
      <c r="R33" s="399"/>
      <c r="S33" s="399"/>
      <c r="T33" s="400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5">
        <v>4607091383911</v>
      </c>
      <c r="E34" s="396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50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9"/>
      <c r="R34" s="399"/>
      <c r="S34" s="399"/>
      <c r="T34" s="400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5">
        <v>4607091388244</v>
      </c>
      <c r="E35" s="396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1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9"/>
      <c r="R35" s="399"/>
      <c r="S35" s="399"/>
      <c r="T35" s="400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18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19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19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2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5">
        <v>4607091388503</v>
      </c>
      <c r="E39" s="396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7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9"/>
      <c r="R39" s="399"/>
      <c r="S39" s="399"/>
      <c r="T39" s="400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18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19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19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2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5">
        <v>4607091388282</v>
      </c>
      <c r="E43" s="396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3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9"/>
      <c r="R43" s="399"/>
      <c r="S43" s="399"/>
      <c r="T43" s="400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18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19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19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2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5">
        <v>4607091389111</v>
      </c>
      <c r="E47" s="396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7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9"/>
      <c r="R47" s="399"/>
      <c r="S47" s="399"/>
      <c r="T47" s="400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18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19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19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06" t="s">
        <v>107</v>
      </c>
      <c r="B50" s="407"/>
      <c r="C50" s="407"/>
      <c r="D50" s="407"/>
      <c r="E50" s="407"/>
      <c r="F50" s="407"/>
      <c r="G50" s="407"/>
      <c r="H50" s="407"/>
      <c r="I50" s="407"/>
      <c r="J50" s="407"/>
      <c r="K50" s="407"/>
      <c r="L50" s="407"/>
      <c r="M50" s="407"/>
      <c r="N50" s="407"/>
      <c r="O50" s="407"/>
      <c r="P50" s="407"/>
      <c r="Q50" s="407"/>
      <c r="R50" s="407"/>
      <c r="S50" s="407"/>
      <c r="T50" s="407"/>
      <c r="U50" s="407"/>
      <c r="V50" s="407"/>
      <c r="W50" s="407"/>
      <c r="X50" s="407"/>
      <c r="Y50" s="407"/>
      <c r="Z50" s="407"/>
      <c r="AA50" s="48"/>
      <c r="AB50" s="48"/>
      <c r="AC50" s="48"/>
    </row>
    <row r="51" spans="1:68" ht="16.5" hidden="1" customHeight="1" x14ac:dyDescent="0.25">
      <c r="A51" s="397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81"/>
      <c r="AB51" s="381"/>
      <c r="AC51" s="381"/>
    </row>
    <row r="52" spans="1:68" ht="14.25" hidden="1" customHeight="1" x14ac:dyDescent="0.25">
      <c r="A52" s="392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82"/>
      <c r="AB52" s="382"/>
      <c r="AC52" s="382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95">
        <v>4607091385670</v>
      </c>
      <c r="E53" s="396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6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9"/>
      <c r="R53" s="399"/>
      <c r="S53" s="399"/>
      <c r="T53" s="400"/>
      <c r="U53" s="34"/>
      <c r="V53" s="34"/>
      <c r="W53" s="35" t="s">
        <v>68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5">
        <v>4607091385670</v>
      </c>
      <c r="E54" s="396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9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9"/>
      <c r="R54" s="399"/>
      <c r="S54" s="399"/>
      <c r="T54" s="400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5">
        <v>4680115883956</v>
      </c>
      <c r="E55" s="396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67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9"/>
      <c r="R55" s="399"/>
      <c r="S55" s="399"/>
      <c r="T55" s="400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5">
        <v>4607091385687</v>
      </c>
      <c r="E56" s="396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9"/>
      <c r="R56" s="399"/>
      <c r="S56" s="399"/>
      <c r="T56" s="400"/>
      <c r="U56" s="34"/>
      <c r="V56" s="34"/>
      <c r="W56" s="35" t="s">
        <v>68</v>
      </c>
      <c r="X56" s="386">
        <v>160</v>
      </c>
      <c r="Y56" s="387">
        <f t="shared" si="6"/>
        <v>160</v>
      </c>
      <c r="Z56" s="36">
        <f>IFERROR(IF(Y56=0,"",ROUNDUP(Y56/H56,0)*0.00937),"")</f>
        <v>0.37480000000000002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169.60000000000002</v>
      </c>
      <c r="BN56" s="64">
        <f t="shared" si="8"/>
        <v>169.60000000000002</v>
      </c>
      <c r="BO56" s="64">
        <f t="shared" si="9"/>
        <v>0.33333333333333331</v>
      </c>
      <c r="BP56" s="64">
        <f t="shared" si="10"/>
        <v>0.33333333333333331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5">
        <v>4680115882539</v>
      </c>
      <c r="E57" s="396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9"/>
      <c r="R57" s="399"/>
      <c r="S57" s="399"/>
      <c r="T57" s="400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5">
        <v>4680115883949</v>
      </c>
      <c r="E58" s="396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9"/>
      <c r="R58" s="399"/>
      <c r="S58" s="399"/>
      <c r="T58" s="400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8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19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40</v>
      </c>
      <c r="Y59" s="388">
        <f>IFERROR(Y53/H53,"0")+IFERROR(Y54/H54,"0")+IFERROR(Y55/H55,"0")+IFERROR(Y56/H56,"0")+IFERROR(Y57/H57,"0")+IFERROR(Y58/H58,"0")</f>
        <v>40</v>
      </c>
      <c r="Z59" s="388">
        <f>IFERROR(IF(Z53="",0,Z53),"0")+IFERROR(IF(Z54="",0,Z54),"0")+IFERROR(IF(Z55="",0,Z55),"0")+IFERROR(IF(Z56="",0,Z56),"0")+IFERROR(IF(Z57="",0,Z57),"0")+IFERROR(IF(Z58="",0,Z58),"0")</f>
        <v>0.37480000000000002</v>
      </c>
      <c r="AA59" s="389"/>
      <c r="AB59" s="389"/>
      <c r="AC59" s="389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19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160</v>
      </c>
      <c r="Y60" s="388">
        <f>IFERROR(SUM(Y53:Y58),"0")</f>
        <v>160</v>
      </c>
      <c r="Z60" s="37"/>
      <c r="AA60" s="389"/>
      <c r="AB60" s="389"/>
      <c r="AC60" s="389"/>
    </row>
    <row r="61" spans="1:68" ht="14.25" hidden="1" customHeight="1" x14ac:dyDescent="0.25">
      <c r="A61" s="392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5">
        <v>4680115885233</v>
      </c>
      <c r="E62" s="396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9"/>
      <c r="R62" s="399"/>
      <c r="S62" s="399"/>
      <c r="T62" s="400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5">
        <v>4680115884915</v>
      </c>
      <c r="E63" s="396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9"/>
      <c r="R63" s="399"/>
      <c r="S63" s="399"/>
      <c r="T63" s="400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18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19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19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397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81"/>
      <c r="AB66" s="381"/>
      <c r="AC66" s="381"/>
    </row>
    <row r="67" spans="1:68" ht="14.25" hidden="1" customHeight="1" x14ac:dyDescent="0.25">
      <c r="A67" s="392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82"/>
      <c r="AB67" s="382"/>
      <c r="AC67" s="382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95">
        <v>4680115881426</v>
      </c>
      <c r="E68" s="396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71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9"/>
      <c r="R68" s="399"/>
      <c r="S68" s="399"/>
      <c r="T68" s="400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5">
        <v>4680115881426</v>
      </c>
      <c r="E69" s="396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62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9"/>
      <c r="R69" s="399"/>
      <c r="S69" s="399"/>
      <c r="T69" s="400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5">
        <v>4680115880283</v>
      </c>
      <c r="E70" s="396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4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9"/>
      <c r="R70" s="399"/>
      <c r="S70" s="399"/>
      <c r="T70" s="400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5">
        <v>4680115882720</v>
      </c>
      <c r="E71" s="396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42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9"/>
      <c r="R71" s="399"/>
      <c r="S71" s="399"/>
      <c r="T71" s="400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5">
        <v>4680115885899</v>
      </c>
      <c r="E72" s="396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455" t="s">
        <v>140</v>
      </c>
      <c r="Q72" s="399"/>
      <c r="R72" s="399"/>
      <c r="S72" s="399"/>
      <c r="T72" s="400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5">
        <v>4680115881525</v>
      </c>
      <c r="E73" s="396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78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9"/>
      <c r="R73" s="399"/>
      <c r="S73" s="399"/>
      <c r="T73" s="400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95">
        <v>4680115881419</v>
      </c>
      <c r="E74" s="396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63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9"/>
      <c r="R74" s="399"/>
      <c r="S74" s="399"/>
      <c r="T74" s="400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18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419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hidden="1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19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hidden="1" customHeight="1" x14ac:dyDescent="0.25">
      <c r="A77" s="392" t="s">
        <v>145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382"/>
      <c r="AB77" s="382"/>
      <c r="AC77" s="382"/>
    </row>
    <row r="78" spans="1:68" ht="27" hidden="1" customHeight="1" x14ac:dyDescent="0.25">
      <c r="A78" s="54" t="s">
        <v>146</v>
      </c>
      <c r="B78" s="54" t="s">
        <v>147</v>
      </c>
      <c r="C78" s="31">
        <v>4301020298</v>
      </c>
      <c r="D78" s="395">
        <v>4680115881440</v>
      </c>
      <c r="E78" s="396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66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9"/>
      <c r="R78" s="399"/>
      <c r="S78" s="399"/>
      <c r="T78" s="400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5">
        <v>4680115885950</v>
      </c>
      <c r="E79" s="396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781" t="s">
        <v>150</v>
      </c>
      <c r="Q79" s="399"/>
      <c r="R79" s="399"/>
      <c r="S79" s="399"/>
      <c r="T79" s="400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5">
        <v>4680115881433</v>
      </c>
      <c r="E80" s="396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5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9"/>
      <c r="R80" s="399"/>
      <c r="S80" s="399"/>
      <c r="T80" s="400"/>
      <c r="U80" s="34"/>
      <c r="V80" s="34"/>
      <c r="W80" s="35" t="s">
        <v>68</v>
      </c>
      <c r="X80" s="386">
        <v>90</v>
      </c>
      <c r="Y80" s="387">
        <f>IFERROR(IF(X80="",0,CEILING((X80/$H80),1)*$H80),"")</f>
        <v>91.800000000000011</v>
      </c>
      <c r="Z80" s="36">
        <f>IFERROR(IF(Y80=0,"",ROUNDUP(Y80/H80,0)*0.00753),"")</f>
        <v>0.25602000000000003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96.666666666666657</v>
      </c>
      <c r="BN80" s="64">
        <f>IFERROR(Y80*I80/H80,"0")</f>
        <v>98.600000000000009</v>
      </c>
      <c r="BO80" s="64">
        <f>IFERROR(1/J80*(X80/H80),"0")</f>
        <v>0.21367521367521364</v>
      </c>
      <c r="BP80" s="64">
        <f>IFERROR(1/J80*(Y80/H80),"0")</f>
        <v>0.21794871794871795</v>
      </c>
    </row>
    <row r="81" spans="1:68" x14ac:dyDescent="0.2">
      <c r="A81" s="418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19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33.333333333333329</v>
      </c>
      <c r="Y81" s="388">
        <f>IFERROR(Y78/H78,"0")+IFERROR(Y79/H79,"0")+IFERROR(Y80/H80,"0")</f>
        <v>34</v>
      </c>
      <c r="Z81" s="388">
        <f>IFERROR(IF(Z78="",0,Z78),"0")+IFERROR(IF(Z79="",0,Z79),"0")+IFERROR(IF(Z80="",0,Z80),"0")</f>
        <v>0.25602000000000003</v>
      </c>
      <c r="AA81" s="389"/>
      <c r="AB81" s="389"/>
      <c r="AC81" s="389"/>
    </row>
    <row r="82" spans="1:68" x14ac:dyDescent="0.2">
      <c r="A82" s="393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419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90</v>
      </c>
      <c r="Y82" s="388">
        <f>IFERROR(SUM(Y78:Y80),"0")</f>
        <v>91.800000000000011</v>
      </c>
      <c r="Z82" s="37"/>
      <c r="AA82" s="389"/>
      <c r="AB82" s="389"/>
      <c r="AC82" s="389"/>
    </row>
    <row r="83" spans="1:68" ht="14.25" hidden="1" customHeight="1" x14ac:dyDescent="0.25">
      <c r="A83" s="392" t="s">
        <v>63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5">
        <v>4680115885066</v>
      </c>
      <c r="E84" s="396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5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9"/>
      <c r="R84" s="399"/>
      <c r="S84" s="399"/>
      <c r="T84" s="400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5">
        <v>4680115885042</v>
      </c>
      <c r="E85" s="396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4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9"/>
      <c r="R85" s="399"/>
      <c r="S85" s="399"/>
      <c r="T85" s="400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5">
        <v>4680115885080</v>
      </c>
      <c r="E86" s="396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77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9"/>
      <c r="R86" s="399"/>
      <c r="S86" s="399"/>
      <c r="T86" s="400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5">
        <v>4680115885073</v>
      </c>
      <c r="E87" s="396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5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9"/>
      <c r="R87" s="399"/>
      <c r="S87" s="399"/>
      <c r="T87" s="400"/>
      <c r="U87" s="34"/>
      <c r="V87" s="34"/>
      <c r="W87" s="35" t="s">
        <v>68</v>
      </c>
      <c r="X87" s="386">
        <v>36</v>
      </c>
      <c r="Y87" s="387">
        <f t="shared" si="16"/>
        <v>36</v>
      </c>
      <c r="Z87" s="36">
        <f>IFERROR(IF(Y87=0,"",ROUNDUP(Y87/H87,0)*0.00502),"")</f>
        <v>0.1004</v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37.999999999999993</v>
      </c>
      <c r="BN87" s="64">
        <f t="shared" si="18"/>
        <v>37.999999999999993</v>
      </c>
      <c r="BO87" s="64">
        <f t="shared" si="19"/>
        <v>8.5470085470085472E-2</v>
      </c>
      <c r="BP87" s="64">
        <f t="shared" si="20"/>
        <v>8.5470085470085472E-2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5">
        <v>4680115885059</v>
      </c>
      <c r="E88" s="396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9"/>
      <c r="R88" s="399"/>
      <c r="S88" s="399"/>
      <c r="T88" s="400"/>
      <c r="U88" s="34"/>
      <c r="V88" s="34"/>
      <c r="W88" s="35" t="s">
        <v>68</v>
      </c>
      <c r="X88" s="386">
        <v>30</v>
      </c>
      <c r="Y88" s="387">
        <f t="shared" si="16"/>
        <v>30.6</v>
      </c>
      <c r="Z88" s="36">
        <f>IFERROR(IF(Y88=0,"",ROUNDUP(Y88/H88,0)*0.00502),"")</f>
        <v>8.5339999999999999E-2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31.666666666666664</v>
      </c>
      <c r="BN88" s="64">
        <f t="shared" si="18"/>
        <v>32.299999999999997</v>
      </c>
      <c r="BO88" s="64">
        <f t="shared" si="19"/>
        <v>7.122507122507124E-2</v>
      </c>
      <c r="BP88" s="64">
        <f t="shared" si="20"/>
        <v>7.2649572649572655E-2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5">
        <v>4680115885097</v>
      </c>
      <c r="E89" s="396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9"/>
      <c r="R89" s="399"/>
      <c r="S89" s="399"/>
      <c r="T89" s="400"/>
      <c r="U89" s="34"/>
      <c r="V89" s="34"/>
      <c r="W89" s="35" t="s">
        <v>68</v>
      </c>
      <c r="X89" s="386">
        <v>30</v>
      </c>
      <c r="Y89" s="387">
        <f t="shared" si="16"/>
        <v>30.6</v>
      </c>
      <c r="Z89" s="36">
        <f>IFERROR(IF(Y89=0,"",ROUNDUP(Y89/H89,0)*0.00502),"")</f>
        <v>8.5339999999999999E-2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31.666666666666664</v>
      </c>
      <c r="BN89" s="64">
        <f t="shared" si="18"/>
        <v>32.299999999999997</v>
      </c>
      <c r="BO89" s="64">
        <f t="shared" si="19"/>
        <v>7.122507122507124E-2</v>
      </c>
      <c r="BP89" s="64">
        <f t="shared" si="20"/>
        <v>7.2649572649572655E-2</v>
      </c>
    </row>
    <row r="90" spans="1:68" x14ac:dyDescent="0.2">
      <c r="A90" s="418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19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53.333333333333343</v>
      </c>
      <c r="Y90" s="388">
        <f>IFERROR(Y84/H84,"0")+IFERROR(Y85/H85,"0")+IFERROR(Y86/H86,"0")+IFERROR(Y87/H87,"0")+IFERROR(Y88/H88,"0")+IFERROR(Y89/H89,"0")</f>
        <v>54</v>
      </c>
      <c r="Z90" s="388">
        <f>IFERROR(IF(Z84="",0,Z84),"0")+IFERROR(IF(Z85="",0,Z85),"0")+IFERROR(IF(Z86="",0,Z86),"0")+IFERROR(IF(Z87="",0,Z87),"0")+IFERROR(IF(Z88="",0,Z88),"0")+IFERROR(IF(Z89="",0,Z89),"0")</f>
        <v>0.27107999999999999</v>
      </c>
      <c r="AA90" s="389"/>
      <c r="AB90" s="389"/>
      <c r="AC90" s="389"/>
    </row>
    <row r="91" spans="1:68" x14ac:dyDescent="0.2">
      <c r="A91" s="393"/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419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96</v>
      </c>
      <c r="Y91" s="388">
        <f>IFERROR(SUM(Y84:Y89),"0")</f>
        <v>97.199999999999989</v>
      </c>
      <c r="Z91" s="37"/>
      <c r="AA91" s="389"/>
      <c r="AB91" s="389"/>
      <c r="AC91" s="389"/>
    </row>
    <row r="92" spans="1:68" ht="14.25" hidden="1" customHeight="1" x14ac:dyDescent="0.25">
      <c r="A92" s="392" t="s">
        <v>71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5">
        <v>4680115881891</v>
      </c>
      <c r="E93" s="396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530" t="s">
        <v>167</v>
      </c>
      <c r="Q93" s="399"/>
      <c r="R93" s="399"/>
      <c r="S93" s="399"/>
      <c r="T93" s="400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5">
        <v>4680115885769</v>
      </c>
      <c r="E94" s="396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735" t="s">
        <v>172</v>
      </c>
      <c r="Q94" s="399"/>
      <c r="R94" s="399"/>
      <c r="S94" s="399"/>
      <c r="T94" s="400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5">
        <v>4680115884410</v>
      </c>
      <c r="E95" s="396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750" t="s">
        <v>175</v>
      </c>
      <c r="Q95" s="399"/>
      <c r="R95" s="399"/>
      <c r="S95" s="399"/>
      <c r="T95" s="400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5">
        <v>4680115884403</v>
      </c>
      <c r="E96" s="396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9"/>
      <c r="R96" s="399"/>
      <c r="S96" s="399"/>
      <c r="T96" s="400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5">
        <v>4680115884311</v>
      </c>
      <c r="E97" s="396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9"/>
      <c r="R97" s="399"/>
      <c r="S97" s="399"/>
      <c r="T97" s="400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18"/>
      <c r="B98" s="393"/>
      <c r="C98" s="393"/>
      <c r="D98" s="393"/>
      <c r="E98" s="393"/>
      <c r="F98" s="393"/>
      <c r="G98" s="393"/>
      <c r="H98" s="393"/>
      <c r="I98" s="393"/>
      <c r="J98" s="393"/>
      <c r="K98" s="393"/>
      <c r="L98" s="393"/>
      <c r="M98" s="393"/>
      <c r="N98" s="393"/>
      <c r="O98" s="419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3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419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2" t="s">
        <v>180</v>
      </c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3"/>
      <c r="P100" s="393"/>
      <c r="Q100" s="393"/>
      <c r="R100" s="393"/>
      <c r="S100" s="393"/>
      <c r="T100" s="393"/>
      <c r="U100" s="393"/>
      <c r="V100" s="393"/>
      <c r="W100" s="393"/>
      <c r="X100" s="393"/>
      <c r="Y100" s="393"/>
      <c r="Z100" s="393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5">
        <v>4680115881532</v>
      </c>
      <c r="E101" s="396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4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9"/>
      <c r="R101" s="399"/>
      <c r="S101" s="399"/>
      <c r="T101" s="400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5">
        <v>4680115881532</v>
      </c>
      <c r="E102" s="396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49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9"/>
      <c r="R102" s="399"/>
      <c r="S102" s="399"/>
      <c r="T102" s="400"/>
      <c r="U102" s="34"/>
      <c r="V102" s="34"/>
      <c r="W102" s="35" t="s">
        <v>68</v>
      </c>
      <c r="X102" s="386">
        <v>20</v>
      </c>
      <c r="Y102" s="387">
        <f>IFERROR(IF(X102="",0,CEILING((X102/$H102),1)*$H102),"")</f>
        <v>25.200000000000003</v>
      </c>
      <c r="Z102" s="36">
        <f>IFERROR(IF(Y102=0,"",ROUNDUP(Y102/H102,0)*0.02175),"")</f>
        <v>6.5250000000000002E-2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21.342857142857142</v>
      </c>
      <c r="BN102" s="64">
        <f>IFERROR(Y102*I102/H102,"0")</f>
        <v>26.892000000000003</v>
      </c>
      <c r="BO102" s="64">
        <f>IFERROR(1/J102*(X102/H102),"0")</f>
        <v>4.2517006802721087E-2</v>
      </c>
      <c r="BP102" s="64">
        <f>IFERROR(1/J102*(Y102/H102),"0")</f>
        <v>5.3571428571428568E-2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5">
        <v>4680115881464</v>
      </c>
      <c r="E103" s="396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69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9"/>
      <c r="R103" s="399"/>
      <c r="S103" s="399"/>
      <c r="T103" s="400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8"/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419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2.3809523809523809</v>
      </c>
      <c r="Y104" s="388">
        <f>IFERROR(Y101/H101,"0")+IFERROR(Y102/H102,"0")+IFERROR(Y103/H103,"0")</f>
        <v>3</v>
      </c>
      <c r="Z104" s="388">
        <f>IFERROR(IF(Z101="",0,Z101),"0")+IFERROR(IF(Z102="",0,Z102),"0")+IFERROR(IF(Z103="",0,Z103),"0")</f>
        <v>6.5250000000000002E-2</v>
      </c>
      <c r="AA104" s="389"/>
      <c r="AB104" s="389"/>
      <c r="AC104" s="389"/>
    </row>
    <row r="105" spans="1:68" x14ac:dyDescent="0.2">
      <c r="A105" s="393"/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393"/>
      <c r="O105" s="419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20</v>
      </c>
      <c r="Y105" s="388">
        <f>IFERROR(SUM(Y101:Y103),"0")</f>
        <v>25.200000000000003</v>
      </c>
      <c r="Z105" s="37"/>
      <c r="AA105" s="389"/>
      <c r="AB105" s="389"/>
      <c r="AC105" s="389"/>
    </row>
    <row r="106" spans="1:68" ht="16.5" hidden="1" customHeight="1" x14ac:dyDescent="0.25">
      <c r="A106" s="397" t="s">
        <v>186</v>
      </c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3"/>
      <c r="P106" s="393"/>
      <c r="Q106" s="393"/>
      <c r="R106" s="393"/>
      <c r="S106" s="393"/>
      <c r="T106" s="393"/>
      <c r="U106" s="393"/>
      <c r="V106" s="393"/>
      <c r="W106" s="393"/>
      <c r="X106" s="393"/>
      <c r="Y106" s="393"/>
      <c r="Z106" s="393"/>
      <c r="AA106" s="381"/>
      <c r="AB106" s="381"/>
      <c r="AC106" s="381"/>
    </row>
    <row r="107" spans="1:68" ht="14.25" hidden="1" customHeight="1" x14ac:dyDescent="0.25">
      <c r="A107" s="392" t="s">
        <v>109</v>
      </c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3"/>
      <c r="P107" s="393"/>
      <c r="Q107" s="393"/>
      <c r="R107" s="393"/>
      <c r="S107" s="393"/>
      <c r="T107" s="393"/>
      <c r="U107" s="393"/>
      <c r="V107" s="393"/>
      <c r="W107" s="393"/>
      <c r="X107" s="393"/>
      <c r="Y107" s="393"/>
      <c r="Z107" s="393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5">
        <v>4680115881327</v>
      </c>
      <c r="E108" s="396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5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9"/>
      <c r="R108" s="399"/>
      <c r="S108" s="399"/>
      <c r="T108" s="400"/>
      <c r="U108" s="34"/>
      <c r="V108" s="34"/>
      <c r="W108" s="35" t="s">
        <v>68</v>
      </c>
      <c r="X108" s="386">
        <v>150</v>
      </c>
      <c r="Y108" s="387">
        <f>IFERROR(IF(X108="",0,CEILING((X108/$H108),1)*$H108),"")</f>
        <v>151.20000000000002</v>
      </c>
      <c r="Z108" s="36">
        <f>IFERROR(IF(Y108=0,"",ROUNDUP(Y108/H108,0)*0.02175),"")</f>
        <v>0.30449999999999999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156.66666666666666</v>
      </c>
      <c r="BN108" s="64">
        <f>IFERROR(Y108*I108/H108,"0")</f>
        <v>157.91999999999999</v>
      </c>
      <c r="BO108" s="64">
        <f>IFERROR(1/J108*(X108/H108),"0")</f>
        <v>0.24801587301587297</v>
      </c>
      <c r="BP108" s="64">
        <f>IFERROR(1/J108*(Y108/H108),"0")</f>
        <v>0.25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5">
        <v>4680115881518</v>
      </c>
      <c r="E109" s="396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9"/>
      <c r="R109" s="399"/>
      <c r="S109" s="399"/>
      <c r="T109" s="400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191</v>
      </c>
      <c r="B110" s="54" t="s">
        <v>192</v>
      </c>
      <c r="C110" s="31">
        <v>4301012007</v>
      </c>
      <c r="D110" s="395">
        <v>4680115881303</v>
      </c>
      <c r="E110" s="396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46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9"/>
      <c r="R110" s="399"/>
      <c r="S110" s="399"/>
      <c r="T110" s="400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18"/>
      <c r="B111" s="393"/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419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13.888888888888888</v>
      </c>
      <c r="Y111" s="388">
        <f>IFERROR(Y108/H108,"0")+IFERROR(Y109/H109,"0")+IFERROR(Y110/H110,"0")</f>
        <v>14</v>
      </c>
      <c r="Z111" s="388">
        <f>IFERROR(IF(Z108="",0,Z108),"0")+IFERROR(IF(Z109="",0,Z109),"0")+IFERROR(IF(Z110="",0,Z110),"0")</f>
        <v>0.30449999999999999</v>
      </c>
      <c r="AA111" s="389"/>
      <c r="AB111" s="389"/>
      <c r="AC111" s="389"/>
    </row>
    <row r="112" spans="1:68" x14ac:dyDescent="0.2">
      <c r="A112" s="393"/>
      <c r="B112" s="393"/>
      <c r="C112" s="393"/>
      <c r="D112" s="393"/>
      <c r="E112" s="393"/>
      <c r="F112" s="393"/>
      <c r="G112" s="393"/>
      <c r="H112" s="393"/>
      <c r="I112" s="393"/>
      <c r="J112" s="393"/>
      <c r="K112" s="393"/>
      <c r="L112" s="393"/>
      <c r="M112" s="393"/>
      <c r="N112" s="393"/>
      <c r="O112" s="419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150</v>
      </c>
      <c r="Y112" s="388">
        <f>IFERROR(SUM(Y108:Y110),"0")</f>
        <v>151.20000000000002</v>
      </c>
      <c r="Z112" s="37"/>
      <c r="AA112" s="389"/>
      <c r="AB112" s="389"/>
      <c r="AC112" s="389"/>
    </row>
    <row r="113" spans="1:68" ht="14.25" hidden="1" customHeight="1" x14ac:dyDescent="0.25">
      <c r="A113" s="392" t="s">
        <v>71</v>
      </c>
      <c r="B113" s="393"/>
      <c r="C113" s="393"/>
      <c r="D113" s="393"/>
      <c r="E113" s="393"/>
      <c r="F113" s="393"/>
      <c r="G113" s="393"/>
      <c r="H113" s="393"/>
      <c r="I113" s="393"/>
      <c r="J113" s="393"/>
      <c r="K113" s="393"/>
      <c r="L113" s="393"/>
      <c r="M113" s="393"/>
      <c r="N113" s="393"/>
      <c r="O113" s="393"/>
      <c r="P113" s="393"/>
      <c r="Q113" s="393"/>
      <c r="R113" s="393"/>
      <c r="S113" s="393"/>
      <c r="T113" s="393"/>
      <c r="U113" s="393"/>
      <c r="V113" s="393"/>
      <c r="W113" s="393"/>
      <c r="X113" s="393"/>
      <c r="Y113" s="393"/>
      <c r="Z113" s="393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5">
        <v>4607091386967</v>
      </c>
      <c r="E114" s="396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5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9"/>
      <c r="R114" s="399"/>
      <c r="S114" s="399"/>
      <c r="T114" s="400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5">
        <v>4607091386967</v>
      </c>
      <c r="E115" s="396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9"/>
      <c r="R115" s="399"/>
      <c r="S115" s="399"/>
      <c r="T115" s="400"/>
      <c r="U115" s="34"/>
      <c r="V115" s="34"/>
      <c r="W115" s="35" t="s">
        <v>68</v>
      </c>
      <c r="X115" s="386">
        <v>50</v>
      </c>
      <c r="Y115" s="387">
        <f>IFERROR(IF(X115="",0,CEILING((X115/$H115),1)*$H115),"")</f>
        <v>50.400000000000006</v>
      </c>
      <c r="Z115" s="36">
        <f>IFERROR(IF(Y115=0,"",ROUNDUP(Y115/H115,0)*0.02175),"")</f>
        <v>0.1305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53.357142857142861</v>
      </c>
      <c r="BN115" s="64">
        <f>IFERROR(Y115*I115/H115,"0")</f>
        <v>53.784000000000006</v>
      </c>
      <c r="BO115" s="64">
        <f>IFERROR(1/J115*(X115/H115),"0")</f>
        <v>0.10629251700680271</v>
      </c>
      <c r="BP115" s="64">
        <f>IFERROR(1/J115*(Y115/H115),"0")</f>
        <v>0.10714285714285714</v>
      </c>
    </row>
    <row r="116" spans="1:68" ht="27" hidden="1" customHeight="1" x14ac:dyDescent="0.25">
      <c r="A116" s="54" t="s">
        <v>196</v>
      </c>
      <c r="B116" s="54" t="s">
        <v>197</v>
      </c>
      <c r="C116" s="31">
        <v>4301051436</v>
      </c>
      <c r="D116" s="395">
        <v>4607091385731</v>
      </c>
      <c r="E116" s="396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69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9"/>
      <c r="R116" s="399"/>
      <c r="S116" s="399"/>
      <c r="T116" s="400"/>
      <c r="U116" s="34"/>
      <c r="V116" s="34"/>
      <c r="W116" s="35" t="s">
        <v>68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5">
        <v>4680115880894</v>
      </c>
      <c r="E117" s="396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67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9"/>
      <c r="R117" s="399"/>
      <c r="S117" s="399"/>
      <c r="T117" s="400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5">
        <v>4680115880214</v>
      </c>
      <c r="E118" s="396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67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9"/>
      <c r="R118" s="399"/>
      <c r="S118" s="399"/>
      <c r="T118" s="400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8"/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419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5.9523809523809526</v>
      </c>
      <c r="Y119" s="388">
        <f>IFERROR(Y114/H114,"0")+IFERROR(Y115/H115,"0")+IFERROR(Y116/H116,"0")+IFERROR(Y117/H117,"0")+IFERROR(Y118/H118,"0")</f>
        <v>6</v>
      </c>
      <c r="Z119" s="388">
        <f>IFERROR(IF(Z114="",0,Z114),"0")+IFERROR(IF(Z115="",0,Z115),"0")+IFERROR(IF(Z116="",0,Z116),"0")+IFERROR(IF(Z117="",0,Z117),"0")+IFERROR(IF(Z118="",0,Z118),"0")</f>
        <v>0.1305</v>
      </c>
      <c r="AA119" s="389"/>
      <c r="AB119" s="389"/>
      <c r="AC119" s="389"/>
    </row>
    <row r="120" spans="1:68" x14ac:dyDescent="0.2">
      <c r="A120" s="393"/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419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50</v>
      </c>
      <c r="Y120" s="388">
        <f>IFERROR(SUM(Y114:Y118),"0")</f>
        <v>50.400000000000006</v>
      </c>
      <c r="Z120" s="37"/>
      <c r="AA120" s="389"/>
      <c r="AB120" s="389"/>
      <c r="AC120" s="389"/>
    </row>
    <row r="121" spans="1:68" ht="16.5" hidden="1" customHeight="1" x14ac:dyDescent="0.25">
      <c r="A121" s="397" t="s">
        <v>202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381"/>
      <c r="AB121" s="381"/>
      <c r="AC121" s="381"/>
    </row>
    <row r="122" spans="1:68" ht="14.25" hidden="1" customHeight="1" x14ac:dyDescent="0.25">
      <c r="A122" s="392" t="s">
        <v>109</v>
      </c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3"/>
      <c r="O122" s="393"/>
      <c r="P122" s="393"/>
      <c r="Q122" s="393"/>
      <c r="R122" s="393"/>
      <c r="S122" s="393"/>
      <c r="T122" s="393"/>
      <c r="U122" s="393"/>
      <c r="V122" s="393"/>
      <c r="W122" s="393"/>
      <c r="X122" s="393"/>
      <c r="Y122" s="393"/>
      <c r="Z122" s="393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5">
        <v>4680115882133</v>
      </c>
      <c r="E123" s="396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4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9"/>
      <c r="R123" s="399"/>
      <c r="S123" s="399"/>
      <c r="T123" s="400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203</v>
      </c>
      <c r="B124" s="54" t="s">
        <v>205</v>
      </c>
      <c r="C124" s="31">
        <v>4301011703</v>
      </c>
      <c r="D124" s="395">
        <v>4680115882133</v>
      </c>
      <c r="E124" s="396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4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9"/>
      <c r="R124" s="399"/>
      <c r="S124" s="399"/>
      <c r="T124" s="400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5">
        <v>4680115880269</v>
      </c>
      <c r="E125" s="396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5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9"/>
      <c r="R125" s="399"/>
      <c r="S125" s="399"/>
      <c r="T125" s="400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208</v>
      </c>
      <c r="B126" s="54" t="s">
        <v>209</v>
      </c>
      <c r="C126" s="31">
        <v>4301011415</v>
      </c>
      <c r="D126" s="395">
        <v>4680115880429</v>
      </c>
      <c r="E126" s="396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39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9"/>
      <c r="R126" s="399"/>
      <c r="S126" s="399"/>
      <c r="T126" s="400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5">
        <v>4680115881457</v>
      </c>
      <c r="E127" s="396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4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9"/>
      <c r="R127" s="399"/>
      <c r="S127" s="399"/>
      <c r="T127" s="400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418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419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hidden="1" x14ac:dyDescent="0.2">
      <c r="A129" s="393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419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hidden="1" customHeight="1" x14ac:dyDescent="0.25">
      <c r="A130" s="392" t="s">
        <v>145</v>
      </c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  <c r="P130" s="393"/>
      <c r="Q130" s="393"/>
      <c r="R130" s="393"/>
      <c r="S130" s="393"/>
      <c r="T130" s="393"/>
      <c r="U130" s="393"/>
      <c r="V130" s="393"/>
      <c r="W130" s="393"/>
      <c r="X130" s="393"/>
      <c r="Y130" s="393"/>
      <c r="Z130" s="393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4301020235</v>
      </c>
      <c r="D131" s="395">
        <v>4680115881488</v>
      </c>
      <c r="E131" s="396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50</v>
      </c>
      <c r="P131" s="6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399"/>
      <c r="R131" s="399"/>
      <c r="S131" s="399"/>
      <c r="T131" s="400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214</v>
      </c>
      <c r="C132" s="31">
        <v>4301020345</v>
      </c>
      <c r="D132" s="395">
        <v>4680115881488</v>
      </c>
      <c r="E132" s="396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55</v>
      </c>
      <c r="P132" s="654" t="s">
        <v>215</v>
      </c>
      <c r="Q132" s="399"/>
      <c r="R132" s="399"/>
      <c r="S132" s="399"/>
      <c r="T132" s="400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4301020258</v>
      </c>
      <c r="D133" s="395">
        <v>4680115882775</v>
      </c>
      <c r="E133" s="396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115</v>
      </c>
      <c r="N133" s="33"/>
      <c r="O133" s="32">
        <v>50</v>
      </c>
      <c r="P133" s="48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399"/>
      <c r="R133" s="399"/>
      <c r="S133" s="399"/>
      <c r="T133" s="400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218</v>
      </c>
      <c r="C134" s="31">
        <v>4301020346</v>
      </c>
      <c r="D134" s="395">
        <v>4680115882775</v>
      </c>
      <c r="E134" s="396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113</v>
      </c>
      <c r="N134" s="33"/>
      <c r="O134" s="32">
        <v>55</v>
      </c>
      <c r="P134" s="448" t="s">
        <v>219</v>
      </c>
      <c r="Q134" s="399"/>
      <c r="R134" s="399"/>
      <c r="S134" s="399"/>
      <c r="T134" s="400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5">
        <v>4680115880658</v>
      </c>
      <c r="E135" s="396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49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9"/>
      <c r="R135" s="399"/>
      <c r="S135" s="399"/>
      <c r="T135" s="400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18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419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393"/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419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2" t="s">
        <v>71</v>
      </c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3"/>
      <c r="P138" s="393"/>
      <c r="Q138" s="393"/>
      <c r="R138" s="393"/>
      <c r="S138" s="393"/>
      <c r="T138" s="393"/>
      <c r="U138" s="393"/>
      <c r="V138" s="393"/>
      <c r="W138" s="393"/>
      <c r="X138" s="393"/>
      <c r="Y138" s="393"/>
      <c r="Z138" s="393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5">
        <v>4607091385168</v>
      </c>
      <c r="E139" s="396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5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9"/>
      <c r="R139" s="399"/>
      <c r="S139" s="399"/>
      <c r="T139" s="400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hidden="1" customHeight="1" x14ac:dyDescent="0.25">
      <c r="A140" s="54" t="s">
        <v>222</v>
      </c>
      <c r="B140" s="54" t="s">
        <v>224</v>
      </c>
      <c r="C140" s="31">
        <v>4301051612</v>
      </c>
      <c r="D140" s="395">
        <v>4607091385168</v>
      </c>
      <c r="E140" s="396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62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9"/>
      <c r="R140" s="399"/>
      <c r="S140" s="399"/>
      <c r="T140" s="400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5">
        <v>4680115884540</v>
      </c>
      <c r="E141" s="396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582" t="s">
        <v>227</v>
      </c>
      <c r="Q141" s="399"/>
      <c r="R141" s="399"/>
      <c r="S141" s="399"/>
      <c r="T141" s="400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5">
        <v>4607091383256</v>
      </c>
      <c r="E142" s="396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6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9"/>
      <c r="R142" s="399"/>
      <c r="S142" s="399"/>
      <c r="T142" s="400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5">
        <v>4607091385748</v>
      </c>
      <c r="E143" s="396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5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9"/>
      <c r="R143" s="399"/>
      <c r="S143" s="399"/>
      <c r="T143" s="400"/>
      <c r="U143" s="34"/>
      <c r="V143" s="34"/>
      <c r="W143" s="35" t="s">
        <v>68</v>
      </c>
      <c r="X143" s="386">
        <v>225</v>
      </c>
      <c r="Y143" s="387">
        <f t="shared" si="21"/>
        <v>226.8</v>
      </c>
      <c r="Z143" s="36">
        <f>IFERROR(IF(Y143=0,"",ROUNDUP(Y143/H143,0)*0.00753),"")</f>
        <v>0.63251999999999997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247.66666666666666</v>
      </c>
      <c r="BN143" s="64">
        <f t="shared" si="23"/>
        <v>249.648</v>
      </c>
      <c r="BO143" s="64">
        <f t="shared" si="24"/>
        <v>0.53418803418803418</v>
      </c>
      <c r="BP143" s="64">
        <f t="shared" si="25"/>
        <v>0.53846153846153844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5">
        <v>4680115884533</v>
      </c>
      <c r="E144" s="396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7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9"/>
      <c r="R144" s="399"/>
      <c r="S144" s="399"/>
      <c r="T144" s="400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5">
        <v>4680115882645</v>
      </c>
      <c r="E145" s="396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74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9"/>
      <c r="R145" s="399"/>
      <c r="S145" s="399"/>
      <c r="T145" s="400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8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419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83.333333333333329</v>
      </c>
      <c r="Y146" s="388">
        <f>IFERROR(Y139/H139,"0")+IFERROR(Y140/H140,"0")+IFERROR(Y141/H141,"0")+IFERROR(Y142/H142,"0")+IFERROR(Y143/H143,"0")+IFERROR(Y144/H144,"0")+IFERROR(Y145/H145,"0")</f>
        <v>84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0.63251999999999997</v>
      </c>
      <c r="AA146" s="389"/>
      <c r="AB146" s="389"/>
      <c r="AC146" s="389"/>
    </row>
    <row r="147" spans="1:68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419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225</v>
      </c>
      <c r="Y147" s="388">
        <f>IFERROR(SUM(Y139:Y145),"0")</f>
        <v>226.8</v>
      </c>
      <c r="Z147" s="37"/>
      <c r="AA147" s="389"/>
      <c r="AB147" s="389"/>
      <c r="AC147" s="389"/>
    </row>
    <row r="148" spans="1:68" ht="14.25" hidden="1" customHeight="1" x14ac:dyDescent="0.25">
      <c r="A148" s="392" t="s">
        <v>180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5">
        <v>4680115882652</v>
      </c>
      <c r="E149" s="396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1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9"/>
      <c r="R149" s="399"/>
      <c r="S149" s="399"/>
      <c r="T149" s="400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5">
        <v>4680115880238</v>
      </c>
      <c r="E150" s="396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75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9"/>
      <c r="R150" s="399"/>
      <c r="S150" s="399"/>
      <c r="T150" s="400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18"/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419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3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419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397" t="s">
        <v>240</v>
      </c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393"/>
      <c r="P153" s="393"/>
      <c r="Q153" s="393"/>
      <c r="R153" s="393"/>
      <c r="S153" s="393"/>
      <c r="T153" s="393"/>
      <c r="U153" s="393"/>
      <c r="V153" s="393"/>
      <c r="W153" s="393"/>
      <c r="X153" s="393"/>
      <c r="Y153" s="393"/>
      <c r="Z153" s="393"/>
      <c r="AA153" s="381"/>
      <c r="AB153" s="381"/>
      <c r="AC153" s="381"/>
    </row>
    <row r="154" spans="1:68" ht="14.25" hidden="1" customHeight="1" x14ac:dyDescent="0.25">
      <c r="A154" s="392" t="s">
        <v>109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5">
        <v>4680115882577</v>
      </c>
      <c r="E155" s="396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76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9"/>
      <c r="R155" s="399"/>
      <c r="S155" s="399"/>
      <c r="T155" s="400"/>
      <c r="U155" s="34"/>
      <c r="V155" s="34"/>
      <c r="W155" s="35" t="s">
        <v>68</v>
      </c>
      <c r="X155" s="386">
        <v>80</v>
      </c>
      <c r="Y155" s="387">
        <f>IFERROR(IF(X155="",0,CEILING((X155/$H155),1)*$H155),"")</f>
        <v>80</v>
      </c>
      <c r="Z155" s="36">
        <f>IFERROR(IF(Y155=0,"",ROUNDUP(Y155/H155,0)*0.00753),"")</f>
        <v>0.18825</v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85</v>
      </c>
      <c r="BN155" s="64">
        <f>IFERROR(Y155*I155/H155,"0")</f>
        <v>85</v>
      </c>
      <c r="BO155" s="64">
        <f>IFERROR(1/J155*(X155/H155),"0")</f>
        <v>0.16025641025641024</v>
      </c>
      <c r="BP155" s="64">
        <f>IFERROR(1/J155*(Y155/H155),"0")</f>
        <v>0.16025641025641024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5">
        <v>4680115882577</v>
      </c>
      <c r="E156" s="396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58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9"/>
      <c r="R156" s="399"/>
      <c r="S156" s="399"/>
      <c r="T156" s="400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8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19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25</v>
      </c>
      <c r="Y157" s="388">
        <f>IFERROR(Y155/H155,"0")+IFERROR(Y156/H156,"0")</f>
        <v>25</v>
      </c>
      <c r="Z157" s="388">
        <f>IFERROR(IF(Z155="",0,Z155),"0")+IFERROR(IF(Z156="",0,Z156),"0")</f>
        <v>0.18825</v>
      </c>
      <c r="AA157" s="389"/>
      <c r="AB157" s="389"/>
      <c r="AC157" s="389"/>
    </row>
    <row r="158" spans="1:68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419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80</v>
      </c>
      <c r="Y158" s="388">
        <f>IFERROR(SUM(Y155:Y156),"0")</f>
        <v>80</v>
      </c>
      <c r="Z158" s="37"/>
      <c r="AA158" s="389"/>
      <c r="AB158" s="389"/>
      <c r="AC158" s="389"/>
    </row>
    <row r="159" spans="1:68" ht="14.25" hidden="1" customHeight="1" x14ac:dyDescent="0.25">
      <c r="A159" s="392" t="s">
        <v>63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5">
        <v>4680115883444</v>
      </c>
      <c r="E160" s="396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74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9"/>
      <c r="R160" s="399"/>
      <c r="S160" s="399"/>
      <c r="T160" s="400"/>
      <c r="U160" s="34"/>
      <c r="V160" s="34"/>
      <c r="W160" s="35" t="s">
        <v>68</v>
      </c>
      <c r="X160" s="386">
        <v>35</v>
      </c>
      <c r="Y160" s="387">
        <f>IFERROR(IF(X160="",0,CEILING((X160/$H160),1)*$H160),"")</f>
        <v>36.4</v>
      </c>
      <c r="Z160" s="36">
        <f>IFERROR(IF(Y160=0,"",ROUNDUP(Y160/H160,0)*0.00753),"")</f>
        <v>9.7890000000000005E-2</v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38.6</v>
      </c>
      <c r="BN160" s="64">
        <f>IFERROR(Y160*I160/H160,"0")</f>
        <v>40.144000000000005</v>
      </c>
      <c r="BO160" s="64">
        <f>IFERROR(1/J160*(X160/H160),"0")</f>
        <v>8.0128205128205121E-2</v>
      </c>
      <c r="BP160" s="64">
        <f>IFERROR(1/J160*(Y160/H160),"0")</f>
        <v>8.3333333333333329E-2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5">
        <v>4680115883444</v>
      </c>
      <c r="E161" s="396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5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9"/>
      <c r="R161" s="399"/>
      <c r="S161" s="399"/>
      <c r="T161" s="400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8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419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12.5</v>
      </c>
      <c r="Y162" s="388">
        <f>IFERROR(Y160/H160,"0")+IFERROR(Y161/H161,"0")</f>
        <v>13</v>
      </c>
      <c r="Z162" s="388">
        <f>IFERROR(IF(Z160="",0,Z160),"0")+IFERROR(IF(Z161="",0,Z161),"0")</f>
        <v>9.7890000000000005E-2</v>
      </c>
      <c r="AA162" s="389"/>
      <c r="AB162" s="389"/>
      <c r="AC162" s="389"/>
    </row>
    <row r="163" spans="1:68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419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35</v>
      </c>
      <c r="Y163" s="388">
        <f>IFERROR(SUM(Y160:Y161),"0")</f>
        <v>36.4</v>
      </c>
      <c r="Z163" s="37"/>
      <c r="AA163" s="389"/>
      <c r="AB163" s="389"/>
      <c r="AC163" s="389"/>
    </row>
    <row r="164" spans="1:68" ht="14.25" hidden="1" customHeight="1" x14ac:dyDescent="0.25">
      <c r="A164" s="392" t="s">
        <v>71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4301051477</v>
      </c>
      <c r="D165" s="395">
        <v>4680115882584</v>
      </c>
      <c r="E165" s="396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76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9"/>
      <c r="R165" s="399"/>
      <c r="S165" s="399"/>
      <c r="T165" s="400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4301051476</v>
      </c>
      <c r="D166" s="395">
        <v>4680115882584</v>
      </c>
      <c r="E166" s="396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79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9"/>
      <c r="R166" s="399"/>
      <c r="S166" s="399"/>
      <c r="T166" s="400"/>
      <c r="U166" s="34"/>
      <c r="V166" s="34"/>
      <c r="W166" s="35" t="s">
        <v>68</v>
      </c>
      <c r="X166" s="386">
        <v>33</v>
      </c>
      <c r="Y166" s="387">
        <f>IFERROR(IF(X166="",0,CEILING((X166/$H166),1)*$H166),"")</f>
        <v>34.32</v>
      </c>
      <c r="Z166" s="36">
        <f>IFERROR(IF(Y166=0,"",ROUNDUP(Y166/H166,0)*0.00753),"")</f>
        <v>9.7890000000000005E-2</v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36.599999999999994</v>
      </c>
      <c r="BN166" s="64">
        <f>IFERROR(Y166*I166/H166,"0")</f>
        <v>38.063999999999993</v>
      </c>
      <c r="BO166" s="64">
        <f>IFERROR(1/J166*(X166/H166),"0")</f>
        <v>8.0128205128205121E-2</v>
      </c>
      <c r="BP166" s="64">
        <f>IFERROR(1/J166*(Y166/H166),"0")</f>
        <v>8.3333333333333329E-2</v>
      </c>
    </row>
    <row r="167" spans="1:68" x14ac:dyDescent="0.2">
      <c r="A167" s="418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419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12.5</v>
      </c>
      <c r="Y167" s="388">
        <f>IFERROR(Y165/H165,"0")+IFERROR(Y166/H166,"0")</f>
        <v>13</v>
      </c>
      <c r="Z167" s="388">
        <f>IFERROR(IF(Z165="",0,Z165),"0")+IFERROR(IF(Z166="",0,Z166),"0")</f>
        <v>9.7890000000000005E-2</v>
      </c>
      <c r="AA167" s="389"/>
      <c r="AB167" s="389"/>
      <c r="AC167" s="389"/>
    </row>
    <row r="168" spans="1:68" x14ac:dyDescent="0.2">
      <c r="A168" s="393"/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419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33</v>
      </c>
      <c r="Y168" s="388">
        <f>IFERROR(SUM(Y165:Y166),"0")</f>
        <v>34.32</v>
      </c>
      <c r="Z168" s="37"/>
      <c r="AA168" s="389"/>
      <c r="AB168" s="389"/>
      <c r="AC168" s="389"/>
    </row>
    <row r="169" spans="1:68" ht="16.5" hidden="1" customHeight="1" x14ac:dyDescent="0.25">
      <c r="A169" s="397" t="s">
        <v>107</v>
      </c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393"/>
      <c r="P169" s="393"/>
      <c r="Q169" s="393"/>
      <c r="R169" s="393"/>
      <c r="S169" s="393"/>
      <c r="T169" s="393"/>
      <c r="U169" s="393"/>
      <c r="V169" s="393"/>
      <c r="W169" s="393"/>
      <c r="X169" s="393"/>
      <c r="Y169" s="393"/>
      <c r="Z169" s="393"/>
      <c r="AA169" s="381"/>
      <c r="AB169" s="381"/>
      <c r="AC169" s="381"/>
    </row>
    <row r="170" spans="1:68" ht="14.25" hidden="1" customHeight="1" x14ac:dyDescent="0.25">
      <c r="A170" s="392" t="s">
        <v>109</v>
      </c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393"/>
      <c r="P170" s="393"/>
      <c r="Q170" s="393"/>
      <c r="R170" s="393"/>
      <c r="S170" s="393"/>
      <c r="T170" s="393"/>
      <c r="U170" s="393"/>
      <c r="V170" s="393"/>
      <c r="W170" s="393"/>
      <c r="X170" s="393"/>
      <c r="Y170" s="393"/>
      <c r="Z170" s="393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5">
        <v>4607091382945</v>
      </c>
      <c r="E171" s="396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71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9"/>
      <c r="R171" s="399"/>
      <c r="S171" s="399"/>
      <c r="T171" s="400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5">
        <v>4607091382952</v>
      </c>
      <c r="E172" s="396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77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9"/>
      <c r="R172" s="399"/>
      <c r="S172" s="399"/>
      <c r="T172" s="400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5">
        <v>4607091384604</v>
      </c>
      <c r="E173" s="396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7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9"/>
      <c r="R173" s="399"/>
      <c r="S173" s="399"/>
      <c r="T173" s="400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18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419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419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2" t="s">
        <v>63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5">
        <v>4607091387667</v>
      </c>
      <c r="E177" s="396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9"/>
      <c r="R177" s="399"/>
      <c r="S177" s="399"/>
      <c r="T177" s="400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5">
        <v>4607091387636</v>
      </c>
      <c r="E178" s="396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9"/>
      <c r="R178" s="399"/>
      <c r="S178" s="399"/>
      <c r="T178" s="400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5">
        <v>4607091382426</v>
      </c>
      <c r="E179" s="396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9"/>
      <c r="R179" s="399"/>
      <c r="S179" s="399"/>
      <c r="T179" s="400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5">
        <v>4607091386547</v>
      </c>
      <c r="E180" s="396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6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9"/>
      <c r="R180" s="399"/>
      <c r="S180" s="399"/>
      <c r="T180" s="400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5">
        <v>4607091382464</v>
      </c>
      <c r="E181" s="396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4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9"/>
      <c r="R181" s="399"/>
      <c r="S181" s="399"/>
      <c r="T181" s="400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18"/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419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19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2" t="s">
        <v>71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82"/>
      <c r="AB184" s="382"/>
      <c r="AC184" s="382"/>
    </row>
    <row r="185" spans="1:68" ht="16.5" hidden="1" customHeight="1" x14ac:dyDescent="0.25">
      <c r="A185" s="54" t="s">
        <v>266</v>
      </c>
      <c r="B185" s="54" t="s">
        <v>267</v>
      </c>
      <c r="C185" s="31">
        <v>4301051611</v>
      </c>
      <c r="D185" s="395">
        <v>4607091385304</v>
      </c>
      <c r="E185" s="396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6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9"/>
      <c r="R185" s="399"/>
      <c r="S185" s="399"/>
      <c r="T185" s="400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5">
        <v>4607091386264</v>
      </c>
      <c r="E186" s="396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4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9"/>
      <c r="R186" s="399"/>
      <c r="S186" s="399"/>
      <c r="T186" s="400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5">
        <v>4607091385427</v>
      </c>
      <c r="E187" s="396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6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9"/>
      <c r="R187" s="399"/>
      <c r="S187" s="399"/>
      <c r="T187" s="400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418"/>
      <c r="B188" s="393"/>
      <c r="C188" s="393"/>
      <c r="D188" s="393"/>
      <c r="E188" s="393"/>
      <c r="F188" s="393"/>
      <c r="G188" s="393"/>
      <c r="H188" s="393"/>
      <c r="I188" s="393"/>
      <c r="J188" s="393"/>
      <c r="K188" s="393"/>
      <c r="L188" s="393"/>
      <c r="M188" s="393"/>
      <c r="N188" s="393"/>
      <c r="O188" s="419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hidden="1" x14ac:dyDescent="0.2">
      <c r="A189" s="393"/>
      <c r="B189" s="393"/>
      <c r="C189" s="393"/>
      <c r="D189" s="393"/>
      <c r="E189" s="393"/>
      <c r="F189" s="393"/>
      <c r="G189" s="393"/>
      <c r="H189" s="393"/>
      <c r="I189" s="393"/>
      <c r="J189" s="393"/>
      <c r="K189" s="393"/>
      <c r="L189" s="393"/>
      <c r="M189" s="393"/>
      <c r="N189" s="393"/>
      <c r="O189" s="419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hidden="1" customHeight="1" x14ac:dyDescent="0.2">
      <c r="A190" s="406" t="s">
        <v>272</v>
      </c>
      <c r="B190" s="407"/>
      <c r="C190" s="407"/>
      <c r="D190" s="407"/>
      <c r="E190" s="407"/>
      <c r="F190" s="407"/>
      <c r="G190" s="407"/>
      <c r="H190" s="407"/>
      <c r="I190" s="407"/>
      <c r="J190" s="407"/>
      <c r="K190" s="407"/>
      <c r="L190" s="407"/>
      <c r="M190" s="407"/>
      <c r="N190" s="407"/>
      <c r="O190" s="407"/>
      <c r="P190" s="407"/>
      <c r="Q190" s="407"/>
      <c r="R190" s="407"/>
      <c r="S190" s="407"/>
      <c r="T190" s="407"/>
      <c r="U190" s="407"/>
      <c r="V190" s="407"/>
      <c r="W190" s="407"/>
      <c r="X190" s="407"/>
      <c r="Y190" s="407"/>
      <c r="Z190" s="407"/>
      <c r="AA190" s="48"/>
      <c r="AB190" s="48"/>
      <c r="AC190" s="48"/>
    </row>
    <row r="191" spans="1:68" ht="16.5" hidden="1" customHeight="1" x14ac:dyDescent="0.25">
      <c r="A191" s="397" t="s">
        <v>273</v>
      </c>
      <c r="B191" s="393"/>
      <c r="C191" s="393"/>
      <c r="D191" s="393"/>
      <c r="E191" s="393"/>
      <c r="F191" s="393"/>
      <c r="G191" s="393"/>
      <c r="H191" s="393"/>
      <c r="I191" s="393"/>
      <c r="J191" s="393"/>
      <c r="K191" s="393"/>
      <c r="L191" s="393"/>
      <c r="M191" s="393"/>
      <c r="N191" s="393"/>
      <c r="O191" s="393"/>
      <c r="P191" s="393"/>
      <c r="Q191" s="393"/>
      <c r="R191" s="393"/>
      <c r="S191" s="393"/>
      <c r="T191" s="393"/>
      <c r="U191" s="393"/>
      <c r="V191" s="393"/>
      <c r="W191" s="393"/>
      <c r="X191" s="393"/>
      <c r="Y191" s="393"/>
      <c r="Z191" s="393"/>
      <c r="AA191" s="381"/>
      <c r="AB191" s="381"/>
      <c r="AC191" s="381"/>
    </row>
    <row r="192" spans="1:68" ht="14.25" hidden="1" customHeight="1" x14ac:dyDescent="0.25">
      <c r="A192" s="392" t="s">
        <v>63</v>
      </c>
      <c r="B192" s="393"/>
      <c r="C192" s="393"/>
      <c r="D192" s="393"/>
      <c r="E192" s="393"/>
      <c r="F192" s="393"/>
      <c r="G192" s="393"/>
      <c r="H192" s="393"/>
      <c r="I192" s="393"/>
      <c r="J192" s="393"/>
      <c r="K192" s="393"/>
      <c r="L192" s="393"/>
      <c r="M192" s="393"/>
      <c r="N192" s="393"/>
      <c r="O192" s="393"/>
      <c r="P192" s="393"/>
      <c r="Q192" s="393"/>
      <c r="R192" s="393"/>
      <c r="S192" s="393"/>
      <c r="T192" s="393"/>
      <c r="U192" s="393"/>
      <c r="V192" s="393"/>
      <c r="W192" s="393"/>
      <c r="X192" s="393"/>
      <c r="Y192" s="393"/>
      <c r="Z192" s="393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5">
        <v>4680115880993</v>
      </c>
      <c r="E193" s="396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5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9"/>
      <c r="R193" s="399"/>
      <c r="S193" s="399"/>
      <c r="T193" s="400"/>
      <c r="U193" s="34"/>
      <c r="V193" s="34"/>
      <c r="W193" s="35" t="s">
        <v>68</v>
      </c>
      <c r="X193" s="386">
        <v>40</v>
      </c>
      <c r="Y193" s="387">
        <f t="shared" ref="Y193:Y200" si="26">IFERROR(IF(X193="",0,CEILING((X193/$H193),1)*$H193),"")</f>
        <v>42</v>
      </c>
      <c r="Z193" s="36">
        <f>IFERROR(IF(Y193=0,"",ROUNDUP(Y193/H193,0)*0.00753),"")</f>
        <v>7.5300000000000006E-2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42.476190476190474</v>
      </c>
      <c r="BN193" s="64">
        <f t="shared" ref="BN193:BN200" si="28">IFERROR(Y193*I193/H193,"0")</f>
        <v>44.599999999999994</v>
      </c>
      <c r="BO193" s="64">
        <f t="shared" ref="BO193:BO200" si="29">IFERROR(1/J193*(X193/H193),"0")</f>
        <v>6.1050061050061048E-2</v>
      </c>
      <c r="BP193" s="64">
        <f t="shared" ref="BP193:BP200" si="30">IFERROR(1/J193*(Y193/H193),"0")</f>
        <v>6.4102564102564097E-2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5">
        <v>4680115881761</v>
      </c>
      <c r="E194" s="396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6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9"/>
      <c r="R194" s="399"/>
      <c r="S194" s="399"/>
      <c r="T194" s="400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278</v>
      </c>
      <c r="B195" s="54" t="s">
        <v>279</v>
      </c>
      <c r="C195" s="31">
        <v>4301031201</v>
      </c>
      <c r="D195" s="395">
        <v>4680115881563</v>
      </c>
      <c r="E195" s="396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6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9"/>
      <c r="R195" s="399"/>
      <c r="S195" s="399"/>
      <c r="T195" s="400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280</v>
      </c>
      <c r="B196" s="54" t="s">
        <v>281</v>
      </c>
      <c r="C196" s="31">
        <v>4301031199</v>
      </c>
      <c r="D196" s="395">
        <v>4680115880986</v>
      </c>
      <c r="E196" s="396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9"/>
      <c r="R196" s="399"/>
      <c r="S196" s="399"/>
      <c r="T196" s="400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5">
        <v>4680115881785</v>
      </c>
      <c r="E197" s="396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9"/>
      <c r="R197" s="399"/>
      <c r="S197" s="399"/>
      <c r="T197" s="400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284</v>
      </c>
      <c r="B198" s="54" t="s">
        <v>285</v>
      </c>
      <c r="C198" s="31">
        <v>4301031202</v>
      </c>
      <c r="D198" s="395">
        <v>4680115881679</v>
      </c>
      <c r="E198" s="396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4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9"/>
      <c r="R198" s="399"/>
      <c r="S198" s="399"/>
      <c r="T198" s="400"/>
      <c r="U198" s="34"/>
      <c r="V198" s="34"/>
      <c r="W198" s="35" t="s">
        <v>68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5">
        <v>4680115880191</v>
      </c>
      <c r="E199" s="396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4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9"/>
      <c r="R199" s="399"/>
      <c r="S199" s="399"/>
      <c r="T199" s="400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5">
        <v>4680115883963</v>
      </c>
      <c r="E200" s="396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4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9"/>
      <c r="R200" s="399"/>
      <c r="S200" s="399"/>
      <c r="T200" s="400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8"/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419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9.5238095238095237</v>
      </c>
      <c r="Y201" s="388">
        <f>IFERROR(Y193/H193,"0")+IFERROR(Y194/H194,"0")+IFERROR(Y195/H195,"0")+IFERROR(Y196/H196,"0")+IFERROR(Y197/H197,"0")+IFERROR(Y198/H198,"0")+IFERROR(Y199/H199,"0")+IFERROR(Y200/H200,"0")</f>
        <v>10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7.5300000000000006E-2</v>
      </c>
      <c r="AA201" s="389"/>
      <c r="AB201" s="389"/>
      <c r="AC201" s="389"/>
    </row>
    <row r="202" spans="1:68" x14ac:dyDescent="0.2">
      <c r="A202" s="393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419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40</v>
      </c>
      <c r="Y202" s="388">
        <f>IFERROR(SUM(Y193:Y200),"0")</f>
        <v>42</v>
      </c>
      <c r="Z202" s="37"/>
      <c r="AA202" s="389"/>
      <c r="AB202" s="389"/>
      <c r="AC202" s="389"/>
    </row>
    <row r="203" spans="1:68" ht="16.5" hidden="1" customHeight="1" x14ac:dyDescent="0.25">
      <c r="A203" s="397" t="s">
        <v>290</v>
      </c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393"/>
      <c r="P203" s="393"/>
      <c r="Q203" s="393"/>
      <c r="R203" s="393"/>
      <c r="S203" s="393"/>
      <c r="T203" s="393"/>
      <c r="U203" s="393"/>
      <c r="V203" s="393"/>
      <c r="W203" s="393"/>
      <c r="X203" s="393"/>
      <c r="Y203" s="393"/>
      <c r="Z203" s="393"/>
      <c r="AA203" s="381"/>
      <c r="AB203" s="381"/>
      <c r="AC203" s="381"/>
    </row>
    <row r="204" spans="1:68" ht="14.25" hidden="1" customHeight="1" x14ac:dyDescent="0.25">
      <c r="A204" s="392" t="s">
        <v>109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5">
        <v>4680115881402</v>
      </c>
      <c r="E205" s="396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6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9"/>
      <c r="R205" s="399"/>
      <c r="S205" s="399"/>
      <c r="T205" s="400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5">
        <v>4680115881396</v>
      </c>
      <c r="E206" s="396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5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9"/>
      <c r="R206" s="399"/>
      <c r="S206" s="399"/>
      <c r="T206" s="400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18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419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419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2" t="s">
        <v>145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5">
        <v>4680115882935</v>
      </c>
      <c r="E210" s="396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6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9"/>
      <c r="R210" s="399"/>
      <c r="S210" s="399"/>
      <c r="T210" s="400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5">
        <v>4680115880764</v>
      </c>
      <c r="E211" s="396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9"/>
      <c r="R211" s="399"/>
      <c r="S211" s="399"/>
      <c r="T211" s="400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18"/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419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3"/>
      <c r="B213" s="393"/>
      <c r="C213" s="393"/>
      <c r="D213" s="393"/>
      <c r="E213" s="393"/>
      <c r="F213" s="393"/>
      <c r="G213" s="393"/>
      <c r="H213" s="393"/>
      <c r="I213" s="393"/>
      <c r="J213" s="393"/>
      <c r="K213" s="393"/>
      <c r="L213" s="393"/>
      <c r="M213" s="393"/>
      <c r="N213" s="393"/>
      <c r="O213" s="419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2" t="s">
        <v>63</v>
      </c>
      <c r="B214" s="393"/>
      <c r="C214" s="393"/>
      <c r="D214" s="393"/>
      <c r="E214" s="393"/>
      <c r="F214" s="393"/>
      <c r="G214" s="393"/>
      <c r="H214" s="393"/>
      <c r="I214" s="393"/>
      <c r="J214" s="393"/>
      <c r="K214" s="393"/>
      <c r="L214" s="393"/>
      <c r="M214" s="393"/>
      <c r="N214" s="393"/>
      <c r="O214" s="393"/>
      <c r="P214" s="393"/>
      <c r="Q214" s="393"/>
      <c r="R214" s="393"/>
      <c r="S214" s="393"/>
      <c r="T214" s="393"/>
      <c r="U214" s="393"/>
      <c r="V214" s="393"/>
      <c r="W214" s="393"/>
      <c r="X214" s="393"/>
      <c r="Y214" s="393"/>
      <c r="Z214" s="393"/>
      <c r="AA214" s="382"/>
      <c r="AB214" s="382"/>
      <c r="AC214" s="382"/>
    </row>
    <row r="215" spans="1:68" ht="27" hidden="1" customHeight="1" x14ac:dyDescent="0.25">
      <c r="A215" s="54" t="s">
        <v>299</v>
      </c>
      <c r="B215" s="54" t="s">
        <v>300</v>
      </c>
      <c r="C215" s="31">
        <v>4301031224</v>
      </c>
      <c r="D215" s="395">
        <v>4680115882683</v>
      </c>
      <c r="E215" s="396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7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9"/>
      <c r="R215" s="399"/>
      <c r="S215" s="399"/>
      <c r="T215" s="400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hidden="1" customHeight="1" x14ac:dyDescent="0.25">
      <c r="A216" s="54" t="s">
        <v>301</v>
      </c>
      <c r="B216" s="54" t="s">
        <v>302</v>
      </c>
      <c r="C216" s="31">
        <v>4301031230</v>
      </c>
      <c r="D216" s="395">
        <v>4680115882690</v>
      </c>
      <c r="E216" s="396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6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9"/>
      <c r="R216" s="399"/>
      <c r="S216" s="399"/>
      <c r="T216" s="400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4301031220</v>
      </c>
      <c r="D217" s="395">
        <v>4680115882669</v>
      </c>
      <c r="E217" s="396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5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9"/>
      <c r="R217" s="399"/>
      <c r="S217" s="399"/>
      <c r="T217" s="400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5">
        <v>4680115882676</v>
      </c>
      <c r="E218" s="396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4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9"/>
      <c r="R218" s="399"/>
      <c r="S218" s="399"/>
      <c r="T218" s="400"/>
      <c r="U218" s="34"/>
      <c r="V218" s="34"/>
      <c r="W218" s="35" t="s">
        <v>68</v>
      </c>
      <c r="X218" s="386">
        <v>50</v>
      </c>
      <c r="Y218" s="387">
        <f t="shared" si="31"/>
        <v>54</v>
      </c>
      <c r="Z218" s="36">
        <f>IFERROR(IF(Y218=0,"",ROUNDUP(Y218/H218,0)*0.00937),"")</f>
        <v>9.3700000000000006E-2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51.944444444444443</v>
      </c>
      <c r="BN218" s="64">
        <f t="shared" si="33"/>
        <v>56.099999999999994</v>
      </c>
      <c r="BO218" s="64">
        <f t="shared" si="34"/>
        <v>7.716049382716049E-2</v>
      </c>
      <c r="BP218" s="64">
        <f t="shared" si="35"/>
        <v>8.3333333333333329E-2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5">
        <v>4680115884014</v>
      </c>
      <c r="E219" s="396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64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9"/>
      <c r="R219" s="399"/>
      <c r="S219" s="399"/>
      <c r="T219" s="400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5">
        <v>4680115884007</v>
      </c>
      <c r="E220" s="396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9"/>
      <c r="R220" s="399"/>
      <c r="S220" s="399"/>
      <c r="T220" s="400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5">
        <v>4680115884038</v>
      </c>
      <c r="E221" s="396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9"/>
      <c r="R221" s="399"/>
      <c r="S221" s="399"/>
      <c r="T221" s="400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5">
        <v>4680115884021</v>
      </c>
      <c r="E222" s="396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55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9"/>
      <c r="R222" s="399"/>
      <c r="S222" s="399"/>
      <c r="T222" s="400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8"/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393"/>
      <c r="O223" s="419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9.2592592592592595</v>
      </c>
      <c r="Y223" s="388">
        <f>IFERROR(Y215/H215,"0")+IFERROR(Y216/H216,"0")+IFERROR(Y217/H217,"0")+IFERROR(Y218/H218,"0")+IFERROR(Y219/H219,"0")+IFERROR(Y220/H220,"0")+IFERROR(Y221/H221,"0")+IFERROR(Y222/H222,"0")</f>
        <v>10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9.3700000000000006E-2</v>
      </c>
      <c r="AA223" s="389"/>
      <c r="AB223" s="389"/>
      <c r="AC223" s="389"/>
    </row>
    <row r="224" spans="1:68" x14ac:dyDescent="0.2">
      <c r="A224" s="393"/>
      <c r="B224" s="393"/>
      <c r="C224" s="393"/>
      <c r="D224" s="393"/>
      <c r="E224" s="393"/>
      <c r="F224" s="393"/>
      <c r="G224" s="393"/>
      <c r="H224" s="393"/>
      <c r="I224" s="393"/>
      <c r="J224" s="393"/>
      <c r="K224" s="393"/>
      <c r="L224" s="393"/>
      <c r="M224" s="393"/>
      <c r="N224" s="393"/>
      <c r="O224" s="419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50</v>
      </c>
      <c r="Y224" s="388">
        <f>IFERROR(SUM(Y215:Y222),"0")</f>
        <v>54</v>
      </c>
      <c r="Z224" s="37"/>
      <c r="AA224" s="389"/>
      <c r="AB224" s="389"/>
      <c r="AC224" s="389"/>
    </row>
    <row r="225" spans="1:68" ht="14.25" hidden="1" customHeight="1" x14ac:dyDescent="0.25">
      <c r="A225" s="392" t="s">
        <v>71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393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5">
        <v>4680115881594</v>
      </c>
      <c r="E226" s="396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5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9"/>
      <c r="R226" s="399"/>
      <c r="S226" s="399"/>
      <c r="T226" s="400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317</v>
      </c>
      <c r="B227" s="54" t="s">
        <v>318</v>
      </c>
      <c r="C227" s="31">
        <v>4301051754</v>
      </c>
      <c r="D227" s="395">
        <v>4680115880962</v>
      </c>
      <c r="E227" s="396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52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9"/>
      <c r="R227" s="399"/>
      <c r="S227" s="399"/>
      <c r="T227" s="400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5">
        <v>4680115881617</v>
      </c>
      <c r="E228" s="396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4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9"/>
      <c r="R228" s="399"/>
      <c r="S228" s="399"/>
      <c r="T228" s="400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hidden="1" customHeight="1" x14ac:dyDescent="0.25">
      <c r="A229" s="54" t="s">
        <v>321</v>
      </c>
      <c r="B229" s="54" t="s">
        <v>322</v>
      </c>
      <c r="C229" s="31">
        <v>4301051632</v>
      </c>
      <c r="D229" s="395">
        <v>4680115880573</v>
      </c>
      <c r="E229" s="396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9"/>
      <c r="R229" s="399"/>
      <c r="S229" s="399"/>
      <c r="T229" s="400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323</v>
      </c>
      <c r="B230" s="54" t="s">
        <v>324</v>
      </c>
      <c r="C230" s="31">
        <v>4301051407</v>
      </c>
      <c r="D230" s="395">
        <v>4680115882195</v>
      </c>
      <c r="E230" s="396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7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9"/>
      <c r="R230" s="399"/>
      <c r="S230" s="399"/>
      <c r="T230" s="400"/>
      <c r="U230" s="34"/>
      <c r="V230" s="34"/>
      <c r="W230" s="35" t="s">
        <v>68</v>
      </c>
      <c r="X230" s="386">
        <v>0</v>
      </c>
      <c r="Y230" s="387">
        <f t="shared" si="36"/>
        <v>0</v>
      </c>
      <c r="Z230" s="36" t="str">
        <f t="shared" ref="Z230:Z236" si="41">IFERROR(IF(Y230=0,"",ROUNDUP(Y230/H230,0)*0.00753),"")</f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5">
        <v>4680115882607</v>
      </c>
      <c r="E231" s="396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7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9"/>
      <c r="R231" s="399"/>
      <c r="S231" s="399"/>
      <c r="T231" s="400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5">
        <v>4680115880092</v>
      </c>
      <c r="E232" s="396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5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9"/>
      <c r="R232" s="399"/>
      <c r="S232" s="399"/>
      <c r="T232" s="400"/>
      <c r="U232" s="34"/>
      <c r="V232" s="34"/>
      <c r="W232" s="35" t="s">
        <v>68</v>
      </c>
      <c r="X232" s="386">
        <v>160</v>
      </c>
      <c r="Y232" s="387">
        <f t="shared" si="36"/>
        <v>160.79999999999998</v>
      </c>
      <c r="Z232" s="36">
        <f t="shared" si="41"/>
        <v>0.50451000000000001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178.13333333333335</v>
      </c>
      <c r="BN232" s="64">
        <f t="shared" si="38"/>
        <v>179.024</v>
      </c>
      <c r="BO232" s="64">
        <f t="shared" si="39"/>
        <v>0.42735042735042739</v>
      </c>
      <c r="BP232" s="64">
        <f t="shared" si="40"/>
        <v>0.42948717948717946</v>
      </c>
    </row>
    <row r="233" spans="1:68" ht="27" hidden="1" customHeight="1" x14ac:dyDescent="0.25">
      <c r="A233" s="54" t="s">
        <v>329</v>
      </c>
      <c r="B233" s="54" t="s">
        <v>330</v>
      </c>
      <c r="C233" s="31">
        <v>4301051631</v>
      </c>
      <c r="D233" s="395">
        <v>4680115880221</v>
      </c>
      <c r="E233" s="396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58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9"/>
      <c r="R233" s="399"/>
      <c r="S233" s="399"/>
      <c r="T233" s="400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5">
        <v>4680115882942</v>
      </c>
      <c r="E234" s="396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74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9"/>
      <c r="R234" s="399"/>
      <c r="S234" s="399"/>
      <c r="T234" s="400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5">
        <v>4680115880504</v>
      </c>
      <c r="E235" s="396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9"/>
      <c r="R235" s="399"/>
      <c r="S235" s="399"/>
      <c r="T235" s="400"/>
      <c r="U235" s="34"/>
      <c r="V235" s="34"/>
      <c r="W235" s="35" t="s">
        <v>68</v>
      </c>
      <c r="X235" s="386">
        <v>120</v>
      </c>
      <c r="Y235" s="387">
        <f t="shared" si="36"/>
        <v>120</v>
      </c>
      <c r="Z235" s="36">
        <f t="shared" si="41"/>
        <v>0.3765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133.60000000000002</v>
      </c>
      <c r="BN235" s="64">
        <f t="shared" si="38"/>
        <v>133.60000000000002</v>
      </c>
      <c r="BO235" s="64">
        <f t="shared" si="39"/>
        <v>0.32051282051282048</v>
      </c>
      <c r="BP235" s="64">
        <f t="shared" si="40"/>
        <v>0.32051282051282048</v>
      </c>
    </row>
    <row r="236" spans="1:68" ht="27" hidden="1" customHeight="1" x14ac:dyDescent="0.25">
      <c r="A236" s="54" t="s">
        <v>335</v>
      </c>
      <c r="B236" s="54" t="s">
        <v>336</v>
      </c>
      <c r="C236" s="31">
        <v>4301051410</v>
      </c>
      <c r="D236" s="395">
        <v>4680115882164</v>
      </c>
      <c r="E236" s="396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7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9"/>
      <c r="R236" s="399"/>
      <c r="S236" s="399"/>
      <c r="T236" s="400"/>
      <c r="U236" s="34"/>
      <c r="V236" s="34"/>
      <c r="W236" s="35" t="s">
        <v>68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x14ac:dyDescent="0.2">
      <c r="A237" s="418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419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116.66666666666667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117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0.88101000000000007</v>
      </c>
      <c r="AA237" s="389"/>
      <c r="AB237" s="389"/>
      <c r="AC237" s="389"/>
    </row>
    <row r="238" spans="1:68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419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280</v>
      </c>
      <c r="Y238" s="388">
        <f>IFERROR(SUM(Y226:Y236),"0")</f>
        <v>280.79999999999995</v>
      </c>
      <c r="Z238" s="37"/>
      <c r="AA238" s="389"/>
      <c r="AB238" s="389"/>
      <c r="AC238" s="389"/>
    </row>
    <row r="239" spans="1:68" ht="14.25" hidden="1" customHeight="1" x14ac:dyDescent="0.25">
      <c r="A239" s="392" t="s">
        <v>180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4301060360</v>
      </c>
      <c r="D240" s="395">
        <v>4680115882874</v>
      </c>
      <c r="E240" s="396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7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99"/>
      <c r="R240" s="399"/>
      <c r="S240" s="399"/>
      <c r="T240" s="400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4301060404</v>
      </c>
      <c r="D241" s="395">
        <v>4680115882874</v>
      </c>
      <c r="E241" s="396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40</v>
      </c>
      <c r="P241" s="50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399"/>
      <c r="R241" s="399"/>
      <c r="S241" s="399"/>
      <c r="T241" s="400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5">
        <v>4680115884434</v>
      </c>
      <c r="E242" s="396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71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9"/>
      <c r="R242" s="399"/>
      <c r="S242" s="399"/>
      <c r="T242" s="400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342</v>
      </c>
      <c r="B243" s="54" t="s">
        <v>343</v>
      </c>
      <c r="C243" s="31">
        <v>4301060375</v>
      </c>
      <c r="D243" s="395">
        <v>4680115880818</v>
      </c>
      <c r="E243" s="396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4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9"/>
      <c r="R243" s="399"/>
      <c r="S243" s="399"/>
      <c r="T243" s="400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344</v>
      </c>
      <c r="B244" s="54" t="s">
        <v>345</v>
      </c>
      <c r="C244" s="31">
        <v>4301060389</v>
      </c>
      <c r="D244" s="395">
        <v>4680115880801</v>
      </c>
      <c r="E244" s="396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78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9"/>
      <c r="R244" s="399"/>
      <c r="S244" s="399"/>
      <c r="T244" s="400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418"/>
      <c r="B245" s="393"/>
      <c r="C245" s="393"/>
      <c r="D245" s="393"/>
      <c r="E245" s="393"/>
      <c r="F245" s="393"/>
      <c r="G245" s="393"/>
      <c r="H245" s="393"/>
      <c r="I245" s="393"/>
      <c r="J245" s="393"/>
      <c r="K245" s="393"/>
      <c r="L245" s="393"/>
      <c r="M245" s="393"/>
      <c r="N245" s="393"/>
      <c r="O245" s="419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hidden="1" x14ac:dyDescent="0.2">
      <c r="A246" s="393"/>
      <c r="B246" s="393"/>
      <c r="C246" s="393"/>
      <c r="D246" s="393"/>
      <c r="E246" s="393"/>
      <c r="F246" s="393"/>
      <c r="G246" s="393"/>
      <c r="H246" s="393"/>
      <c r="I246" s="393"/>
      <c r="J246" s="393"/>
      <c r="K246" s="393"/>
      <c r="L246" s="393"/>
      <c r="M246" s="393"/>
      <c r="N246" s="393"/>
      <c r="O246" s="419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hidden="1" customHeight="1" x14ac:dyDescent="0.25">
      <c r="A247" s="397" t="s">
        <v>346</v>
      </c>
      <c r="B247" s="393"/>
      <c r="C247" s="393"/>
      <c r="D247" s="393"/>
      <c r="E247" s="393"/>
      <c r="F247" s="393"/>
      <c r="G247" s="393"/>
      <c r="H247" s="393"/>
      <c r="I247" s="393"/>
      <c r="J247" s="393"/>
      <c r="K247" s="393"/>
      <c r="L247" s="393"/>
      <c r="M247" s="393"/>
      <c r="N247" s="393"/>
      <c r="O247" s="393"/>
      <c r="P247" s="393"/>
      <c r="Q247" s="393"/>
      <c r="R247" s="393"/>
      <c r="S247" s="393"/>
      <c r="T247" s="393"/>
      <c r="U247" s="393"/>
      <c r="V247" s="393"/>
      <c r="W247" s="393"/>
      <c r="X247" s="393"/>
      <c r="Y247" s="393"/>
      <c r="Z247" s="393"/>
      <c r="AA247" s="381"/>
      <c r="AB247" s="381"/>
      <c r="AC247" s="381"/>
    </row>
    <row r="248" spans="1:68" ht="14.25" hidden="1" customHeight="1" x14ac:dyDescent="0.25">
      <c r="A248" s="392" t="s">
        <v>109</v>
      </c>
      <c r="B248" s="393"/>
      <c r="C248" s="393"/>
      <c r="D248" s="393"/>
      <c r="E248" s="393"/>
      <c r="F248" s="393"/>
      <c r="G248" s="393"/>
      <c r="H248" s="393"/>
      <c r="I248" s="393"/>
      <c r="J248" s="393"/>
      <c r="K248" s="393"/>
      <c r="L248" s="393"/>
      <c r="M248" s="393"/>
      <c r="N248" s="393"/>
      <c r="O248" s="393"/>
      <c r="P248" s="393"/>
      <c r="Q248" s="393"/>
      <c r="R248" s="393"/>
      <c r="S248" s="393"/>
      <c r="T248" s="393"/>
      <c r="U248" s="393"/>
      <c r="V248" s="393"/>
      <c r="W248" s="393"/>
      <c r="X248" s="393"/>
      <c r="Y248" s="393"/>
      <c r="Z248" s="393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4301011717</v>
      </c>
      <c r="D249" s="395">
        <v>4680115884274</v>
      </c>
      <c r="E249" s="396"/>
      <c r="F249" s="385">
        <v>1.45</v>
      </c>
      <c r="G249" s="32">
        <v>8</v>
      </c>
      <c r="H249" s="385">
        <v>11.6</v>
      </c>
      <c r="I249" s="385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77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9"/>
      <c r="R249" s="399"/>
      <c r="S249" s="399"/>
      <c r="T249" s="400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4301011945</v>
      </c>
      <c r="D250" s="395">
        <v>4680115884274</v>
      </c>
      <c r="E250" s="396"/>
      <c r="F250" s="385">
        <v>1.45</v>
      </c>
      <c r="G250" s="32">
        <v>8</v>
      </c>
      <c r="H250" s="385">
        <v>11.6</v>
      </c>
      <c r="I250" s="385">
        <v>12.08</v>
      </c>
      <c r="J250" s="32">
        <v>48</v>
      </c>
      <c r="K250" s="32" t="s">
        <v>112</v>
      </c>
      <c r="L250" s="32"/>
      <c r="M250" s="33" t="s">
        <v>132</v>
      </c>
      <c r="N250" s="33"/>
      <c r="O250" s="32">
        <v>55</v>
      </c>
      <c r="P250" s="6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9"/>
      <c r="R250" s="399"/>
      <c r="S250" s="399"/>
      <c r="T250" s="400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5">
        <v>4680115884298</v>
      </c>
      <c r="E251" s="396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54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9"/>
      <c r="R251" s="399"/>
      <c r="S251" s="399"/>
      <c r="T251" s="400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4301011733</v>
      </c>
      <c r="D252" s="395">
        <v>4680115884250</v>
      </c>
      <c r="E252" s="396"/>
      <c r="F252" s="385">
        <v>1.45</v>
      </c>
      <c r="G252" s="32">
        <v>8</v>
      </c>
      <c r="H252" s="385">
        <v>11.6</v>
      </c>
      <c r="I252" s="385">
        <v>12.08</v>
      </c>
      <c r="J252" s="32">
        <v>56</v>
      </c>
      <c r="K252" s="32" t="s">
        <v>112</v>
      </c>
      <c r="L252" s="32"/>
      <c r="M252" s="33" t="s">
        <v>115</v>
      </c>
      <c r="N252" s="33"/>
      <c r="O252" s="32">
        <v>55</v>
      </c>
      <c r="P252" s="7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99"/>
      <c r="R252" s="399"/>
      <c r="S252" s="399"/>
      <c r="T252" s="400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4301011944</v>
      </c>
      <c r="D253" s="395">
        <v>4680115884250</v>
      </c>
      <c r="E253" s="396"/>
      <c r="F253" s="385">
        <v>1.45</v>
      </c>
      <c r="G253" s="32">
        <v>8</v>
      </c>
      <c r="H253" s="385">
        <v>11.6</v>
      </c>
      <c r="I253" s="385">
        <v>12.08</v>
      </c>
      <c r="J253" s="32">
        <v>48</v>
      </c>
      <c r="K253" s="32" t="s">
        <v>112</v>
      </c>
      <c r="L253" s="32"/>
      <c r="M253" s="33" t="s">
        <v>132</v>
      </c>
      <c r="N253" s="33"/>
      <c r="O253" s="32">
        <v>55</v>
      </c>
      <c r="P253" s="4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399"/>
      <c r="R253" s="399"/>
      <c r="S253" s="399"/>
      <c r="T253" s="400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5">
        <v>4680115884281</v>
      </c>
      <c r="E254" s="396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5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9"/>
      <c r="R254" s="399"/>
      <c r="S254" s="399"/>
      <c r="T254" s="400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5">
        <v>4680115884199</v>
      </c>
      <c r="E255" s="396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68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9"/>
      <c r="R255" s="399"/>
      <c r="S255" s="399"/>
      <c r="T255" s="400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5">
        <v>4680115884267</v>
      </c>
      <c r="E256" s="396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54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9"/>
      <c r="R256" s="399"/>
      <c r="S256" s="399"/>
      <c r="T256" s="400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18"/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419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393"/>
      <c r="B258" s="393"/>
      <c r="C258" s="393"/>
      <c r="D258" s="393"/>
      <c r="E258" s="393"/>
      <c r="F258" s="393"/>
      <c r="G258" s="393"/>
      <c r="H258" s="393"/>
      <c r="I258" s="393"/>
      <c r="J258" s="393"/>
      <c r="K258" s="393"/>
      <c r="L258" s="393"/>
      <c r="M258" s="393"/>
      <c r="N258" s="393"/>
      <c r="O258" s="419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397" t="s">
        <v>361</v>
      </c>
      <c r="B259" s="393"/>
      <c r="C259" s="393"/>
      <c r="D259" s="393"/>
      <c r="E259" s="393"/>
      <c r="F259" s="393"/>
      <c r="G259" s="393"/>
      <c r="H259" s="393"/>
      <c r="I259" s="393"/>
      <c r="J259" s="393"/>
      <c r="K259" s="393"/>
      <c r="L259" s="393"/>
      <c r="M259" s="393"/>
      <c r="N259" s="393"/>
      <c r="O259" s="393"/>
      <c r="P259" s="393"/>
      <c r="Q259" s="393"/>
      <c r="R259" s="393"/>
      <c r="S259" s="393"/>
      <c r="T259" s="393"/>
      <c r="U259" s="393"/>
      <c r="V259" s="393"/>
      <c r="W259" s="393"/>
      <c r="X259" s="393"/>
      <c r="Y259" s="393"/>
      <c r="Z259" s="393"/>
      <c r="AA259" s="381"/>
      <c r="AB259" s="381"/>
      <c r="AC259" s="381"/>
    </row>
    <row r="260" spans="1:68" ht="14.25" hidden="1" customHeight="1" x14ac:dyDescent="0.25">
      <c r="A260" s="392" t="s">
        <v>109</v>
      </c>
      <c r="B260" s="393"/>
      <c r="C260" s="393"/>
      <c r="D260" s="393"/>
      <c r="E260" s="393"/>
      <c r="F260" s="393"/>
      <c r="G260" s="393"/>
      <c r="H260" s="393"/>
      <c r="I260" s="393"/>
      <c r="J260" s="393"/>
      <c r="K260" s="393"/>
      <c r="L260" s="393"/>
      <c r="M260" s="393"/>
      <c r="N260" s="393"/>
      <c r="O260" s="393"/>
      <c r="P260" s="393"/>
      <c r="Q260" s="393"/>
      <c r="R260" s="393"/>
      <c r="S260" s="393"/>
      <c r="T260" s="393"/>
      <c r="U260" s="393"/>
      <c r="V260" s="393"/>
      <c r="W260" s="393"/>
      <c r="X260" s="393"/>
      <c r="Y260" s="393"/>
      <c r="Z260" s="393"/>
      <c r="AA260" s="382"/>
      <c r="AB260" s="382"/>
      <c r="AC260" s="382"/>
    </row>
    <row r="261" spans="1:68" ht="27" hidden="1" customHeight="1" x14ac:dyDescent="0.25">
      <c r="A261" s="54" t="s">
        <v>362</v>
      </c>
      <c r="B261" s="54" t="s">
        <v>363</v>
      </c>
      <c r="C261" s="31">
        <v>4301011826</v>
      </c>
      <c r="D261" s="395">
        <v>4680115884137</v>
      </c>
      <c r="E261" s="396"/>
      <c r="F261" s="385">
        <v>1.45</v>
      </c>
      <c r="G261" s="32">
        <v>8</v>
      </c>
      <c r="H261" s="385">
        <v>11.6</v>
      </c>
      <c r="I261" s="385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56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9"/>
      <c r="R261" s="399"/>
      <c r="S261" s="399"/>
      <c r="T261" s="400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4301011942</v>
      </c>
      <c r="D262" s="395">
        <v>4680115884137</v>
      </c>
      <c r="E262" s="396"/>
      <c r="F262" s="385">
        <v>1.45</v>
      </c>
      <c r="G262" s="32">
        <v>8</v>
      </c>
      <c r="H262" s="385">
        <v>11.6</v>
      </c>
      <c r="I262" s="385">
        <v>12.08</v>
      </c>
      <c r="J262" s="32">
        <v>48</v>
      </c>
      <c r="K262" s="32" t="s">
        <v>112</v>
      </c>
      <c r="L262" s="32"/>
      <c r="M262" s="33" t="s">
        <v>132</v>
      </c>
      <c r="N262" s="33"/>
      <c r="O262" s="32">
        <v>55</v>
      </c>
      <c r="P262" s="45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9"/>
      <c r="R262" s="399"/>
      <c r="S262" s="399"/>
      <c r="T262" s="400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IFERROR(IF(Y262=0,"",ROUNDUP(Y262/H262,0)*0.02039),"")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5">
        <v>4680115884236</v>
      </c>
      <c r="E263" s="396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4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9"/>
      <c r="R263" s="399"/>
      <c r="S263" s="399"/>
      <c r="T263" s="400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5">
        <v>4680115884175</v>
      </c>
      <c r="E264" s="396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7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9"/>
      <c r="R264" s="399"/>
      <c r="S264" s="399"/>
      <c r="T264" s="400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4301011824</v>
      </c>
      <c r="D265" s="395">
        <v>4680115884144</v>
      </c>
      <c r="E265" s="396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73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9"/>
      <c r="R265" s="399"/>
      <c r="S265" s="399"/>
      <c r="T265" s="400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5">
        <v>4680115885288</v>
      </c>
      <c r="E266" s="396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7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9"/>
      <c r="R266" s="399"/>
      <c r="S266" s="399"/>
      <c r="T266" s="400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5">
        <v>4680115884182</v>
      </c>
      <c r="E267" s="396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6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9"/>
      <c r="R267" s="399"/>
      <c r="S267" s="399"/>
      <c r="T267" s="400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5">
        <v>4680115884205</v>
      </c>
      <c r="E268" s="396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7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9"/>
      <c r="R268" s="399"/>
      <c r="S268" s="399"/>
      <c r="T268" s="400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18"/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419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3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419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397" t="s">
        <v>377</v>
      </c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3"/>
      <c r="P271" s="393"/>
      <c r="Q271" s="393"/>
      <c r="R271" s="393"/>
      <c r="S271" s="393"/>
      <c r="T271" s="393"/>
      <c r="U271" s="393"/>
      <c r="V271" s="393"/>
      <c r="W271" s="393"/>
      <c r="X271" s="393"/>
      <c r="Y271" s="393"/>
      <c r="Z271" s="393"/>
      <c r="AA271" s="381"/>
      <c r="AB271" s="381"/>
      <c r="AC271" s="381"/>
    </row>
    <row r="272" spans="1:68" ht="14.25" hidden="1" customHeight="1" x14ac:dyDescent="0.25">
      <c r="A272" s="392" t="s">
        <v>109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5">
        <v>4680115885837</v>
      </c>
      <c r="E273" s="396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7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9"/>
      <c r="R273" s="399"/>
      <c r="S273" s="399"/>
      <c r="T273" s="400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4301011850</v>
      </c>
      <c r="D274" s="395">
        <v>4680115885806</v>
      </c>
      <c r="E274" s="396"/>
      <c r="F274" s="385">
        <v>1.35</v>
      </c>
      <c r="G274" s="32">
        <v>8</v>
      </c>
      <c r="H274" s="385">
        <v>10.8</v>
      </c>
      <c r="I274" s="385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55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99"/>
      <c r="R274" s="399"/>
      <c r="S274" s="399"/>
      <c r="T274" s="400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382</v>
      </c>
      <c r="C275" s="31">
        <v>4301011910</v>
      </c>
      <c r="D275" s="395">
        <v>4680115885806</v>
      </c>
      <c r="E275" s="396"/>
      <c r="F275" s="385">
        <v>1.35</v>
      </c>
      <c r="G275" s="32">
        <v>8</v>
      </c>
      <c r="H275" s="385">
        <v>10.8</v>
      </c>
      <c r="I275" s="385">
        <v>11.28</v>
      </c>
      <c r="J275" s="32">
        <v>48</v>
      </c>
      <c r="K275" s="32" t="s">
        <v>112</v>
      </c>
      <c r="L275" s="32"/>
      <c r="M275" s="33" t="s">
        <v>132</v>
      </c>
      <c r="N275" s="33"/>
      <c r="O275" s="32">
        <v>55</v>
      </c>
      <c r="P275" s="766" t="s">
        <v>383</v>
      </c>
      <c r="Q275" s="399"/>
      <c r="R275" s="399"/>
      <c r="S275" s="399"/>
      <c r="T275" s="400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IFERROR(IF(Y275=0,"",ROUNDUP(Y275/H275,0)*0.02039),"")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5">
        <v>4680115885851</v>
      </c>
      <c r="E276" s="396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5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9"/>
      <c r="R276" s="399"/>
      <c r="S276" s="399"/>
      <c r="T276" s="400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5">
        <v>4680115885844</v>
      </c>
      <c r="E277" s="396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6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9"/>
      <c r="R277" s="399"/>
      <c r="S277" s="399"/>
      <c r="T277" s="400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5">
        <v>4680115885820</v>
      </c>
      <c r="E278" s="396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5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9"/>
      <c r="R278" s="399"/>
      <c r="S278" s="399"/>
      <c r="T278" s="400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18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419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419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397" t="s">
        <v>390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81"/>
      <c r="AB281" s="381"/>
      <c r="AC281" s="381"/>
    </row>
    <row r="282" spans="1:68" ht="14.25" hidden="1" customHeight="1" x14ac:dyDescent="0.25">
      <c r="A282" s="392" t="s">
        <v>109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5">
        <v>4680115885707</v>
      </c>
      <c r="E283" s="396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65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9"/>
      <c r="R283" s="399"/>
      <c r="S283" s="399"/>
      <c r="T283" s="400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18"/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419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3"/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419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397" t="s">
        <v>393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393"/>
      <c r="AA286" s="381"/>
      <c r="AB286" s="381"/>
      <c r="AC286" s="381"/>
    </row>
    <row r="287" spans="1:68" ht="14.25" hidden="1" customHeight="1" x14ac:dyDescent="0.25">
      <c r="A287" s="392" t="s">
        <v>109</v>
      </c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393"/>
      <c r="P287" s="393"/>
      <c r="Q287" s="393"/>
      <c r="R287" s="393"/>
      <c r="S287" s="393"/>
      <c r="T287" s="393"/>
      <c r="U287" s="393"/>
      <c r="V287" s="393"/>
      <c r="W287" s="393"/>
      <c r="X287" s="393"/>
      <c r="Y287" s="393"/>
      <c r="Z287" s="393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5">
        <v>4607091383423</v>
      </c>
      <c r="E288" s="396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9"/>
      <c r="R288" s="399"/>
      <c r="S288" s="399"/>
      <c r="T288" s="400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5">
        <v>4680115885691</v>
      </c>
      <c r="E289" s="396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9"/>
      <c r="R289" s="399"/>
      <c r="S289" s="399"/>
      <c r="T289" s="400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5">
        <v>4680115885660</v>
      </c>
      <c r="E290" s="396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7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9"/>
      <c r="R290" s="399"/>
      <c r="S290" s="399"/>
      <c r="T290" s="400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18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419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419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397" t="s">
        <v>400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81"/>
      <c r="AB293" s="381"/>
      <c r="AC293" s="381"/>
    </row>
    <row r="294" spans="1:68" ht="14.25" hidden="1" customHeight="1" x14ac:dyDescent="0.25">
      <c r="A294" s="392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5">
        <v>4680115881556</v>
      </c>
      <c r="E295" s="396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5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9"/>
      <c r="R295" s="399"/>
      <c r="S295" s="399"/>
      <c r="T295" s="400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5">
        <v>4680115881037</v>
      </c>
      <c r="E296" s="396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63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9"/>
      <c r="R296" s="399"/>
      <c r="S296" s="399"/>
      <c r="T296" s="400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405</v>
      </c>
      <c r="B297" s="54" t="s">
        <v>406</v>
      </c>
      <c r="C297" s="31">
        <v>4301051487</v>
      </c>
      <c r="D297" s="395">
        <v>4680115881228</v>
      </c>
      <c r="E297" s="396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43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9"/>
      <c r="R297" s="399"/>
      <c r="S297" s="399"/>
      <c r="T297" s="400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407</v>
      </c>
      <c r="B298" s="54" t="s">
        <v>408</v>
      </c>
      <c r="C298" s="31">
        <v>4301051384</v>
      </c>
      <c r="D298" s="395">
        <v>4680115881211</v>
      </c>
      <c r="E298" s="396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9"/>
      <c r="R298" s="399"/>
      <c r="S298" s="399"/>
      <c r="T298" s="400"/>
      <c r="U298" s="34"/>
      <c r="V298" s="34"/>
      <c r="W298" s="35" t="s">
        <v>68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5">
        <v>4680115881020</v>
      </c>
      <c r="E299" s="396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5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9"/>
      <c r="R299" s="399"/>
      <c r="S299" s="399"/>
      <c r="T299" s="400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18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419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hidden="1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419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hidden="1" customHeight="1" x14ac:dyDescent="0.25">
      <c r="A302" s="397" t="s">
        <v>411</v>
      </c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3"/>
      <c r="P302" s="393"/>
      <c r="Q302" s="393"/>
      <c r="R302" s="393"/>
      <c r="S302" s="393"/>
      <c r="T302" s="393"/>
      <c r="U302" s="393"/>
      <c r="V302" s="393"/>
      <c r="W302" s="393"/>
      <c r="X302" s="393"/>
      <c r="Y302" s="393"/>
      <c r="Z302" s="393"/>
      <c r="AA302" s="381"/>
      <c r="AB302" s="381"/>
      <c r="AC302" s="381"/>
    </row>
    <row r="303" spans="1:68" ht="14.25" hidden="1" customHeight="1" x14ac:dyDescent="0.25">
      <c r="A303" s="392" t="s">
        <v>71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5">
        <v>4680115884618</v>
      </c>
      <c r="E304" s="396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9"/>
      <c r="R304" s="399"/>
      <c r="S304" s="399"/>
      <c r="T304" s="400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18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419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419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397" t="s">
        <v>414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393"/>
      <c r="AA307" s="381"/>
      <c r="AB307" s="381"/>
      <c r="AC307" s="381"/>
    </row>
    <row r="308" spans="1:68" ht="14.25" hidden="1" customHeight="1" x14ac:dyDescent="0.25">
      <c r="A308" s="392" t="s">
        <v>109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5">
        <v>4680115882973</v>
      </c>
      <c r="E309" s="396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1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9"/>
      <c r="R309" s="399"/>
      <c r="S309" s="399"/>
      <c r="T309" s="400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18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19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419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2" t="s">
        <v>63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393"/>
      <c r="Z312" s="393"/>
      <c r="AA312" s="382"/>
      <c r="AB312" s="382"/>
      <c r="AC312" s="382"/>
    </row>
    <row r="313" spans="1:68" ht="27" hidden="1" customHeight="1" x14ac:dyDescent="0.25">
      <c r="A313" s="54" t="s">
        <v>417</v>
      </c>
      <c r="B313" s="54" t="s">
        <v>418</v>
      </c>
      <c r="C313" s="31">
        <v>4301031305</v>
      </c>
      <c r="D313" s="395">
        <v>4607091389845</v>
      </c>
      <c r="E313" s="396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42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9"/>
      <c r="R313" s="399"/>
      <c r="S313" s="399"/>
      <c r="T313" s="400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5">
        <v>4680115882881</v>
      </c>
      <c r="E314" s="396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53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9"/>
      <c r="R314" s="399"/>
      <c r="S314" s="399"/>
      <c r="T314" s="400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18"/>
      <c r="B315" s="393"/>
      <c r="C315" s="393"/>
      <c r="D315" s="393"/>
      <c r="E315" s="393"/>
      <c r="F315" s="393"/>
      <c r="G315" s="393"/>
      <c r="H315" s="393"/>
      <c r="I315" s="393"/>
      <c r="J315" s="393"/>
      <c r="K315" s="393"/>
      <c r="L315" s="393"/>
      <c r="M315" s="393"/>
      <c r="N315" s="393"/>
      <c r="O315" s="419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3"/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419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397" t="s">
        <v>421</v>
      </c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3"/>
      <c r="P317" s="393"/>
      <c r="Q317" s="393"/>
      <c r="R317" s="393"/>
      <c r="S317" s="393"/>
      <c r="T317" s="393"/>
      <c r="U317" s="393"/>
      <c r="V317" s="393"/>
      <c r="W317" s="393"/>
      <c r="X317" s="393"/>
      <c r="Y317" s="393"/>
      <c r="Z317" s="393"/>
      <c r="AA317" s="381"/>
      <c r="AB317" s="381"/>
      <c r="AC317" s="381"/>
    </row>
    <row r="318" spans="1:68" ht="14.25" hidden="1" customHeight="1" x14ac:dyDescent="0.25">
      <c r="A318" s="392" t="s">
        <v>109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382"/>
      <c r="AB318" s="382"/>
      <c r="AC318" s="382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5">
        <v>4680115885615</v>
      </c>
      <c r="E319" s="396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4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9"/>
      <c r="R319" s="399"/>
      <c r="S319" s="399"/>
      <c r="T319" s="400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5">
        <v>4680115885646</v>
      </c>
      <c r="E320" s="396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5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9"/>
      <c r="R320" s="399"/>
      <c r="S320" s="399"/>
      <c r="T320" s="400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4301012016</v>
      </c>
      <c r="D321" s="395">
        <v>4680115885554</v>
      </c>
      <c r="E321" s="396"/>
      <c r="F321" s="385">
        <v>1.35</v>
      </c>
      <c r="G321" s="32">
        <v>8</v>
      </c>
      <c r="H321" s="385">
        <v>10.8</v>
      </c>
      <c r="I321" s="385">
        <v>11.28</v>
      </c>
      <c r="J321" s="32">
        <v>56</v>
      </c>
      <c r="K321" s="32" t="s">
        <v>112</v>
      </c>
      <c r="L321" s="32"/>
      <c r="M321" s="33" t="s">
        <v>115</v>
      </c>
      <c r="N321" s="33"/>
      <c r="O321" s="32">
        <v>55</v>
      </c>
      <c r="P321" s="5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99"/>
      <c r="R321" s="399"/>
      <c r="S321" s="399"/>
      <c r="T321" s="400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428</v>
      </c>
      <c r="C322" s="31">
        <v>4301011911</v>
      </c>
      <c r="D322" s="395">
        <v>4680115885554</v>
      </c>
      <c r="E322" s="396"/>
      <c r="F322" s="385">
        <v>1.35</v>
      </c>
      <c r="G322" s="32">
        <v>8</v>
      </c>
      <c r="H322" s="385">
        <v>10.8</v>
      </c>
      <c r="I322" s="385">
        <v>11.28</v>
      </c>
      <c r="J322" s="32">
        <v>48</v>
      </c>
      <c r="K322" s="32" t="s">
        <v>112</v>
      </c>
      <c r="L322" s="32"/>
      <c r="M322" s="33" t="s">
        <v>132</v>
      </c>
      <c r="N322" s="33"/>
      <c r="O322" s="32">
        <v>55</v>
      </c>
      <c r="P322" s="612" t="s">
        <v>429</v>
      </c>
      <c r="Q322" s="399"/>
      <c r="R322" s="399"/>
      <c r="S322" s="399"/>
      <c r="T322" s="400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IFERROR(IF(Y322=0,"",ROUNDUP(Y322/H322,0)*0.02039),"")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5">
        <v>4680115885622</v>
      </c>
      <c r="E323" s="396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53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9"/>
      <c r="R323" s="399"/>
      <c r="S323" s="399"/>
      <c r="T323" s="400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5">
        <v>4680115881938</v>
      </c>
      <c r="E324" s="396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5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9"/>
      <c r="R324" s="399"/>
      <c r="S324" s="399"/>
      <c r="T324" s="400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5">
        <v>4607091387346</v>
      </c>
      <c r="E325" s="396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56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9"/>
      <c r="R325" s="399"/>
      <c r="S325" s="399"/>
      <c r="T325" s="400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5">
        <v>4680115885608</v>
      </c>
      <c r="E326" s="396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75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9"/>
      <c r="R326" s="399"/>
      <c r="S326" s="399"/>
      <c r="T326" s="400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18"/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419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3"/>
      <c r="B328" s="393"/>
      <c r="C328" s="393"/>
      <c r="D328" s="393"/>
      <c r="E328" s="393"/>
      <c r="F328" s="393"/>
      <c r="G328" s="393"/>
      <c r="H328" s="393"/>
      <c r="I328" s="393"/>
      <c r="J328" s="393"/>
      <c r="K328" s="393"/>
      <c r="L328" s="393"/>
      <c r="M328" s="393"/>
      <c r="N328" s="393"/>
      <c r="O328" s="419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2" t="s">
        <v>63</v>
      </c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393"/>
      <c r="P329" s="393"/>
      <c r="Q329" s="393"/>
      <c r="R329" s="393"/>
      <c r="S329" s="393"/>
      <c r="T329" s="393"/>
      <c r="U329" s="393"/>
      <c r="V329" s="393"/>
      <c r="W329" s="393"/>
      <c r="X329" s="393"/>
      <c r="Y329" s="393"/>
      <c r="Z329" s="393"/>
      <c r="AA329" s="382"/>
      <c r="AB329" s="382"/>
      <c r="AC329" s="382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5">
        <v>4607091387193</v>
      </c>
      <c r="E330" s="396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5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9"/>
      <c r="R330" s="399"/>
      <c r="S330" s="399"/>
      <c r="T330" s="400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5">
        <v>4607091387230</v>
      </c>
      <c r="E331" s="396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7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9"/>
      <c r="R331" s="399"/>
      <c r="S331" s="399"/>
      <c r="T331" s="400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5">
        <v>4607091387292</v>
      </c>
      <c r="E332" s="396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56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9"/>
      <c r="R332" s="399"/>
      <c r="S332" s="399"/>
      <c r="T332" s="400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5">
        <v>4607091387285</v>
      </c>
      <c r="E333" s="396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5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9"/>
      <c r="R333" s="399"/>
      <c r="S333" s="399"/>
      <c r="T333" s="400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18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419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393"/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419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2" t="s">
        <v>71</v>
      </c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3"/>
      <c r="O336" s="393"/>
      <c r="P336" s="393"/>
      <c r="Q336" s="393"/>
      <c r="R336" s="393"/>
      <c r="S336" s="393"/>
      <c r="T336" s="393"/>
      <c r="U336" s="393"/>
      <c r="V336" s="393"/>
      <c r="W336" s="393"/>
      <c r="X336" s="393"/>
      <c r="Y336" s="393"/>
      <c r="Z336" s="393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5">
        <v>4607091387766</v>
      </c>
      <c r="E337" s="396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7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9"/>
      <c r="R337" s="399"/>
      <c r="S337" s="399"/>
      <c r="T337" s="400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5">
        <v>4607091387957</v>
      </c>
      <c r="E338" s="396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4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9"/>
      <c r="R338" s="399"/>
      <c r="S338" s="399"/>
      <c r="T338" s="400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5">
        <v>4607091387964</v>
      </c>
      <c r="E339" s="396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7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9"/>
      <c r="R339" s="399"/>
      <c r="S339" s="399"/>
      <c r="T339" s="400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5">
        <v>4680115884588</v>
      </c>
      <c r="E340" s="396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6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9"/>
      <c r="R340" s="399"/>
      <c r="S340" s="399"/>
      <c r="T340" s="400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5">
        <v>4607091387537</v>
      </c>
      <c r="E341" s="396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5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9"/>
      <c r="R341" s="399"/>
      <c r="S341" s="399"/>
      <c r="T341" s="400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5">
        <v>4607091387513</v>
      </c>
      <c r="E342" s="396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9"/>
      <c r="R342" s="399"/>
      <c r="S342" s="399"/>
      <c r="T342" s="400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18"/>
      <c r="B343" s="393"/>
      <c r="C343" s="393"/>
      <c r="D343" s="393"/>
      <c r="E343" s="393"/>
      <c r="F343" s="393"/>
      <c r="G343" s="393"/>
      <c r="H343" s="393"/>
      <c r="I343" s="393"/>
      <c r="J343" s="393"/>
      <c r="K343" s="393"/>
      <c r="L343" s="393"/>
      <c r="M343" s="393"/>
      <c r="N343" s="393"/>
      <c r="O343" s="419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39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19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2" t="s">
        <v>180</v>
      </c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3"/>
      <c r="P345" s="393"/>
      <c r="Q345" s="393"/>
      <c r="R345" s="393"/>
      <c r="S345" s="393"/>
      <c r="T345" s="393"/>
      <c r="U345" s="393"/>
      <c r="V345" s="393"/>
      <c r="W345" s="393"/>
      <c r="X345" s="393"/>
      <c r="Y345" s="393"/>
      <c r="Z345" s="393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5">
        <v>4607091380880</v>
      </c>
      <c r="E346" s="396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51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9"/>
      <c r="R346" s="399"/>
      <c r="S346" s="399"/>
      <c r="T346" s="400"/>
      <c r="U346" s="34"/>
      <c r="V346" s="34"/>
      <c r="W346" s="35" t="s">
        <v>68</v>
      </c>
      <c r="X346" s="386">
        <v>20</v>
      </c>
      <c r="Y346" s="387">
        <f>IFERROR(IF(X346="",0,CEILING((X346/$H346),1)*$H346),"")</f>
        <v>25.200000000000003</v>
      </c>
      <c r="Z346" s="36">
        <f>IFERROR(IF(Y346=0,"",ROUNDUP(Y346/H346,0)*0.02175),"")</f>
        <v>6.5250000000000002E-2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21.342857142857142</v>
      </c>
      <c r="BN346" s="64">
        <f>IFERROR(Y346*I346/H346,"0")</f>
        <v>26.892000000000003</v>
      </c>
      <c r="BO346" s="64">
        <f>IFERROR(1/J346*(X346/H346),"0")</f>
        <v>4.2517006802721087E-2</v>
      </c>
      <c r="BP346" s="64">
        <f>IFERROR(1/J346*(Y346/H346),"0")</f>
        <v>5.3571428571428568E-2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5">
        <v>4607091384482</v>
      </c>
      <c r="E347" s="396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4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9"/>
      <c r="R347" s="399"/>
      <c r="S347" s="399"/>
      <c r="T347" s="400"/>
      <c r="U347" s="34"/>
      <c r="V347" s="34"/>
      <c r="W347" s="35" t="s">
        <v>68</v>
      </c>
      <c r="X347" s="386">
        <v>200</v>
      </c>
      <c r="Y347" s="387">
        <f>IFERROR(IF(X347="",0,CEILING((X347/$H347),1)*$H347),"")</f>
        <v>202.79999999999998</v>
      </c>
      <c r="Z347" s="36">
        <f>IFERROR(IF(Y347=0,"",ROUNDUP(Y347/H347,0)*0.02175),"")</f>
        <v>0.5655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214.46153846153848</v>
      </c>
      <c r="BN347" s="64">
        <f>IFERROR(Y347*I347/H347,"0")</f>
        <v>217.464</v>
      </c>
      <c r="BO347" s="64">
        <f>IFERROR(1/J347*(X347/H347),"0")</f>
        <v>0.45787545787545786</v>
      </c>
      <c r="BP347" s="64">
        <f>IFERROR(1/J347*(Y347/H347),"0")</f>
        <v>0.46428571428571425</v>
      </c>
    </row>
    <row r="348" spans="1:68" ht="16.5" hidden="1" customHeight="1" x14ac:dyDescent="0.25">
      <c r="A348" s="54" t="s">
        <v>462</v>
      </c>
      <c r="B348" s="54" t="s">
        <v>463</v>
      </c>
      <c r="C348" s="31">
        <v>4301060325</v>
      </c>
      <c r="D348" s="395">
        <v>4607091380897</v>
      </c>
      <c r="E348" s="396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5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9"/>
      <c r="R348" s="399"/>
      <c r="S348" s="399"/>
      <c r="T348" s="400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8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419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28.021978021978022</v>
      </c>
      <c r="Y349" s="388">
        <f>IFERROR(Y346/H346,"0")+IFERROR(Y347/H347,"0")+IFERROR(Y348/H348,"0")</f>
        <v>29</v>
      </c>
      <c r="Z349" s="388">
        <f>IFERROR(IF(Z346="",0,Z346),"0")+IFERROR(IF(Z347="",0,Z347),"0")+IFERROR(IF(Z348="",0,Z348),"0")</f>
        <v>0.63075000000000003</v>
      </c>
      <c r="AA349" s="389"/>
      <c r="AB349" s="389"/>
      <c r="AC349" s="389"/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419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220</v>
      </c>
      <c r="Y350" s="388">
        <f>IFERROR(SUM(Y346:Y348),"0")</f>
        <v>228</v>
      </c>
      <c r="Z350" s="37"/>
      <c r="AA350" s="389"/>
      <c r="AB350" s="389"/>
      <c r="AC350" s="389"/>
    </row>
    <row r="351" spans="1:68" ht="14.25" hidden="1" customHeight="1" x14ac:dyDescent="0.25">
      <c r="A351" s="392" t="s">
        <v>95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5">
        <v>4607091388374</v>
      </c>
      <c r="E352" s="396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682" t="s">
        <v>466</v>
      </c>
      <c r="Q352" s="399"/>
      <c r="R352" s="399"/>
      <c r="S352" s="399"/>
      <c r="T352" s="400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5">
        <v>4607091388381</v>
      </c>
      <c r="E353" s="396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53" t="s">
        <v>469</v>
      </c>
      <c r="Q353" s="399"/>
      <c r="R353" s="399"/>
      <c r="S353" s="399"/>
      <c r="T353" s="400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5">
        <v>4607091383102</v>
      </c>
      <c r="E354" s="396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59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9"/>
      <c r="R354" s="399"/>
      <c r="S354" s="399"/>
      <c r="T354" s="400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5">
        <v>4607091388404</v>
      </c>
      <c r="E355" s="396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4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9"/>
      <c r="R355" s="399"/>
      <c r="S355" s="399"/>
      <c r="T355" s="400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18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419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393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419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2" t="s">
        <v>474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5">
        <v>4680115881808</v>
      </c>
      <c r="E359" s="396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5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9"/>
      <c r="R359" s="399"/>
      <c r="S359" s="399"/>
      <c r="T359" s="400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5">
        <v>4680115881822</v>
      </c>
      <c r="E360" s="396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4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9"/>
      <c r="R360" s="399"/>
      <c r="S360" s="399"/>
      <c r="T360" s="400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5">
        <v>4680115880016</v>
      </c>
      <c r="E361" s="396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6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9"/>
      <c r="R361" s="399"/>
      <c r="S361" s="399"/>
      <c r="T361" s="400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18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419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419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397" t="s">
        <v>483</v>
      </c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3"/>
      <c r="P364" s="393"/>
      <c r="Q364" s="393"/>
      <c r="R364" s="393"/>
      <c r="S364" s="393"/>
      <c r="T364" s="393"/>
      <c r="U364" s="393"/>
      <c r="V364" s="393"/>
      <c r="W364" s="393"/>
      <c r="X364" s="393"/>
      <c r="Y364" s="393"/>
      <c r="Z364" s="393"/>
      <c r="AA364" s="381"/>
      <c r="AB364" s="381"/>
      <c r="AC364" s="381"/>
    </row>
    <row r="365" spans="1:68" ht="14.25" hidden="1" customHeight="1" x14ac:dyDescent="0.25">
      <c r="A365" s="392" t="s">
        <v>63</v>
      </c>
      <c r="B365" s="393"/>
      <c r="C365" s="393"/>
      <c r="D365" s="393"/>
      <c r="E365" s="393"/>
      <c r="F365" s="393"/>
      <c r="G365" s="393"/>
      <c r="H365" s="393"/>
      <c r="I365" s="393"/>
      <c r="J365" s="393"/>
      <c r="K365" s="393"/>
      <c r="L365" s="393"/>
      <c r="M365" s="393"/>
      <c r="N365" s="393"/>
      <c r="O365" s="393"/>
      <c r="P365" s="393"/>
      <c r="Q365" s="393"/>
      <c r="R365" s="393"/>
      <c r="S365" s="393"/>
      <c r="T365" s="393"/>
      <c r="U365" s="393"/>
      <c r="V365" s="393"/>
      <c r="W365" s="393"/>
      <c r="X365" s="393"/>
      <c r="Y365" s="393"/>
      <c r="Z365" s="393"/>
      <c r="AA365" s="382"/>
      <c r="AB365" s="382"/>
      <c r="AC365" s="382"/>
    </row>
    <row r="366" spans="1:68" ht="27" hidden="1" customHeight="1" x14ac:dyDescent="0.25">
      <c r="A366" s="54" t="s">
        <v>484</v>
      </c>
      <c r="B366" s="54" t="s">
        <v>485</v>
      </c>
      <c r="C366" s="31">
        <v>4301031066</v>
      </c>
      <c r="D366" s="395">
        <v>4607091383836</v>
      </c>
      <c r="E366" s="396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7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9"/>
      <c r="R366" s="399"/>
      <c r="S366" s="399"/>
      <c r="T366" s="400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418"/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419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hidden="1" x14ac:dyDescent="0.2">
      <c r="A368" s="393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419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hidden="1" customHeight="1" x14ac:dyDescent="0.25">
      <c r="A369" s="392" t="s">
        <v>71</v>
      </c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393"/>
      <c r="P369" s="393"/>
      <c r="Q369" s="393"/>
      <c r="R369" s="393"/>
      <c r="S369" s="393"/>
      <c r="T369" s="393"/>
      <c r="U369" s="393"/>
      <c r="V369" s="393"/>
      <c r="W369" s="393"/>
      <c r="X369" s="393"/>
      <c r="Y369" s="393"/>
      <c r="Z369" s="393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5">
        <v>4607091387919</v>
      </c>
      <c r="E370" s="396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4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9"/>
      <c r="R370" s="399"/>
      <c r="S370" s="399"/>
      <c r="T370" s="400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5">
        <v>4680115883604</v>
      </c>
      <c r="E371" s="396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6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9"/>
      <c r="R371" s="399"/>
      <c r="S371" s="399"/>
      <c r="T371" s="400"/>
      <c r="U371" s="34"/>
      <c r="V371" s="34"/>
      <c r="W371" s="35" t="s">
        <v>68</v>
      </c>
      <c r="X371" s="386">
        <v>350</v>
      </c>
      <c r="Y371" s="387">
        <f>IFERROR(IF(X371="",0,CEILING((X371/$H371),1)*$H371),"")</f>
        <v>350.7</v>
      </c>
      <c r="Z371" s="36">
        <f>IFERROR(IF(Y371=0,"",ROUNDUP(Y371/H371,0)*0.00753),"")</f>
        <v>1.2575100000000001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395.33333333333326</v>
      </c>
      <c r="BN371" s="64">
        <f>IFERROR(Y371*I371/H371,"0")</f>
        <v>396.12399999999997</v>
      </c>
      <c r="BO371" s="64">
        <f>IFERROR(1/J371*(X371/H371),"0")</f>
        <v>1.0683760683760684</v>
      </c>
      <c r="BP371" s="64">
        <f>IFERROR(1/J371*(Y371/H371),"0")</f>
        <v>1.0705128205128205</v>
      </c>
    </row>
    <row r="372" spans="1:68" ht="27" hidden="1" customHeight="1" x14ac:dyDescent="0.25">
      <c r="A372" s="54" t="s">
        <v>490</v>
      </c>
      <c r="B372" s="54" t="s">
        <v>491</v>
      </c>
      <c r="C372" s="31">
        <v>4301051485</v>
      </c>
      <c r="D372" s="395">
        <v>4680115883567</v>
      </c>
      <c r="E372" s="396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63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9"/>
      <c r="R372" s="399"/>
      <c r="S372" s="399"/>
      <c r="T372" s="400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18"/>
      <c r="B373" s="393"/>
      <c r="C373" s="393"/>
      <c r="D373" s="393"/>
      <c r="E373" s="393"/>
      <c r="F373" s="393"/>
      <c r="G373" s="393"/>
      <c r="H373" s="393"/>
      <c r="I373" s="393"/>
      <c r="J373" s="393"/>
      <c r="K373" s="393"/>
      <c r="L373" s="393"/>
      <c r="M373" s="393"/>
      <c r="N373" s="393"/>
      <c r="O373" s="419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166.66666666666666</v>
      </c>
      <c r="Y373" s="388">
        <f>IFERROR(Y370/H370,"0")+IFERROR(Y371/H371,"0")+IFERROR(Y372/H372,"0")</f>
        <v>167</v>
      </c>
      <c r="Z373" s="388">
        <f>IFERROR(IF(Z370="",0,Z370),"0")+IFERROR(IF(Z371="",0,Z371),"0")+IFERROR(IF(Z372="",0,Z372),"0")</f>
        <v>1.2575100000000001</v>
      </c>
      <c r="AA373" s="389"/>
      <c r="AB373" s="389"/>
      <c r="AC373" s="389"/>
    </row>
    <row r="374" spans="1:68" x14ac:dyDescent="0.2">
      <c r="A374" s="39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419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350</v>
      </c>
      <c r="Y374" s="388">
        <f>IFERROR(SUM(Y370:Y372),"0")</f>
        <v>350.7</v>
      </c>
      <c r="Z374" s="37"/>
      <c r="AA374" s="389"/>
      <c r="AB374" s="389"/>
      <c r="AC374" s="389"/>
    </row>
    <row r="375" spans="1:68" ht="27.75" hidden="1" customHeight="1" x14ac:dyDescent="0.2">
      <c r="A375" s="406" t="s">
        <v>492</v>
      </c>
      <c r="B375" s="407"/>
      <c r="C375" s="407"/>
      <c r="D375" s="407"/>
      <c r="E375" s="407"/>
      <c r="F375" s="407"/>
      <c r="G375" s="407"/>
      <c r="H375" s="407"/>
      <c r="I375" s="407"/>
      <c r="J375" s="407"/>
      <c r="K375" s="407"/>
      <c r="L375" s="407"/>
      <c r="M375" s="407"/>
      <c r="N375" s="407"/>
      <c r="O375" s="407"/>
      <c r="P375" s="407"/>
      <c r="Q375" s="407"/>
      <c r="R375" s="407"/>
      <c r="S375" s="407"/>
      <c r="T375" s="407"/>
      <c r="U375" s="407"/>
      <c r="V375" s="407"/>
      <c r="W375" s="407"/>
      <c r="X375" s="407"/>
      <c r="Y375" s="407"/>
      <c r="Z375" s="407"/>
      <c r="AA375" s="48"/>
      <c r="AB375" s="48"/>
      <c r="AC375" s="48"/>
    </row>
    <row r="376" spans="1:68" ht="16.5" hidden="1" customHeight="1" x14ac:dyDescent="0.25">
      <c r="A376" s="397" t="s">
        <v>493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93"/>
      <c r="AA376" s="381"/>
      <c r="AB376" s="381"/>
      <c r="AC376" s="381"/>
    </row>
    <row r="377" spans="1:68" ht="14.25" hidden="1" customHeight="1" x14ac:dyDescent="0.25">
      <c r="A377" s="392" t="s">
        <v>109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93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5">
        <v>4680115884847</v>
      </c>
      <c r="E378" s="396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6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9"/>
      <c r="R378" s="399"/>
      <c r="S378" s="399"/>
      <c r="T378" s="400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hidden="1" customHeight="1" x14ac:dyDescent="0.25">
      <c r="A379" s="54" t="s">
        <v>494</v>
      </c>
      <c r="B379" s="54" t="s">
        <v>496</v>
      </c>
      <c r="C379" s="31">
        <v>4301011869</v>
      </c>
      <c r="D379" s="395">
        <v>4680115884847</v>
      </c>
      <c r="E379" s="396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77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9"/>
      <c r="R379" s="399"/>
      <c r="S379" s="399"/>
      <c r="T379" s="400"/>
      <c r="U379" s="34"/>
      <c r="V379" s="34"/>
      <c r="W379" s="35" t="s">
        <v>68</v>
      </c>
      <c r="X379" s="386">
        <v>0</v>
      </c>
      <c r="Y379" s="387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5">
        <v>4680115884854</v>
      </c>
      <c r="E380" s="396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0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9"/>
      <c r="R380" s="399"/>
      <c r="S380" s="399"/>
      <c r="T380" s="400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497</v>
      </c>
      <c r="B381" s="54" t="s">
        <v>499</v>
      </c>
      <c r="C381" s="31">
        <v>4301011870</v>
      </c>
      <c r="D381" s="395">
        <v>4680115884854</v>
      </c>
      <c r="E381" s="396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7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9"/>
      <c r="R381" s="399"/>
      <c r="S381" s="399"/>
      <c r="T381" s="400"/>
      <c r="U381" s="34"/>
      <c r="V381" s="34"/>
      <c r="W381" s="35" t="s">
        <v>68</v>
      </c>
      <c r="X381" s="386">
        <v>0</v>
      </c>
      <c r="Y381" s="387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5">
        <v>4680115884830</v>
      </c>
      <c r="E382" s="396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71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9"/>
      <c r="R382" s="399"/>
      <c r="S382" s="399"/>
      <c r="T382" s="400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500</v>
      </c>
      <c r="B383" s="54" t="s">
        <v>502</v>
      </c>
      <c r="C383" s="31">
        <v>4301011867</v>
      </c>
      <c r="D383" s="395">
        <v>4680115884830</v>
      </c>
      <c r="E383" s="396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4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9"/>
      <c r="R383" s="399"/>
      <c r="S383" s="399"/>
      <c r="T383" s="400"/>
      <c r="U383" s="34"/>
      <c r="V383" s="34"/>
      <c r="W383" s="35" t="s">
        <v>68</v>
      </c>
      <c r="X383" s="386">
        <v>0</v>
      </c>
      <c r="Y383" s="387">
        <f t="shared" si="67"/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5">
        <v>4680115882638</v>
      </c>
      <c r="E384" s="396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7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9"/>
      <c r="R384" s="399"/>
      <c r="S384" s="399"/>
      <c r="T384" s="400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5">
        <v>4680115884922</v>
      </c>
      <c r="E385" s="396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4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9"/>
      <c r="R385" s="399"/>
      <c r="S385" s="399"/>
      <c r="T385" s="400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5">
        <v>4680115884861</v>
      </c>
      <c r="E386" s="396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7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9"/>
      <c r="R386" s="399"/>
      <c r="S386" s="399"/>
      <c r="T386" s="400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idden="1" x14ac:dyDescent="0.2">
      <c r="A387" s="418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419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0</v>
      </c>
      <c r="Y387" s="388">
        <f>IFERROR(Y378/H378,"0")+IFERROR(Y379/H379,"0")+IFERROR(Y380/H380,"0")+IFERROR(Y381/H381,"0")+IFERROR(Y382/H382,"0")+IFERROR(Y383/H383,"0")+IFERROR(Y384/H384,"0")+IFERROR(Y385/H385,"0")+IFERROR(Y386/H386,"0")</f>
        <v>0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</v>
      </c>
      <c r="AA387" s="389"/>
      <c r="AB387" s="389"/>
      <c r="AC387" s="389"/>
    </row>
    <row r="388" spans="1:68" hidden="1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419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0</v>
      </c>
      <c r="Y388" s="388">
        <f>IFERROR(SUM(Y378:Y386),"0")</f>
        <v>0</v>
      </c>
      <c r="Z388" s="37"/>
      <c r="AA388" s="389"/>
      <c r="AB388" s="389"/>
      <c r="AC388" s="389"/>
    </row>
    <row r="389" spans="1:68" ht="14.25" hidden="1" customHeight="1" x14ac:dyDescent="0.25">
      <c r="A389" s="392" t="s">
        <v>145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382"/>
      <c r="AB389" s="382"/>
      <c r="AC389" s="382"/>
    </row>
    <row r="390" spans="1:68" ht="27" hidden="1" customHeight="1" x14ac:dyDescent="0.25">
      <c r="A390" s="54" t="s">
        <v>509</v>
      </c>
      <c r="B390" s="54" t="s">
        <v>510</v>
      </c>
      <c r="C390" s="31">
        <v>4301020178</v>
      </c>
      <c r="D390" s="395">
        <v>4607091383980</v>
      </c>
      <c r="E390" s="396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5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9"/>
      <c r="R390" s="399"/>
      <c r="S390" s="399"/>
      <c r="T390" s="400"/>
      <c r="U390" s="34"/>
      <c r="V390" s="34"/>
      <c r="W390" s="35" t="s">
        <v>68</v>
      </c>
      <c r="X390" s="386">
        <v>0</v>
      </c>
      <c r="Y390" s="387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5">
        <v>4607091384178</v>
      </c>
      <c r="E391" s="396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9"/>
      <c r="R391" s="399"/>
      <c r="S391" s="399"/>
      <c r="T391" s="400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418"/>
      <c r="B392" s="393"/>
      <c r="C392" s="393"/>
      <c r="D392" s="393"/>
      <c r="E392" s="393"/>
      <c r="F392" s="393"/>
      <c r="G392" s="393"/>
      <c r="H392" s="393"/>
      <c r="I392" s="393"/>
      <c r="J392" s="393"/>
      <c r="K392" s="393"/>
      <c r="L392" s="393"/>
      <c r="M392" s="393"/>
      <c r="N392" s="393"/>
      <c r="O392" s="419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0</v>
      </c>
      <c r="Y392" s="388">
        <f>IFERROR(Y390/H390,"0")+IFERROR(Y391/H391,"0")</f>
        <v>0</v>
      </c>
      <c r="Z392" s="388">
        <f>IFERROR(IF(Z390="",0,Z390),"0")+IFERROR(IF(Z391="",0,Z391),"0")</f>
        <v>0</v>
      </c>
      <c r="AA392" s="389"/>
      <c r="AB392" s="389"/>
      <c r="AC392" s="389"/>
    </row>
    <row r="393" spans="1:68" hidden="1" x14ac:dyDescent="0.2">
      <c r="A393" s="39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19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0</v>
      </c>
      <c r="Y393" s="388">
        <f>IFERROR(SUM(Y390:Y391),"0")</f>
        <v>0</v>
      </c>
      <c r="Z393" s="37"/>
      <c r="AA393" s="389"/>
      <c r="AB393" s="389"/>
      <c r="AC393" s="389"/>
    </row>
    <row r="394" spans="1:68" ht="14.25" hidden="1" customHeight="1" x14ac:dyDescent="0.25">
      <c r="A394" s="392" t="s">
        <v>71</v>
      </c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3"/>
      <c r="P394" s="393"/>
      <c r="Q394" s="393"/>
      <c r="R394" s="393"/>
      <c r="S394" s="393"/>
      <c r="T394" s="393"/>
      <c r="U394" s="393"/>
      <c r="V394" s="393"/>
      <c r="W394" s="393"/>
      <c r="X394" s="393"/>
      <c r="Y394" s="393"/>
      <c r="Z394" s="393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5">
        <v>4607091383928</v>
      </c>
      <c r="E395" s="396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56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9"/>
      <c r="R395" s="399"/>
      <c r="S395" s="399"/>
      <c r="T395" s="400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5">
        <v>4607091383928</v>
      </c>
      <c r="E396" s="396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54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9"/>
      <c r="R396" s="399"/>
      <c r="S396" s="399"/>
      <c r="T396" s="400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516</v>
      </c>
      <c r="B397" s="54" t="s">
        <v>517</v>
      </c>
      <c r="C397" s="31">
        <v>4301051636</v>
      </c>
      <c r="D397" s="395">
        <v>4607091384260</v>
      </c>
      <c r="E397" s="396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63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9"/>
      <c r="R397" s="399"/>
      <c r="S397" s="399"/>
      <c r="T397" s="400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18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19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19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2" t="s">
        <v>180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82"/>
      <c r="AB400" s="382"/>
      <c r="AC400" s="382"/>
    </row>
    <row r="401" spans="1:68" ht="16.5" hidden="1" customHeight="1" x14ac:dyDescent="0.25">
      <c r="A401" s="54" t="s">
        <v>518</v>
      </c>
      <c r="B401" s="54" t="s">
        <v>519</v>
      </c>
      <c r="C401" s="31">
        <v>4301060314</v>
      </c>
      <c r="D401" s="395">
        <v>4607091384673</v>
      </c>
      <c r="E401" s="396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69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9"/>
      <c r="R401" s="399"/>
      <c r="S401" s="399"/>
      <c r="T401" s="400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5">
        <v>4607091384673</v>
      </c>
      <c r="E402" s="396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79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9"/>
      <c r="R402" s="399"/>
      <c r="S402" s="399"/>
      <c r="T402" s="400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418"/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419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hidden="1" x14ac:dyDescent="0.2">
      <c r="A404" s="393"/>
      <c r="B404" s="393"/>
      <c r="C404" s="393"/>
      <c r="D404" s="393"/>
      <c r="E404" s="393"/>
      <c r="F404" s="393"/>
      <c r="G404" s="393"/>
      <c r="H404" s="393"/>
      <c r="I404" s="393"/>
      <c r="J404" s="393"/>
      <c r="K404" s="393"/>
      <c r="L404" s="393"/>
      <c r="M404" s="393"/>
      <c r="N404" s="393"/>
      <c r="O404" s="419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hidden="1" customHeight="1" x14ac:dyDescent="0.25">
      <c r="A405" s="397" t="s">
        <v>521</v>
      </c>
      <c r="B405" s="393"/>
      <c r="C405" s="393"/>
      <c r="D405" s="393"/>
      <c r="E405" s="393"/>
      <c r="F405" s="393"/>
      <c r="G405" s="393"/>
      <c r="H405" s="393"/>
      <c r="I405" s="393"/>
      <c r="J405" s="393"/>
      <c r="K405" s="393"/>
      <c r="L405" s="393"/>
      <c r="M405" s="393"/>
      <c r="N405" s="393"/>
      <c r="O405" s="393"/>
      <c r="P405" s="393"/>
      <c r="Q405" s="393"/>
      <c r="R405" s="393"/>
      <c r="S405" s="393"/>
      <c r="T405" s="393"/>
      <c r="U405" s="393"/>
      <c r="V405" s="393"/>
      <c r="W405" s="393"/>
      <c r="X405" s="393"/>
      <c r="Y405" s="393"/>
      <c r="Z405" s="393"/>
      <c r="AA405" s="381"/>
      <c r="AB405" s="381"/>
      <c r="AC405" s="381"/>
    </row>
    <row r="406" spans="1:68" ht="14.25" hidden="1" customHeight="1" x14ac:dyDescent="0.25">
      <c r="A406" s="392" t="s">
        <v>109</v>
      </c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3"/>
      <c r="P406" s="393"/>
      <c r="Q406" s="393"/>
      <c r="R406" s="393"/>
      <c r="S406" s="393"/>
      <c r="T406" s="393"/>
      <c r="U406" s="393"/>
      <c r="V406" s="393"/>
      <c r="W406" s="393"/>
      <c r="X406" s="393"/>
      <c r="Y406" s="393"/>
      <c r="Z406" s="393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5">
        <v>4680115881907</v>
      </c>
      <c r="E407" s="396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713" t="s">
        <v>524</v>
      </c>
      <c r="Q407" s="399"/>
      <c r="R407" s="399"/>
      <c r="S407" s="399"/>
      <c r="T407" s="400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5">
        <v>4680115884892</v>
      </c>
      <c r="E408" s="396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46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9"/>
      <c r="R408" s="399"/>
      <c r="S408" s="399"/>
      <c r="T408" s="400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527</v>
      </c>
      <c r="B409" s="54" t="s">
        <v>528</v>
      </c>
      <c r="C409" s="31">
        <v>4301011875</v>
      </c>
      <c r="D409" s="395">
        <v>4680115884885</v>
      </c>
      <c r="E409" s="396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51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9"/>
      <c r="R409" s="399"/>
      <c r="S409" s="399"/>
      <c r="T409" s="400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5">
        <v>4680115884908</v>
      </c>
      <c r="E410" s="396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42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9"/>
      <c r="R410" s="399"/>
      <c r="S410" s="399"/>
      <c r="T410" s="400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18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19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419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2" t="s">
        <v>63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5">
        <v>4607091384802</v>
      </c>
      <c r="E414" s="396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6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9"/>
      <c r="R414" s="399"/>
      <c r="S414" s="399"/>
      <c r="T414" s="400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5">
        <v>4607091384826</v>
      </c>
      <c r="E415" s="396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49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9"/>
      <c r="R415" s="399"/>
      <c r="S415" s="399"/>
      <c r="T415" s="400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18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419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419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2" t="s">
        <v>71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382"/>
      <c r="AB418" s="382"/>
      <c r="AC418" s="382"/>
    </row>
    <row r="419" spans="1:68" ht="27" hidden="1" customHeight="1" x14ac:dyDescent="0.25">
      <c r="A419" s="54" t="s">
        <v>535</v>
      </c>
      <c r="B419" s="54" t="s">
        <v>536</v>
      </c>
      <c r="C419" s="31">
        <v>4301051635</v>
      </c>
      <c r="D419" s="395">
        <v>4607091384246</v>
      </c>
      <c r="E419" s="396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64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9"/>
      <c r="R419" s="399"/>
      <c r="S419" s="399"/>
      <c r="T419" s="400"/>
      <c r="U419" s="34"/>
      <c r="V419" s="34"/>
      <c r="W419" s="35" t="s">
        <v>68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5">
        <v>4680115881976</v>
      </c>
      <c r="E420" s="396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4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9"/>
      <c r="R420" s="399"/>
      <c r="S420" s="399"/>
      <c r="T420" s="400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5">
        <v>4607091384253</v>
      </c>
      <c r="E421" s="396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4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9"/>
      <c r="R421" s="399"/>
      <c r="S421" s="399"/>
      <c r="T421" s="400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5">
        <v>4607091384253</v>
      </c>
      <c r="E422" s="396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6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9"/>
      <c r="R422" s="399"/>
      <c r="S422" s="399"/>
      <c r="T422" s="400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5">
        <v>4680115881969</v>
      </c>
      <c r="E423" s="396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7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9"/>
      <c r="R423" s="399"/>
      <c r="S423" s="399"/>
      <c r="T423" s="400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418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419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hidden="1" x14ac:dyDescent="0.2">
      <c r="A425" s="393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419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hidden="1" customHeight="1" x14ac:dyDescent="0.25">
      <c r="A426" s="392" t="s">
        <v>180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93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5">
        <v>4607091389357</v>
      </c>
      <c r="E427" s="396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64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9"/>
      <c r="R427" s="399"/>
      <c r="S427" s="399"/>
      <c r="T427" s="400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18"/>
      <c r="B428" s="393"/>
      <c r="C428" s="393"/>
      <c r="D428" s="393"/>
      <c r="E428" s="393"/>
      <c r="F428" s="393"/>
      <c r="G428" s="393"/>
      <c r="H428" s="393"/>
      <c r="I428" s="393"/>
      <c r="J428" s="393"/>
      <c r="K428" s="393"/>
      <c r="L428" s="393"/>
      <c r="M428" s="393"/>
      <c r="N428" s="393"/>
      <c r="O428" s="419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3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419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06" t="s">
        <v>546</v>
      </c>
      <c r="B430" s="407"/>
      <c r="C430" s="407"/>
      <c r="D430" s="407"/>
      <c r="E430" s="407"/>
      <c r="F430" s="407"/>
      <c r="G430" s="407"/>
      <c r="H430" s="407"/>
      <c r="I430" s="407"/>
      <c r="J430" s="407"/>
      <c r="K430" s="407"/>
      <c r="L430" s="407"/>
      <c r="M430" s="407"/>
      <c r="N430" s="407"/>
      <c r="O430" s="407"/>
      <c r="P430" s="407"/>
      <c r="Q430" s="407"/>
      <c r="R430" s="407"/>
      <c r="S430" s="407"/>
      <c r="T430" s="407"/>
      <c r="U430" s="407"/>
      <c r="V430" s="407"/>
      <c r="W430" s="407"/>
      <c r="X430" s="407"/>
      <c r="Y430" s="407"/>
      <c r="Z430" s="407"/>
      <c r="AA430" s="48"/>
      <c r="AB430" s="48"/>
      <c r="AC430" s="48"/>
    </row>
    <row r="431" spans="1:68" ht="16.5" hidden="1" customHeight="1" x14ac:dyDescent="0.25">
      <c r="A431" s="397" t="s">
        <v>547</v>
      </c>
      <c r="B431" s="393"/>
      <c r="C431" s="393"/>
      <c r="D431" s="393"/>
      <c r="E431" s="393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  <c r="X431" s="393"/>
      <c r="Y431" s="393"/>
      <c r="Z431" s="393"/>
      <c r="AA431" s="381"/>
      <c r="AB431" s="381"/>
      <c r="AC431" s="381"/>
    </row>
    <row r="432" spans="1:68" ht="14.25" hidden="1" customHeight="1" x14ac:dyDescent="0.25">
      <c r="A432" s="392" t="s">
        <v>109</v>
      </c>
      <c r="B432" s="393"/>
      <c r="C432" s="393"/>
      <c r="D432" s="393"/>
      <c r="E432" s="393"/>
      <c r="F432" s="393"/>
      <c r="G432" s="393"/>
      <c r="H432" s="393"/>
      <c r="I432" s="393"/>
      <c r="J432" s="393"/>
      <c r="K432" s="393"/>
      <c r="L432" s="393"/>
      <c r="M432" s="393"/>
      <c r="N432" s="393"/>
      <c r="O432" s="393"/>
      <c r="P432" s="393"/>
      <c r="Q432" s="393"/>
      <c r="R432" s="393"/>
      <c r="S432" s="393"/>
      <c r="T432" s="393"/>
      <c r="U432" s="393"/>
      <c r="V432" s="393"/>
      <c r="W432" s="393"/>
      <c r="X432" s="393"/>
      <c r="Y432" s="393"/>
      <c r="Z432" s="393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5">
        <v>4607091389708</v>
      </c>
      <c r="E433" s="396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4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9"/>
      <c r="R433" s="399"/>
      <c r="S433" s="399"/>
      <c r="T433" s="400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18"/>
      <c r="B434" s="393"/>
      <c r="C434" s="393"/>
      <c r="D434" s="393"/>
      <c r="E434" s="393"/>
      <c r="F434" s="393"/>
      <c r="G434" s="393"/>
      <c r="H434" s="393"/>
      <c r="I434" s="393"/>
      <c r="J434" s="393"/>
      <c r="K434" s="393"/>
      <c r="L434" s="393"/>
      <c r="M434" s="393"/>
      <c r="N434" s="393"/>
      <c r="O434" s="419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3"/>
      <c r="B435" s="393"/>
      <c r="C435" s="393"/>
      <c r="D435" s="393"/>
      <c r="E435" s="393"/>
      <c r="F435" s="393"/>
      <c r="G435" s="393"/>
      <c r="H435" s="393"/>
      <c r="I435" s="393"/>
      <c r="J435" s="393"/>
      <c r="K435" s="393"/>
      <c r="L435" s="393"/>
      <c r="M435" s="393"/>
      <c r="N435" s="393"/>
      <c r="O435" s="419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2" t="s">
        <v>63</v>
      </c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3"/>
      <c r="O436" s="393"/>
      <c r="P436" s="393"/>
      <c r="Q436" s="393"/>
      <c r="R436" s="393"/>
      <c r="S436" s="393"/>
      <c r="T436" s="393"/>
      <c r="U436" s="393"/>
      <c r="V436" s="393"/>
      <c r="W436" s="393"/>
      <c r="X436" s="393"/>
      <c r="Y436" s="393"/>
      <c r="Z436" s="393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5">
        <v>4607091389753</v>
      </c>
      <c r="E437" s="396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78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9"/>
      <c r="R437" s="399"/>
      <c r="S437" s="399"/>
      <c r="T437" s="400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hidden="1" customHeight="1" x14ac:dyDescent="0.25">
      <c r="A438" s="54" t="s">
        <v>550</v>
      </c>
      <c r="B438" s="54" t="s">
        <v>552</v>
      </c>
      <c r="C438" s="31">
        <v>4301031355</v>
      </c>
      <c r="D438" s="395">
        <v>4607091389753</v>
      </c>
      <c r="E438" s="396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62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9"/>
      <c r="R438" s="399"/>
      <c r="S438" s="399"/>
      <c r="T438" s="400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5">
        <v>4607091389760</v>
      </c>
      <c r="E439" s="396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45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9"/>
      <c r="R439" s="399"/>
      <c r="S439" s="399"/>
      <c r="T439" s="400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555</v>
      </c>
      <c r="B440" s="54" t="s">
        <v>556</v>
      </c>
      <c r="C440" s="31">
        <v>4301031325</v>
      </c>
      <c r="D440" s="395">
        <v>4607091389746</v>
      </c>
      <c r="E440" s="396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0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9"/>
      <c r="R440" s="399"/>
      <c r="S440" s="399"/>
      <c r="T440" s="400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5">
        <v>4607091389746</v>
      </c>
      <c r="E441" s="396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57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9"/>
      <c r="R441" s="399"/>
      <c r="S441" s="399"/>
      <c r="T441" s="400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4301031257</v>
      </c>
      <c r="D442" s="395">
        <v>4680115883147</v>
      </c>
      <c r="E442" s="396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6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9"/>
      <c r="R442" s="399"/>
      <c r="S442" s="399"/>
      <c r="T442" s="400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4301031335</v>
      </c>
      <c r="D443" s="395">
        <v>4680115883147</v>
      </c>
      <c r="E443" s="396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7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9"/>
      <c r="R443" s="399"/>
      <c r="S443" s="399"/>
      <c r="T443" s="400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4301031178</v>
      </c>
      <c r="D444" s="395">
        <v>4607091384338</v>
      </c>
      <c r="E444" s="396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45</v>
      </c>
      <c r="P444" s="4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4" s="399"/>
      <c r="R444" s="399"/>
      <c r="S444" s="399"/>
      <c r="T444" s="400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4301031330</v>
      </c>
      <c r="D445" s="395">
        <v>4607091384338</v>
      </c>
      <c r="E445" s="396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74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5" s="399"/>
      <c r="R445" s="399"/>
      <c r="S445" s="399"/>
      <c r="T445" s="400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4301031254</v>
      </c>
      <c r="D446" s="395">
        <v>4680115883154</v>
      </c>
      <c r="E446" s="396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9"/>
      <c r="R446" s="399"/>
      <c r="S446" s="399"/>
      <c r="T446" s="400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4301031336</v>
      </c>
      <c r="D447" s="395">
        <v>4680115883154</v>
      </c>
      <c r="E447" s="396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42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9"/>
      <c r="R447" s="399"/>
      <c r="S447" s="399"/>
      <c r="T447" s="400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567</v>
      </c>
      <c r="B448" s="54" t="s">
        <v>568</v>
      </c>
      <c r="C448" s="31">
        <v>4301031331</v>
      </c>
      <c r="D448" s="395">
        <v>4607091389524</v>
      </c>
      <c r="E448" s="396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58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9"/>
      <c r="R448" s="399"/>
      <c r="S448" s="399"/>
      <c r="T448" s="400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5">
        <v>4607091389524</v>
      </c>
      <c r="E449" s="396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431" t="s">
        <v>570</v>
      </c>
      <c r="Q449" s="399"/>
      <c r="R449" s="399"/>
      <c r="S449" s="399"/>
      <c r="T449" s="400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4301031258</v>
      </c>
      <c r="D450" s="395">
        <v>4680115883161</v>
      </c>
      <c r="E450" s="396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6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9"/>
      <c r="R450" s="399"/>
      <c r="S450" s="399"/>
      <c r="T450" s="400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4301031337</v>
      </c>
      <c r="D451" s="395">
        <v>4680115883161</v>
      </c>
      <c r="E451" s="396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60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9"/>
      <c r="R451" s="399"/>
      <c r="S451" s="399"/>
      <c r="T451" s="400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5">
        <v>4607091389531</v>
      </c>
      <c r="E452" s="396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6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9"/>
      <c r="R452" s="399"/>
      <c r="S452" s="399"/>
      <c r="T452" s="400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574</v>
      </c>
      <c r="B453" s="54" t="s">
        <v>576</v>
      </c>
      <c r="C453" s="31">
        <v>4301031358</v>
      </c>
      <c r="D453" s="395">
        <v>4607091389531</v>
      </c>
      <c r="E453" s="396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7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9"/>
      <c r="R453" s="399"/>
      <c r="S453" s="399"/>
      <c r="T453" s="400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5">
        <v>4607091384345</v>
      </c>
      <c r="E454" s="396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8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9"/>
      <c r="R454" s="399"/>
      <c r="S454" s="399"/>
      <c r="T454" s="400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4301031255</v>
      </c>
      <c r="D455" s="395">
        <v>4680115883185</v>
      </c>
      <c r="E455" s="396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77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9"/>
      <c r="R455" s="399"/>
      <c r="S455" s="399"/>
      <c r="T455" s="400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4301031338</v>
      </c>
      <c r="D456" s="395">
        <v>4680115883185</v>
      </c>
      <c r="E456" s="396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6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9"/>
      <c r="R456" s="399"/>
      <c r="S456" s="399"/>
      <c r="T456" s="400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5">
        <v>4680115882928</v>
      </c>
      <c r="E457" s="396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75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9"/>
      <c r="R457" s="399"/>
      <c r="S457" s="399"/>
      <c r="T457" s="400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hidden="1" x14ac:dyDescent="0.2">
      <c r="A458" s="418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419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0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389"/>
      <c r="AB458" s="389"/>
      <c r="AC458" s="389"/>
    </row>
    <row r="459" spans="1:68" hidden="1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419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0</v>
      </c>
      <c r="Y459" s="388">
        <f>IFERROR(SUM(Y437:Y457),"0")</f>
        <v>0</v>
      </c>
      <c r="Z459" s="37"/>
      <c r="AA459" s="389"/>
      <c r="AB459" s="389"/>
      <c r="AC459" s="389"/>
    </row>
    <row r="460" spans="1:68" ht="14.25" hidden="1" customHeight="1" x14ac:dyDescent="0.25">
      <c r="A460" s="392" t="s">
        <v>71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5">
        <v>4607091384352</v>
      </c>
      <c r="E461" s="396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5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9"/>
      <c r="R461" s="399"/>
      <c r="S461" s="399"/>
      <c r="T461" s="400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5">
        <v>4607091389654</v>
      </c>
      <c r="E462" s="396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5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9"/>
      <c r="R462" s="399"/>
      <c r="S462" s="399"/>
      <c r="T462" s="400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18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19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3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419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2" t="s">
        <v>95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5">
        <v>4680115884342</v>
      </c>
      <c r="E466" s="396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7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9"/>
      <c r="R466" s="399"/>
      <c r="S466" s="399"/>
      <c r="T466" s="400"/>
      <c r="U466" s="34"/>
      <c r="V466" s="34"/>
      <c r="W466" s="35" t="s">
        <v>68</v>
      </c>
      <c r="X466" s="386">
        <v>1.8</v>
      </c>
      <c r="Y466" s="387">
        <f>IFERROR(IF(X466="",0,CEILING((X466/$H466),1)*$H466),"")</f>
        <v>2.4</v>
      </c>
      <c r="Z466" s="36">
        <f>IFERROR(IF(Y466=0,"",ROUNDUP(Y466/H466,0)*0.00627),"")</f>
        <v>1.2540000000000001E-2</v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2.7</v>
      </c>
      <c r="BN466" s="64">
        <f>IFERROR(Y466*I466/H466,"0")</f>
        <v>3.6000000000000005</v>
      </c>
      <c r="BO466" s="64">
        <f>IFERROR(1/J466*(X466/H466),"0")</f>
        <v>7.4999999999999997E-3</v>
      </c>
      <c r="BP466" s="64">
        <f>IFERROR(1/J466*(Y466/H466),"0")</f>
        <v>0.01</v>
      </c>
    </row>
    <row r="467" spans="1:68" x14ac:dyDescent="0.2">
      <c r="A467" s="418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19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1.5</v>
      </c>
      <c r="Y467" s="388">
        <f>IFERROR(Y466/H466,"0")</f>
        <v>2</v>
      </c>
      <c r="Z467" s="388">
        <f>IFERROR(IF(Z466="",0,Z466),"0")</f>
        <v>1.2540000000000001E-2</v>
      </c>
      <c r="AA467" s="389"/>
      <c r="AB467" s="389"/>
      <c r="AC467" s="389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19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1.8</v>
      </c>
      <c r="Y468" s="388">
        <f>IFERROR(SUM(Y466:Y466),"0")</f>
        <v>2.4</v>
      </c>
      <c r="Z468" s="37"/>
      <c r="AA468" s="389"/>
      <c r="AB468" s="389"/>
      <c r="AC468" s="389"/>
    </row>
    <row r="469" spans="1:68" ht="16.5" hidden="1" customHeight="1" x14ac:dyDescent="0.25">
      <c r="A469" s="397" t="s">
        <v>592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81"/>
      <c r="AB469" s="381"/>
      <c r="AC469" s="381"/>
    </row>
    <row r="470" spans="1:68" ht="14.25" hidden="1" customHeight="1" x14ac:dyDescent="0.25">
      <c r="A470" s="392" t="s">
        <v>145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5">
        <v>4607091389364</v>
      </c>
      <c r="E471" s="396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71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9"/>
      <c r="R471" s="399"/>
      <c r="S471" s="399"/>
      <c r="T471" s="400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18"/>
      <c r="B472" s="393"/>
      <c r="C472" s="393"/>
      <c r="D472" s="393"/>
      <c r="E472" s="393"/>
      <c r="F472" s="393"/>
      <c r="G472" s="393"/>
      <c r="H472" s="393"/>
      <c r="I472" s="393"/>
      <c r="J472" s="393"/>
      <c r="K472" s="393"/>
      <c r="L472" s="393"/>
      <c r="M472" s="393"/>
      <c r="N472" s="393"/>
      <c r="O472" s="419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3"/>
      <c r="B473" s="393"/>
      <c r="C473" s="393"/>
      <c r="D473" s="393"/>
      <c r="E473" s="393"/>
      <c r="F473" s="393"/>
      <c r="G473" s="393"/>
      <c r="H473" s="393"/>
      <c r="I473" s="393"/>
      <c r="J473" s="393"/>
      <c r="K473" s="393"/>
      <c r="L473" s="393"/>
      <c r="M473" s="393"/>
      <c r="N473" s="393"/>
      <c r="O473" s="419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2" t="s">
        <v>63</v>
      </c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3"/>
      <c r="P474" s="393"/>
      <c r="Q474" s="393"/>
      <c r="R474" s="393"/>
      <c r="S474" s="393"/>
      <c r="T474" s="393"/>
      <c r="U474" s="393"/>
      <c r="V474" s="393"/>
      <c r="W474" s="393"/>
      <c r="X474" s="393"/>
      <c r="Y474" s="393"/>
      <c r="Z474" s="393"/>
      <c r="AA474" s="382"/>
      <c r="AB474" s="382"/>
      <c r="AC474" s="382"/>
    </row>
    <row r="475" spans="1:68" ht="27" hidden="1" customHeight="1" x14ac:dyDescent="0.25">
      <c r="A475" s="54" t="s">
        <v>595</v>
      </c>
      <c r="B475" s="54" t="s">
        <v>596</v>
      </c>
      <c r="C475" s="31">
        <v>4301031212</v>
      </c>
      <c r="D475" s="395">
        <v>4607091389739</v>
      </c>
      <c r="E475" s="396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113</v>
      </c>
      <c r="N475" s="33"/>
      <c r="O475" s="32">
        <v>45</v>
      </c>
      <c r="P475" s="52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5" s="399"/>
      <c r="R475" s="399"/>
      <c r="S475" s="399"/>
      <c r="T475" s="400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4301031324</v>
      </c>
      <c r="D476" s="395">
        <v>4607091389739</v>
      </c>
      <c r="E476" s="396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67</v>
      </c>
      <c r="N476" s="33"/>
      <c r="O476" s="32">
        <v>50</v>
      </c>
      <c r="P476" s="72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6" s="399"/>
      <c r="R476" s="399"/>
      <c r="S476" s="399"/>
      <c r="T476" s="400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5">
        <v>4607091389425</v>
      </c>
      <c r="E477" s="396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5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9"/>
      <c r="R477" s="399"/>
      <c r="S477" s="399"/>
      <c r="T477" s="400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5">
        <v>4680115880771</v>
      </c>
      <c r="E478" s="396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51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9"/>
      <c r="R478" s="399"/>
      <c r="S478" s="399"/>
      <c r="T478" s="400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4301031173</v>
      </c>
      <c r="D479" s="395">
        <v>4607091389500</v>
      </c>
      <c r="E479" s="396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45</v>
      </c>
      <c r="P479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9"/>
      <c r="R479" s="399"/>
      <c r="S479" s="399"/>
      <c r="T479" s="400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4301031327</v>
      </c>
      <c r="D480" s="395">
        <v>4607091389500</v>
      </c>
      <c r="E480" s="396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68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9"/>
      <c r="R480" s="399"/>
      <c r="S480" s="399"/>
      <c r="T480" s="400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hidden="1" x14ac:dyDescent="0.2">
      <c r="A481" s="418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419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hidden="1" x14ac:dyDescent="0.2">
      <c r="A482" s="393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419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hidden="1" customHeight="1" x14ac:dyDescent="0.25">
      <c r="A483" s="392" t="s">
        <v>104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5">
        <v>4680115884090</v>
      </c>
      <c r="E484" s="396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44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9"/>
      <c r="R484" s="399"/>
      <c r="S484" s="399"/>
      <c r="T484" s="400"/>
      <c r="U484" s="34"/>
      <c r="V484" s="34"/>
      <c r="W484" s="35" t="s">
        <v>68</v>
      </c>
      <c r="X484" s="386">
        <v>3.3</v>
      </c>
      <c r="Y484" s="387">
        <f>IFERROR(IF(X484="",0,CEILING((X484/$H484),1)*$H484),"")</f>
        <v>3.96</v>
      </c>
      <c r="Z484" s="36">
        <f>IFERROR(IF(Y484=0,"",ROUNDUP(Y484/H484,0)*0.00627),"")</f>
        <v>1.881E-2</v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4.6999999999999993</v>
      </c>
      <c r="BN484" s="64">
        <f>IFERROR(Y484*I484/H484,"0")</f>
        <v>5.64</v>
      </c>
      <c r="BO484" s="64">
        <f>IFERROR(1/J484*(X484/H484),"0")</f>
        <v>1.2499999999999997E-2</v>
      </c>
      <c r="BP484" s="64">
        <f>IFERROR(1/J484*(Y484/H484),"0")</f>
        <v>1.4999999999999999E-2</v>
      </c>
    </row>
    <row r="485" spans="1:68" x14ac:dyDescent="0.2">
      <c r="A485" s="418"/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419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2.4999999999999996</v>
      </c>
      <c r="Y485" s="388">
        <f>IFERROR(Y484/H484,"0")</f>
        <v>3</v>
      </c>
      <c r="Z485" s="388">
        <f>IFERROR(IF(Z484="",0,Z484),"0")</f>
        <v>1.881E-2</v>
      </c>
      <c r="AA485" s="389"/>
      <c r="AB485" s="389"/>
      <c r="AC485" s="389"/>
    </row>
    <row r="486" spans="1:68" x14ac:dyDescent="0.2">
      <c r="A486" s="393"/>
      <c r="B486" s="393"/>
      <c r="C486" s="393"/>
      <c r="D486" s="393"/>
      <c r="E486" s="393"/>
      <c r="F486" s="393"/>
      <c r="G486" s="393"/>
      <c r="H486" s="393"/>
      <c r="I486" s="393"/>
      <c r="J486" s="393"/>
      <c r="K486" s="393"/>
      <c r="L486" s="393"/>
      <c r="M486" s="393"/>
      <c r="N486" s="393"/>
      <c r="O486" s="419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3.3</v>
      </c>
      <c r="Y486" s="388">
        <f>IFERROR(SUM(Y484:Y484),"0")</f>
        <v>3.96</v>
      </c>
      <c r="Z486" s="37"/>
      <c r="AA486" s="389"/>
      <c r="AB486" s="389"/>
      <c r="AC486" s="389"/>
    </row>
    <row r="487" spans="1:68" ht="16.5" hidden="1" customHeight="1" x14ac:dyDescent="0.25">
      <c r="A487" s="397" t="s">
        <v>607</v>
      </c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3"/>
      <c r="P487" s="393"/>
      <c r="Q487" s="393"/>
      <c r="R487" s="393"/>
      <c r="S487" s="393"/>
      <c r="T487" s="393"/>
      <c r="U487" s="393"/>
      <c r="V487" s="393"/>
      <c r="W487" s="393"/>
      <c r="X487" s="393"/>
      <c r="Y487" s="393"/>
      <c r="Z487" s="393"/>
      <c r="AA487" s="381"/>
      <c r="AB487" s="381"/>
      <c r="AC487" s="381"/>
    </row>
    <row r="488" spans="1:68" ht="14.25" hidden="1" customHeight="1" x14ac:dyDescent="0.25">
      <c r="A488" s="392" t="s">
        <v>63</v>
      </c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  <c r="X488" s="393"/>
      <c r="Y488" s="393"/>
      <c r="Z488" s="393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5">
        <v>4680115885189</v>
      </c>
      <c r="E489" s="396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6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9"/>
      <c r="R489" s="399"/>
      <c r="S489" s="399"/>
      <c r="T489" s="400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5">
        <v>4680115885172</v>
      </c>
      <c r="E490" s="396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51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9"/>
      <c r="R490" s="399"/>
      <c r="S490" s="399"/>
      <c r="T490" s="400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5">
        <v>4680115885110</v>
      </c>
      <c r="E491" s="396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9"/>
      <c r="R491" s="399"/>
      <c r="S491" s="399"/>
      <c r="T491" s="400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18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19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19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397" t="s">
        <v>614</v>
      </c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  <c r="X494" s="393"/>
      <c r="Y494" s="393"/>
      <c r="Z494" s="393"/>
      <c r="AA494" s="381"/>
      <c r="AB494" s="381"/>
      <c r="AC494" s="381"/>
    </row>
    <row r="495" spans="1:68" ht="14.25" hidden="1" customHeight="1" x14ac:dyDescent="0.25">
      <c r="A495" s="392" t="s">
        <v>63</v>
      </c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  <c r="X495" s="393"/>
      <c r="Y495" s="393"/>
      <c r="Z495" s="393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5">
        <v>4680115885103</v>
      </c>
      <c r="E496" s="396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6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9"/>
      <c r="R496" s="399"/>
      <c r="S496" s="399"/>
      <c r="T496" s="400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18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419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419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06" t="s">
        <v>617</v>
      </c>
      <c r="B499" s="407"/>
      <c r="C499" s="407"/>
      <c r="D499" s="407"/>
      <c r="E499" s="407"/>
      <c r="F499" s="407"/>
      <c r="G499" s="407"/>
      <c r="H499" s="407"/>
      <c r="I499" s="407"/>
      <c r="J499" s="407"/>
      <c r="K499" s="407"/>
      <c r="L499" s="407"/>
      <c r="M499" s="407"/>
      <c r="N499" s="407"/>
      <c r="O499" s="407"/>
      <c r="P499" s="407"/>
      <c r="Q499" s="407"/>
      <c r="R499" s="407"/>
      <c r="S499" s="407"/>
      <c r="T499" s="407"/>
      <c r="U499" s="407"/>
      <c r="V499" s="407"/>
      <c r="W499" s="407"/>
      <c r="X499" s="407"/>
      <c r="Y499" s="407"/>
      <c r="Z499" s="407"/>
      <c r="AA499" s="48"/>
      <c r="AB499" s="48"/>
      <c r="AC499" s="48"/>
    </row>
    <row r="500" spans="1:68" ht="16.5" hidden="1" customHeight="1" x14ac:dyDescent="0.25">
      <c r="A500" s="397" t="s">
        <v>617</v>
      </c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3"/>
      <c r="P500" s="393"/>
      <c r="Q500" s="393"/>
      <c r="R500" s="393"/>
      <c r="S500" s="393"/>
      <c r="T500" s="393"/>
      <c r="U500" s="393"/>
      <c r="V500" s="393"/>
      <c r="W500" s="393"/>
      <c r="X500" s="393"/>
      <c r="Y500" s="393"/>
      <c r="Z500" s="393"/>
      <c r="AA500" s="381"/>
      <c r="AB500" s="381"/>
      <c r="AC500" s="381"/>
    </row>
    <row r="501" spans="1:68" ht="14.25" hidden="1" customHeight="1" x14ac:dyDescent="0.25">
      <c r="A501" s="392" t="s">
        <v>109</v>
      </c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3"/>
      <c r="P501" s="393"/>
      <c r="Q501" s="393"/>
      <c r="R501" s="393"/>
      <c r="S501" s="393"/>
      <c r="T501" s="393"/>
      <c r="U501" s="393"/>
      <c r="V501" s="393"/>
      <c r="W501" s="393"/>
      <c r="X501" s="393"/>
      <c r="Y501" s="393"/>
      <c r="Z501" s="393"/>
      <c r="AA501" s="382"/>
      <c r="AB501" s="382"/>
      <c r="AC501" s="382"/>
    </row>
    <row r="502" spans="1:68" ht="27" hidden="1" customHeight="1" x14ac:dyDescent="0.25">
      <c r="A502" s="54" t="s">
        <v>618</v>
      </c>
      <c r="B502" s="54" t="s">
        <v>619</v>
      </c>
      <c r="C502" s="31">
        <v>4301011795</v>
      </c>
      <c r="D502" s="395">
        <v>4607091389067</v>
      </c>
      <c r="E502" s="396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7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9"/>
      <c r="R502" s="399"/>
      <c r="S502" s="399"/>
      <c r="T502" s="400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5">
        <v>4680115885271</v>
      </c>
      <c r="E503" s="396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56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9"/>
      <c r="R503" s="399"/>
      <c r="S503" s="399"/>
      <c r="T503" s="400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5">
        <v>4680115884502</v>
      </c>
      <c r="E504" s="396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5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9"/>
      <c r="R504" s="399"/>
      <c r="S504" s="399"/>
      <c r="T504" s="400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624</v>
      </c>
      <c r="B505" s="54" t="s">
        <v>625</v>
      </c>
      <c r="C505" s="31">
        <v>4301011771</v>
      </c>
      <c r="D505" s="395">
        <v>4607091389104</v>
      </c>
      <c r="E505" s="396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4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9"/>
      <c r="R505" s="399"/>
      <c r="S505" s="399"/>
      <c r="T505" s="400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5">
        <v>4680115884519</v>
      </c>
      <c r="E506" s="396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5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9"/>
      <c r="R506" s="399"/>
      <c r="S506" s="399"/>
      <c r="T506" s="400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628</v>
      </c>
      <c r="B507" s="54" t="s">
        <v>629</v>
      </c>
      <c r="C507" s="31">
        <v>4301011376</v>
      </c>
      <c r="D507" s="395">
        <v>4680115885226</v>
      </c>
      <c r="E507" s="396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4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9"/>
      <c r="R507" s="399"/>
      <c r="S507" s="399"/>
      <c r="T507" s="400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5">
        <v>4680115880603</v>
      </c>
      <c r="E508" s="396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7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9"/>
      <c r="R508" s="399"/>
      <c r="S508" s="399"/>
      <c r="T508" s="400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5">
        <v>4607091389982</v>
      </c>
      <c r="E509" s="396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4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9"/>
      <c r="R509" s="399"/>
      <c r="S509" s="399"/>
      <c r="T509" s="400"/>
      <c r="U509" s="34"/>
      <c r="V509" s="34"/>
      <c r="W509" s="35" t="s">
        <v>68</v>
      </c>
      <c r="X509" s="386">
        <v>42</v>
      </c>
      <c r="Y509" s="387">
        <f t="shared" si="83"/>
        <v>43.2</v>
      </c>
      <c r="Z509" s="36">
        <f>IFERROR(IF(Y509=0,"",ROUNDUP(Y509/H509,0)*0.00937),"")</f>
        <v>0.11244</v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44.8</v>
      </c>
      <c r="BN509" s="64">
        <f t="shared" si="86"/>
        <v>46.08</v>
      </c>
      <c r="BO509" s="64">
        <f t="shared" si="87"/>
        <v>9.722222222222221E-2</v>
      </c>
      <c r="BP509" s="64">
        <f t="shared" si="88"/>
        <v>0.1</v>
      </c>
    </row>
    <row r="510" spans="1:68" x14ac:dyDescent="0.2">
      <c r="A510" s="418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419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11.666666666666666</v>
      </c>
      <c r="Y510" s="388">
        <f>IFERROR(Y502/H502,"0")+IFERROR(Y503/H503,"0")+IFERROR(Y504/H504,"0")+IFERROR(Y505/H505,"0")+IFERROR(Y506/H506,"0")+IFERROR(Y507/H507,"0")+IFERROR(Y508/H508,"0")+IFERROR(Y509/H509,"0")</f>
        <v>12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0.11244</v>
      </c>
      <c r="AA510" s="389"/>
      <c r="AB510" s="389"/>
      <c r="AC510" s="389"/>
    </row>
    <row r="511" spans="1:68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419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42</v>
      </c>
      <c r="Y511" s="388">
        <f>IFERROR(SUM(Y502:Y509),"0")</f>
        <v>43.2</v>
      </c>
      <c r="Z511" s="37"/>
      <c r="AA511" s="389"/>
      <c r="AB511" s="389"/>
      <c r="AC511" s="389"/>
    </row>
    <row r="512" spans="1:68" ht="14.25" hidden="1" customHeight="1" x14ac:dyDescent="0.25">
      <c r="A512" s="392" t="s">
        <v>145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382"/>
      <c r="AB512" s="382"/>
      <c r="AC512" s="382"/>
    </row>
    <row r="513" spans="1:68" ht="16.5" hidden="1" customHeight="1" x14ac:dyDescent="0.25">
      <c r="A513" s="54" t="s">
        <v>634</v>
      </c>
      <c r="B513" s="54" t="s">
        <v>635</v>
      </c>
      <c r="C513" s="31">
        <v>4301020222</v>
      </c>
      <c r="D513" s="395">
        <v>4607091388930</v>
      </c>
      <c r="E513" s="396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6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9"/>
      <c r="R513" s="399"/>
      <c r="S513" s="399"/>
      <c r="T513" s="400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5">
        <v>4680115880054</v>
      </c>
      <c r="E514" s="396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6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9"/>
      <c r="R514" s="399"/>
      <c r="S514" s="399"/>
      <c r="T514" s="400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418"/>
      <c r="B515" s="393"/>
      <c r="C515" s="393"/>
      <c r="D515" s="393"/>
      <c r="E515" s="393"/>
      <c r="F515" s="393"/>
      <c r="G515" s="393"/>
      <c r="H515" s="393"/>
      <c r="I515" s="393"/>
      <c r="J515" s="393"/>
      <c r="K515" s="393"/>
      <c r="L515" s="393"/>
      <c r="M515" s="393"/>
      <c r="N515" s="393"/>
      <c r="O515" s="419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hidden="1" x14ac:dyDescent="0.2">
      <c r="A516" s="393"/>
      <c r="B516" s="393"/>
      <c r="C516" s="393"/>
      <c r="D516" s="393"/>
      <c r="E516" s="393"/>
      <c r="F516" s="393"/>
      <c r="G516" s="393"/>
      <c r="H516" s="393"/>
      <c r="I516" s="393"/>
      <c r="J516" s="393"/>
      <c r="K516" s="393"/>
      <c r="L516" s="393"/>
      <c r="M516" s="393"/>
      <c r="N516" s="393"/>
      <c r="O516" s="419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hidden="1" customHeight="1" x14ac:dyDescent="0.25">
      <c r="A517" s="392" t="s">
        <v>63</v>
      </c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393"/>
      <c r="P517" s="393"/>
      <c r="Q517" s="393"/>
      <c r="R517" s="393"/>
      <c r="S517" s="393"/>
      <c r="T517" s="393"/>
      <c r="U517" s="393"/>
      <c r="V517" s="393"/>
      <c r="W517" s="393"/>
      <c r="X517" s="393"/>
      <c r="Y517" s="393"/>
      <c r="Z517" s="393"/>
      <c r="AA517" s="382"/>
      <c r="AB517" s="382"/>
      <c r="AC517" s="382"/>
    </row>
    <row r="518" spans="1:68" ht="27" hidden="1" customHeight="1" x14ac:dyDescent="0.25">
      <c r="A518" s="54" t="s">
        <v>638</v>
      </c>
      <c r="B518" s="54" t="s">
        <v>639</v>
      </c>
      <c r="C518" s="31">
        <v>4301031252</v>
      </c>
      <c r="D518" s="395">
        <v>4680115883116</v>
      </c>
      <c r="E518" s="396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7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9"/>
      <c r="R518" s="399"/>
      <c r="S518" s="399"/>
      <c r="T518" s="400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hidden="1" customHeight="1" x14ac:dyDescent="0.25">
      <c r="A519" s="54" t="s">
        <v>640</v>
      </c>
      <c r="B519" s="54" t="s">
        <v>641</v>
      </c>
      <c r="C519" s="31">
        <v>4301031248</v>
      </c>
      <c r="D519" s="395">
        <v>4680115883093</v>
      </c>
      <c r="E519" s="396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6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9"/>
      <c r="R519" s="399"/>
      <c r="S519" s="399"/>
      <c r="T519" s="400"/>
      <c r="U519" s="34"/>
      <c r="V519" s="34"/>
      <c r="W519" s="35" t="s">
        <v>68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642</v>
      </c>
      <c r="B520" s="54" t="s">
        <v>643</v>
      </c>
      <c r="C520" s="31">
        <v>4301031250</v>
      </c>
      <c r="D520" s="395">
        <v>4680115883109</v>
      </c>
      <c r="E520" s="396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77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9"/>
      <c r="R520" s="399"/>
      <c r="S520" s="399"/>
      <c r="T520" s="400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5">
        <v>4680115882072</v>
      </c>
      <c r="E521" s="396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7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9"/>
      <c r="R521" s="399"/>
      <c r="S521" s="399"/>
      <c r="T521" s="400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5">
        <v>4680115882102</v>
      </c>
      <c r="E522" s="396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7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9"/>
      <c r="R522" s="399"/>
      <c r="S522" s="399"/>
      <c r="T522" s="400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5">
        <v>4680115882096</v>
      </c>
      <c r="E523" s="396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9"/>
      <c r="R523" s="399"/>
      <c r="S523" s="399"/>
      <c r="T523" s="400"/>
      <c r="U523" s="34"/>
      <c r="V523" s="34"/>
      <c r="W523" s="35" t="s">
        <v>68</v>
      </c>
      <c r="X523" s="386">
        <v>42</v>
      </c>
      <c r="Y523" s="387">
        <f t="shared" si="89"/>
        <v>43.2</v>
      </c>
      <c r="Z523" s="36">
        <f>IFERROR(IF(Y523=0,"",ROUNDUP(Y523/H523,0)*0.00937),"")</f>
        <v>0.11244</v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44.45</v>
      </c>
      <c r="BN523" s="64">
        <f t="shared" si="91"/>
        <v>45.720000000000006</v>
      </c>
      <c r="BO523" s="64">
        <f t="shared" si="92"/>
        <v>9.722222222222221E-2</v>
      </c>
      <c r="BP523" s="64">
        <f t="shared" si="93"/>
        <v>0.1</v>
      </c>
    </row>
    <row r="524" spans="1:68" x14ac:dyDescent="0.2">
      <c r="A524" s="418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419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11.666666666666666</v>
      </c>
      <c r="Y524" s="388">
        <f>IFERROR(Y518/H518,"0")+IFERROR(Y519/H519,"0")+IFERROR(Y520/H520,"0")+IFERROR(Y521/H521,"0")+IFERROR(Y522/H522,"0")+IFERROR(Y523/H523,"0")</f>
        <v>12</v>
      </c>
      <c r="Z524" s="388">
        <f>IFERROR(IF(Z518="",0,Z518),"0")+IFERROR(IF(Z519="",0,Z519),"0")+IFERROR(IF(Z520="",0,Z520),"0")+IFERROR(IF(Z521="",0,Z521),"0")+IFERROR(IF(Z522="",0,Z522),"0")+IFERROR(IF(Z523="",0,Z523),"0")</f>
        <v>0.11244</v>
      </c>
      <c r="AA524" s="389"/>
      <c r="AB524" s="389"/>
      <c r="AC524" s="389"/>
    </row>
    <row r="525" spans="1:68" x14ac:dyDescent="0.2">
      <c r="A525" s="393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419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42</v>
      </c>
      <c r="Y525" s="388">
        <f>IFERROR(SUM(Y518:Y523),"0")</f>
        <v>43.2</v>
      </c>
      <c r="Z525" s="37"/>
      <c r="AA525" s="389"/>
      <c r="AB525" s="389"/>
      <c r="AC525" s="389"/>
    </row>
    <row r="526" spans="1:68" ht="14.25" hidden="1" customHeight="1" x14ac:dyDescent="0.25">
      <c r="A526" s="392" t="s">
        <v>71</v>
      </c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393"/>
      <c r="P526" s="393"/>
      <c r="Q526" s="393"/>
      <c r="R526" s="393"/>
      <c r="S526" s="393"/>
      <c r="T526" s="393"/>
      <c r="U526" s="393"/>
      <c r="V526" s="393"/>
      <c r="W526" s="393"/>
      <c r="X526" s="393"/>
      <c r="Y526" s="393"/>
      <c r="Z526" s="393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5">
        <v>4607091383409</v>
      </c>
      <c r="E527" s="396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7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9"/>
      <c r="R527" s="399"/>
      <c r="S527" s="399"/>
      <c r="T527" s="400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5">
        <v>4607091383416</v>
      </c>
      <c r="E528" s="396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4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9"/>
      <c r="R528" s="399"/>
      <c r="S528" s="399"/>
      <c r="T528" s="400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5">
        <v>4680115883536</v>
      </c>
      <c r="E529" s="396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66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9"/>
      <c r="R529" s="399"/>
      <c r="S529" s="399"/>
      <c r="T529" s="400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18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419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3"/>
      <c r="B531" s="393"/>
      <c r="C531" s="393"/>
      <c r="D531" s="393"/>
      <c r="E531" s="393"/>
      <c r="F531" s="393"/>
      <c r="G531" s="393"/>
      <c r="H531" s="393"/>
      <c r="I531" s="393"/>
      <c r="J531" s="393"/>
      <c r="K531" s="393"/>
      <c r="L531" s="393"/>
      <c r="M531" s="393"/>
      <c r="N531" s="393"/>
      <c r="O531" s="419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2" t="s">
        <v>180</v>
      </c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3"/>
      <c r="P532" s="393"/>
      <c r="Q532" s="393"/>
      <c r="R532" s="393"/>
      <c r="S532" s="393"/>
      <c r="T532" s="393"/>
      <c r="U532" s="393"/>
      <c r="V532" s="393"/>
      <c r="W532" s="393"/>
      <c r="X532" s="393"/>
      <c r="Y532" s="393"/>
      <c r="Z532" s="393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5">
        <v>4680115885936</v>
      </c>
      <c r="E533" s="396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576" t="s">
        <v>658</v>
      </c>
      <c r="Q533" s="399"/>
      <c r="R533" s="399"/>
      <c r="S533" s="399"/>
      <c r="T533" s="400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5">
        <v>4680115885035</v>
      </c>
      <c r="E534" s="396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4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9"/>
      <c r="R534" s="399"/>
      <c r="S534" s="399"/>
      <c r="T534" s="400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18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3"/>
      <c r="O535" s="419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3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419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06" t="s">
        <v>661</v>
      </c>
      <c r="B537" s="407"/>
      <c r="C537" s="407"/>
      <c r="D537" s="407"/>
      <c r="E537" s="407"/>
      <c r="F537" s="407"/>
      <c r="G537" s="407"/>
      <c r="H537" s="407"/>
      <c r="I537" s="407"/>
      <c r="J537" s="407"/>
      <c r="K537" s="407"/>
      <c r="L537" s="407"/>
      <c r="M537" s="407"/>
      <c r="N537" s="407"/>
      <c r="O537" s="407"/>
      <c r="P537" s="407"/>
      <c r="Q537" s="407"/>
      <c r="R537" s="407"/>
      <c r="S537" s="407"/>
      <c r="T537" s="407"/>
      <c r="U537" s="407"/>
      <c r="V537" s="407"/>
      <c r="W537" s="407"/>
      <c r="X537" s="407"/>
      <c r="Y537" s="407"/>
      <c r="Z537" s="407"/>
      <c r="AA537" s="48"/>
      <c r="AB537" s="48"/>
      <c r="AC537" s="48"/>
    </row>
    <row r="538" spans="1:68" ht="16.5" hidden="1" customHeight="1" x14ac:dyDescent="0.25">
      <c r="A538" s="397" t="s">
        <v>661</v>
      </c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3"/>
      <c r="P538" s="393"/>
      <c r="Q538" s="393"/>
      <c r="R538" s="393"/>
      <c r="S538" s="393"/>
      <c r="T538" s="393"/>
      <c r="U538" s="393"/>
      <c r="V538" s="393"/>
      <c r="W538" s="393"/>
      <c r="X538" s="393"/>
      <c r="Y538" s="393"/>
      <c r="Z538" s="393"/>
      <c r="AA538" s="381"/>
      <c r="AB538" s="381"/>
      <c r="AC538" s="381"/>
    </row>
    <row r="539" spans="1:68" ht="14.25" hidden="1" customHeight="1" x14ac:dyDescent="0.25">
      <c r="A539" s="392" t="s">
        <v>109</v>
      </c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3"/>
      <c r="P539" s="393"/>
      <c r="Q539" s="393"/>
      <c r="R539" s="393"/>
      <c r="S539" s="393"/>
      <c r="T539" s="393"/>
      <c r="U539" s="393"/>
      <c r="V539" s="393"/>
      <c r="W539" s="393"/>
      <c r="X539" s="393"/>
      <c r="Y539" s="393"/>
      <c r="Z539" s="393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5">
        <v>4640242181011</v>
      </c>
      <c r="E540" s="396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570" t="s">
        <v>664</v>
      </c>
      <c r="Q540" s="399"/>
      <c r="R540" s="399"/>
      <c r="S540" s="399"/>
      <c r="T540" s="400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5">
        <v>4640242180441</v>
      </c>
      <c r="E541" s="396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552" t="s">
        <v>667</v>
      </c>
      <c r="Q541" s="399"/>
      <c r="R541" s="399"/>
      <c r="S541" s="399"/>
      <c r="T541" s="400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5">
        <v>4640242180564</v>
      </c>
      <c r="E542" s="396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719" t="s">
        <v>670</v>
      </c>
      <c r="Q542" s="399"/>
      <c r="R542" s="399"/>
      <c r="S542" s="399"/>
      <c r="T542" s="400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5">
        <v>4640242180922</v>
      </c>
      <c r="E543" s="396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10" t="s">
        <v>673</v>
      </c>
      <c r="Q543" s="399"/>
      <c r="R543" s="399"/>
      <c r="S543" s="399"/>
      <c r="T543" s="400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5">
        <v>4640242181189</v>
      </c>
      <c r="E544" s="396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647" t="s">
        <v>676</v>
      </c>
      <c r="Q544" s="399"/>
      <c r="R544" s="399"/>
      <c r="S544" s="399"/>
      <c r="T544" s="400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5">
        <v>4640242180038</v>
      </c>
      <c r="E545" s="396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17" t="s">
        <v>679</v>
      </c>
      <c r="Q545" s="399"/>
      <c r="R545" s="399"/>
      <c r="S545" s="399"/>
      <c r="T545" s="400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5">
        <v>4640242181172</v>
      </c>
      <c r="E546" s="396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707" t="s">
        <v>682</v>
      </c>
      <c r="Q546" s="399"/>
      <c r="R546" s="399"/>
      <c r="S546" s="399"/>
      <c r="T546" s="400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18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419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419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2" t="s">
        <v>145</v>
      </c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393"/>
      <c r="P549" s="393"/>
      <c r="Q549" s="393"/>
      <c r="R549" s="393"/>
      <c r="S549" s="393"/>
      <c r="T549" s="393"/>
      <c r="U549" s="393"/>
      <c r="V549" s="393"/>
      <c r="W549" s="393"/>
      <c r="X549" s="393"/>
      <c r="Y549" s="393"/>
      <c r="Z549" s="393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5">
        <v>4640242180519</v>
      </c>
      <c r="E550" s="396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739" t="s">
        <v>685</v>
      </c>
      <c r="Q550" s="399"/>
      <c r="R550" s="399"/>
      <c r="S550" s="399"/>
      <c r="T550" s="400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5">
        <v>4640242180526</v>
      </c>
      <c r="E551" s="396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515" t="s">
        <v>688</v>
      </c>
      <c r="Q551" s="399"/>
      <c r="R551" s="399"/>
      <c r="S551" s="399"/>
      <c r="T551" s="400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5">
        <v>4640242180090</v>
      </c>
      <c r="E552" s="396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744" t="s">
        <v>691</v>
      </c>
      <c r="Q552" s="399"/>
      <c r="R552" s="399"/>
      <c r="S552" s="399"/>
      <c r="T552" s="400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5">
        <v>4640242181363</v>
      </c>
      <c r="E553" s="396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714" t="s">
        <v>694</v>
      </c>
      <c r="Q553" s="399"/>
      <c r="R553" s="399"/>
      <c r="S553" s="399"/>
      <c r="T553" s="400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18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419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419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2" t="s">
        <v>63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5">
        <v>4640242180816</v>
      </c>
      <c r="E557" s="396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523" t="s">
        <v>697</v>
      </c>
      <c r="Q557" s="399"/>
      <c r="R557" s="399"/>
      <c r="S557" s="399"/>
      <c r="T557" s="400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698</v>
      </c>
      <c r="B558" s="54" t="s">
        <v>699</v>
      </c>
      <c r="C558" s="31">
        <v>4301031244</v>
      </c>
      <c r="D558" s="395">
        <v>4640242180595</v>
      </c>
      <c r="E558" s="396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15" t="s">
        <v>700</v>
      </c>
      <c r="Q558" s="399"/>
      <c r="R558" s="399"/>
      <c r="S558" s="399"/>
      <c r="T558" s="400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5">
        <v>4640242181615</v>
      </c>
      <c r="E559" s="396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564" t="s">
        <v>703</v>
      </c>
      <c r="Q559" s="399"/>
      <c r="R559" s="399"/>
      <c r="S559" s="399"/>
      <c r="T559" s="400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5">
        <v>4640242181639</v>
      </c>
      <c r="E560" s="396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501" t="s">
        <v>706</v>
      </c>
      <c r="Q560" s="399"/>
      <c r="R560" s="399"/>
      <c r="S560" s="399"/>
      <c r="T560" s="400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5">
        <v>4640242181622</v>
      </c>
      <c r="E561" s="396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579" t="s">
        <v>709</v>
      </c>
      <c r="Q561" s="399"/>
      <c r="R561" s="399"/>
      <c r="S561" s="399"/>
      <c r="T561" s="400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5">
        <v>4640242180908</v>
      </c>
      <c r="E562" s="396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768" t="s">
        <v>712</v>
      </c>
      <c r="Q562" s="399"/>
      <c r="R562" s="399"/>
      <c r="S562" s="399"/>
      <c r="T562" s="400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5">
        <v>4640242180489</v>
      </c>
      <c r="E563" s="396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734" t="s">
        <v>715</v>
      </c>
      <c r="Q563" s="399"/>
      <c r="R563" s="399"/>
      <c r="S563" s="399"/>
      <c r="T563" s="400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18"/>
      <c r="B564" s="393"/>
      <c r="C564" s="393"/>
      <c r="D564" s="393"/>
      <c r="E564" s="393"/>
      <c r="F564" s="393"/>
      <c r="G564" s="393"/>
      <c r="H564" s="393"/>
      <c r="I564" s="393"/>
      <c r="J564" s="393"/>
      <c r="K564" s="393"/>
      <c r="L564" s="393"/>
      <c r="M564" s="393"/>
      <c r="N564" s="393"/>
      <c r="O564" s="419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19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2" t="s">
        <v>71</v>
      </c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393"/>
      <c r="P566" s="393"/>
      <c r="Q566" s="393"/>
      <c r="R566" s="393"/>
      <c r="S566" s="393"/>
      <c r="T566" s="393"/>
      <c r="U566" s="393"/>
      <c r="V566" s="393"/>
      <c r="W566" s="393"/>
      <c r="X566" s="393"/>
      <c r="Y566" s="393"/>
      <c r="Z566" s="393"/>
      <c r="AA566" s="382"/>
      <c r="AB566" s="382"/>
      <c r="AC566" s="382"/>
    </row>
    <row r="567" spans="1:68" ht="27" hidden="1" customHeight="1" x14ac:dyDescent="0.25">
      <c r="A567" s="54" t="s">
        <v>716</v>
      </c>
      <c r="B567" s="54" t="s">
        <v>717</v>
      </c>
      <c r="C567" s="31">
        <v>4301051746</v>
      </c>
      <c r="D567" s="395">
        <v>4640242180533</v>
      </c>
      <c r="E567" s="396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540" t="s">
        <v>718</v>
      </c>
      <c r="Q567" s="399"/>
      <c r="R567" s="399"/>
      <c r="S567" s="399"/>
      <c r="T567" s="400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5">
        <v>4640242180540</v>
      </c>
      <c r="E568" s="396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439" t="s">
        <v>721</v>
      </c>
      <c r="Q568" s="399"/>
      <c r="R568" s="399"/>
      <c r="S568" s="399"/>
      <c r="T568" s="400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5">
        <v>4640242181233</v>
      </c>
      <c r="E569" s="396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524" t="s">
        <v>724</v>
      </c>
      <c r="Q569" s="399"/>
      <c r="R569" s="399"/>
      <c r="S569" s="399"/>
      <c r="T569" s="400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5">
        <v>4640242181226</v>
      </c>
      <c r="E570" s="396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729" t="s">
        <v>727</v>
      </c>
      <c r="Q570" s="399"/>
      <c r="R570" s="399"/>
      <c r="S570" s="399"/>
      <c r="T570" s="400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418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419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hidden="1" x14ac:dyDescent="0.2">
      <c r="A572" s="393"/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419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hidden="1" customHeight="1" x14ac:dyDescent="0.25">
      <c r="A573" s="392" t="s">
        <v>180</v>
      </c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393"/>
      <c r="P573" s="393"/>
      <c r="Q573" s="393"/>
      <c r="R573" s="393"/>
      <c r="S573" s="393"/>
      <c r="T573" s="393"/>
      <c r="U573" s="393"/>
      <c r="V573" s="393"/>
      <c r="W573" s="393"/>
      <c r="X573" s="393"/>
      <c r="Y573" s="393"/>
      <c r="Z573" s="393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4301060354</v>
      </c>
      <c r="D574" s="395">
        <v>4640242180120</v>
      </c>
      <c r="E574" s="396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683" t="s">
        <v>730</v>
      </c>
      <c r="Q574" s="399"/>
      <c r="R574" s="399"/>
      <c r="S574" s="399"/>
      <c r="T574" s="400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4301060408</v>
      </c>
      <c r="D575" s="395">
        <v>4640242180120</v>
      </c>
      <c r="E575" s="396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504" t="s">
        <v>732</v>
      </c>
      <c r="Q575" s="399"/>
      <c r="R575" s="399"/>
      <c r="S575" s="399"/>
      <c r="T575" s="400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4301060355</v>
      </c>
      <c r="D576" s="395">
        <v>4640242180137</v>
      </c>
      <c r="E576" s="396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496" t="s">
        <v>735</v>
      </c>
      <c r="Q576" s="399"/>
      <c r="R576" s="399"/>
      <c r="S576" s="399"/>
      <c r="T576" s="400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4301060407</v>
      </c>
      <c r="D577" s="395">
        <v>4640242180137</v>
      </c>
      <c r="E577" s="396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510" t="s">
        <v>737</v>
      </c>
      <c r="Q577" s="399"/>
      <c r="R577" s="399"/>
      <c r="S577" s="399"/>
      <c r="T577" s="400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18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19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3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19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397" t="s">
        <v>738</v>
      </c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393"/>
      <c r="P580" s="393"/>
      <c r="Q580" s="393"/>
      <c r="R580" s="393"/>
      <c r="S580" s="393"/>
      <c r="T580" s="393"/>
      <c r="U580" s="393"/>
      <c r="V580" s="393"/>
      <c r="W580" s="393"/>
      <c r="X580" s="393"/>
      <c r="Y580" s="393"/>
      <c r="Z580" s="393"/>
      <c r="AA580" s="381"/>
      <c r="AB580" s="381"/>
      <c r="AC580" s="381"/>
    </row>
    <row r="581" spans="1:68" ht="14.25" hidden="1" customHeight="1" x14ac:dyDescent="0.25">
      <c r="A581" s="392" t="s">
        <v>109</v>
      </c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393"/>
      <c r="P581" s="393"/>
      <c r="Q581" s="393"/>
      <c r="R581" s="393"/>
      <c r="S581" s="393"/>
      <c r="T581" s="393"/>
      <c r="U581" s="393"/>
      <c r="V581" s="393"/>
      <c r="W581" s="393"/>
      <c r="X581" s="393"/>
      <c r="Y581" s="393"/>
      <c r="Z581" s="393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5">
        <v>4640242180045</v>
      </c>
      <c r="E582" s="396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520" t="s">
        <v>741</v>
      </c>
      <c r="Q582" s="399"/>
      <c r="R582" s="399"/>
      <c r="S582" s="399"/>
      <c r="T582" s="400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5">
        <v>4640242180601</v>
      </c>
      <c r="E583" s="396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490" t="s">
        <v>744</v>
      </c>
      <c r="Q583" s="399"/>
      <c r="R583" s="399"/>
      <c r="S583" s="399"/>
      <c r="T583" s="400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18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19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3"/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419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2" t="s">
        <v>145</v>
      </c>
      <c r="B586" s="393"/>
      <c r="C586" s="393"/>
      <c r="D586" s="393"/>
      <c r="E586" s="393"/>
      <c r="F586" s="393"/>
      <c r="G586" s="393"/>
      <c r="H586" s="393"/>
      <c r="I586" s="393"/>
      <c r="J586" s="393"/>
      <c r="K586" s="393"/>
      <c r="L586" s="393"/>
      <c r="M586" s="393"/>
      <c r="N586" s="393"/>
      <c r="O586" s="393"/>
      <c r="P586" s="393"/>
      <c r="Q586" s="393"/>
      <c r="R586" s="393"/>
      <c r="S586" s="393"/>
      <c r="T586" s="393"/>
      <c r="U586" s="393"/>
      <c r="V586" s="393"/>
      <c r="W586" s="393"/>
      <c r="X586" s="393"/>
      <c r="Y586" s="393"/>
      <c r="Z586" s="393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5">
        <v>4640242180090</v>
      </c>
      <c r="E587" s="396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708" t="s">
        <v>747</v>
      </c>
      <c r="Q587" s="399"/>
      <c r="R587" s="399"/>
      <c r="S587" s="399"/>
      <c r="T587" s="400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18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419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419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2" t="s">
        <v>63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5">
        <v>4640242180076</v>
      </c>
      <c r="E591" s="396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00" t="s">
        <v>750</v>
      </c>
      <c r="Q591" s="399"/>
      <c r="R591" s="399"/>
      <c r="S591" s="399"/>
      <c r="T591" s="400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18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419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419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2" t="s">
        <v>71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5">
        <v>4640242180106</v>
      </c>
      <c r="E595" s="396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620" t="s">
        <v>753</v>
      </c>
      <c r="Q595" s="399"/>
      <c r="R595" s="399"/>
      <c r="S595" s="399"/>
      <c r="T595" s="400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18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419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419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460"/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461"/>
      <c r="P598" s="409" t="s">
        <v>754</v>
      </c>
      <c r="Q598" s="410"/>
      <c r="R598" s="410"/>
      <c r="S598" s="410"/>
      <c r="T598" s="410"/>
      <c r="U598" s="410"/>
      <c r="V598" s="411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1968.1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2001.5800000000002</v>
      </c>
      <c r="Z598" s="37"/>
      <c r="AA598" s="389"/>
      <c r="AB598" s="389"/>
      <c r="AC598" s="389"/>
    </row>
    <row r="599" spans="1:68" x14ac:dyDescent="0.2">
      <c r="A599" s="393"/>
      <c r="B599" s="393"/>
      <c r="C599" s="393"/>
      <c r="D599" s="393"/>
      <c r="E599" s="393"/>
      <c r="F599" s="393"/>
      <c r="G599" s="393"/>
      <c r="H599" s="393"/>
      <c r="I599" s="393"/>
      <c r="J599" s="393"/>
      <c r="K599" s="393"/>
      <c r="L599" s="393"/>
      <c r="M599" s="393"/>
      <c r="N599" s="393"/>
      <c r="O599" s="461"/>
      <c r="P599" s="409" t="s">
        <v>755</v>
      </c>
      <c r="Q599" s="410"/>
      <c r="R599" s="410"/>
      <c r="S599" s="410"/>
      <c r="T599" s="410"/>
      <c r="U599" s="410"/>
      <c r="V599" s="411"/>
      <c r="W599" s="37" t="s">
        <v>68</v>
      </c>
      <c r="X599" s="388">
        <f>IFERROR(SUM(BM22:BM595),"0")</f>
        <v>2140.7750305250306</v>
      </c>
      <c r="Y599" s="388">
        <f>IFERROR(SUM(BN22:BN595),"0")</f>
        <v>2177.0959999999995</v>
      </c>
      <c r="Z599" s="37"/>
      <c r="AA599" s="389"/>
      <c r="AB599" s="389"/>
      <c r="AC599" s="389"/>
    </row>
    <row r="600" spans="1:68" x14ac:dyDescent="0.2">
      <c r="A600" s="393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461"/>
      <c r="P600" s="409" t="s">
        <v>756</v>
      </c>
      <c r="Q600" s="410"/>
      <c r="R600" s="410"/>
      <c r="S600" s="410"/>
      <c r="T600" s="410"/>
      <c r="U600" s="410"/>
      <c r="V600" s="411"/>
      <c r="W600" s="37" t="s">
        <v>757</v>
      </c>
      <c r="X600" s="38">
        <f>ROUNDUP(SUM(BO22:BO595),0)</f>
        <v>5</v>
      </c>
      <c r="Y600" s="38">
        <f>ROUNDUP(SUM(BP22:BP595),0)</f>
        <v>5</v>
      </c>
      <c r="Z600" s="37"/>
      <c r="AA600" s="389"/>
      <c r="AB600" s="389"/>
      <c r="AC600" s="389"/>
    </row>
    <row r="601" spans="1:68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461"/>
      <c r="P601" s="409" t="s">
        <v>758</v>
      </c>
      <c r="Q601" s="410"/>
      <c r="R601" s="410"/>
      <c r="S601" s="410"/>
      <c r="T601" s="410"/>
      <c r="U601" s="410"/>
      <c r="V601" s="411"/>
      <c r="W601" s="37" t="s">
        <v>68</v>
      </c>
      <c r="X601" s="388">
        <f>GrossWeightTotal+PalletQtyTotal*25</f>
        <v>2265.7750305250306</v>
      </c>
      <c r="Y601" s="388">
        <f>GrossWeightTotalR+PalletQtyTotalR*25</f>
        <v>2302.0959999999995</v>
      </c>
      <c r="Z601" s="37"/>
      <c r="AA601" s="389"/>
      <c r="AB601" s="389"/>
      <c r="AC601" s="389"/>
    </row>
    <row r="602" spans="1:68" x14ac:dyDescent="0.2">
      <c r="A602" s="393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61"/>
      <c r="P602" s="409" t="s">
        <v>759</v>
      </c>
      <c r="Q602" s="410"/>
      <c r="R602" s="410"/>
      <c r="S602" s="410"/>
      <c r="T602" s="410"/>
      <c r="U602" s="410"/>
      <c r="V602" s="411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639.6939356939356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648</v>
      </c>
      <c r="Z602" s="37"/>
      <c r="AA602" s="389"/>
      <c r="AB602" s="389"/>
      <c r="AC602" s="389"/>
    </row>
    <row r="603" spans="1:68" ht="14.25" hidden="1" customHeight="1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61"/>
      <c r="P603" s="409" t="s">
        <v>760</v>
      </c>
      <c r="Q603" s="410"/>
      <c r="R603" s="410"/>
      <c r="S603" s="410"/>
      <c r="T603" s="410"/>
      <c r="U603" s="410"/>
      <c r="V603" s="411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5.6132000000000017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390" t="s">
        <v>107</v>
      </c>
      <c r="D605" s="456"/>
      <c r="E605" s="456"/>
      <c r="F605" s="456"/>
      <c r="G605" s="456"/>
      <c r="H605" s="457"/>
      <c r="I605" s="390" t="s">
        <v>272</v>
      </c>
      <c r="J605" s="456"/>
      <c r="K605" s="456"/>
      <c r="L605" s="456"/>
      <c r="M605" s="456"/>
      <c r="N605" s="456"/>
      <c r="O605" s="456"/>
      <c r="P605" s="456"/>
      <c r="Q605" s="456"/>
      <c r="R605" s="456"/>
      <c r="S605" s="456"/>
      <c r="T605" s="456"/>
      <c r="U605" s="456"/>
      <c r="V605" s="457"/>
      <c r="W605" s="390" t="s">
        <v>492</v>
      </c>
      <c r="X605" s="457"/>
      <c r="Y605" s="390" t="s">
        <v>546</v>
      </c>
      <c r="Z605" s="456"/>
      <c r="AA605" s="456"/>
      <c r="AB605" s="457"/>
      <c r="AC605" s="383" t="s">
        <v>617</v>
      </c>
      <c r="AD605" s="390" t="s">
        <v>661</v>
      </c>
      <c r="AE605" s="457"/>
      <c r="AF605" s="384"/>
    </row>
    <row r="606" spans="1:68" ht="14.25" customHeight="1" thickTop="1" x14ac:dyDescent="0.2">
      <c r="A606" s="720" t="s">
        <v>763</v>
      </c>
      <c r="B606" s="390" t="s">
        <v>62</v>
      </c>
      <c r="C606" s="390" t="s">
        <v>108</v>
      </c>
      <c r="D606" s="390" t="s">
        <v>128</v>
      </c>
      <c r="E606" s="390" t="s">
        <v>186</v>
      </c>
      <c r="F606" s="390" t="s">
        <v>202</v>
      </c>
      <c r="G606" s="390" t="s">
        <v>240</v>
      </c>
      <c r="H606" s="390" t="s">
        <v>107</v>
      </c>
      <c r="I606" s="390" t="s">
        <v>273</v>
      </c>
      <c r="J606" s="390" t="s">
        <v>290</v>
      </c>
      <c r="K606" s="390" t="s">
        <v>346</v>
      </c>
      <c r="L606" s="384"/>
      <c r="M606" s="390" t="s">
        <v>361</v>
      </c>
      <c r="N606" s="384"/>
      <c r="O606" s="390" t="s">
        <v>377</v>
      </c>
      <c r="P606" s="390" t="s">
        <v>390</v>
      </c>
      <c r="Q606" s="390" t="s">
        <v>393</v>
      </c>
      <c r="R606" s="390" t="s">
        <v>400</v>
      </c>
      <c r="S606" s="390" t="s">
        <v>411</v>
      </c>
      <c r="T606" s="390" t="s">
        <v>414</v>
      </c>
      <c r="U606" s="390" t="s">
        <v>421</v>
      </c>
      <c r="V606" s="390" t="s">
        <v>483</v>
      </c>
      <c r="W606" s="390" t="s">
        <v>493</v>
      </c>
      <c r="X606" s="390" t="s">
        <v>521</v>
      </c>
      <c r="Y606" s="390" t="s">
        <v>547</v>
      </c>
      <c r="Z606" s="390" t="s">
        <v>592</v>
      </c>
      <c r="AA606" s="390" t="s">
        <v>607</v>
      </c>
      <c r="AB606" s="390" t="s">
        <v>614</v>
      </c>
      <c r="AC606" s="390" t="s">
        <v>617</v>
      </c>
      <c r="AD606" s="390" t="s">
        <v>661</v>
      </c>
      <c r="AE606" s="390" t="s">
        <v>738</v>
      </c>
      <c r="AF606" s="384"/>
    </row>
    <row r="607" spans="1:68" ht="13.5" customHeight="1" thickBot="1" x14ac:dyDescent="0.25">
      <c r="A607" s="72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84"/>
      <c r="M607" s="391"/>
      <c r="N607" s="384"/>
      <c r="O607" s="391"/>
      <c r="P607" s="391"/>
      <c r="Q607" s="391"/>
      <c r="R607" s="391"/>
      <c r="S607" s="391"/>
      <c r="T607" s="391"/>
      <c r="U607" s="391"/>
      <c r="V607" s="391"/>
      <c r="W607" s="391"/>
      <c r="X607" s="391"/>
      <c r="Y607" s="391"/>
      <c r="Z607" s="391"/>
      <c r="AA607" s="391"/>
      <c r="AB607" s="391"/>
      <c r="AC607" s="391"/>
      <c r="AD607" s="391"/>
      <c r="AE607" s="391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160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214.2</v>
      </c>
      <c r="E608" s="46">
        <f>IFERROR(Y108*1,"0")+IFERROR(Y109*1,"0")+IFERROR(Y110*1,"0")+IFERROR(Y114*1,"0")+IFERROR(Y115*1,"0")+IFERROR(Y116*1,"0")+IFERROR(Y117*1,"0")+IFERROR(Y118*1,"0")</f>
        <v>201.60000000000002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226.8</v>
      </c>
      <c r="G608" s="46">
        <f>IFERROR(Y155*1,"0")+IFERROR(Y156*1,"0")+IFERROR(Y160*1,"0")+IFERROR(Y161*1,"0")+IFERROR(Y165*1,"0")+IFERROR(Y166*1,"0")</f>
        <v>150.72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42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334.79999999999995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228</v>
      </c>
      <c r="V608" s="46">
        <f>IFERROR(Y366*1,"0")+IFERROR(Y370*1,"0")+IFERROR(Y371*1,"0")+IFERROR(Y372*1,"0")</f>
        <v>350.7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2.4</v>
      </c>
      <c r="Z608" s="46">
        <f>IFERROR(Y471*1,"0")+IFERROR(Y475*1,"0")+IFERROR(Y476*1,"0")+IFERROR(Y477*1,"0")+IFERROR(Y478*1,"0")+IFERROR(Y479*1,"0")+IFERROR(Y480*1,"0")+IFERROR(Y484*1,"0")</f>
        <v>3.96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86.4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haL/MtY+2hVzZg6vC5gtlvP2uDjUZuTyx93XPtn+CpyyPteDOyKgeYWBeZAmloEUgcuoCV/0Ore2EYAC2at+xA==" saltValue="j+oiLWarwZFTlEjtCyoBuA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968,10"/>
        <filter val="1,50"/>
        <filter val="1,80"/>
        <filter val="11,67"/>
        <filter val="116,67"/>
        <filter val="12,50"/>
        <filter val="120,00"/>
        <filter val="13,89"/>
        <filter val="150,00"/>
        <filter val="160,00"/>
        <filter val="166,67"/>
        <filter val="2 140,78"/>
        <filter val="2 265,78"/>
        <filter val="2,38"/>
        <filter val="2,50"/>
        <filter val="20,00"/>
        <filter val="200,00"/>
        <filter val="220,00"/>
        <filter val="225,00"/>
        <filter val="25,00"/>
        <filter val="28,02"/>
        <filter val="280,00"/>
        <filter val="3,30"/>
        <filter val="30,00"/>
        <filter val="33,00"/>
        <filter val="33,33"/>
        <filter val="35,00"/>
        <filter val="350,00"/>
        <filter val="36,00"/>
        <filter val="40,00"/>
        <filter val="42,00"/>
        <filter val="5"/>
        <filter val="5,95"/>
        <filter val="50,00"/>
        <filter val="53,33"/>
        <filter val="639,69"/>
        <filter val="80,00"/>
        <filter val="83,33"/>
        <filter val="9,26"/>
        <filter val="9,52"/>
        <filter val="90,00"/>
        <filter val="96,00"/>
      </filters>
    </filterColumn>
  </autoFilter>
  <mergeCells count="1076"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A573:Z573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381:T381"/>
    <mergeCell ref="D253:E253"/>
    <mergeCell ref="P220:T220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9" spans="2:8" x14ac:dyDescent="0.2">
      <c r="B9" s="47" t="s">
        <v>772</v>
      </c>
      <c r="C9" s="47" t="s">
        <v>767</v>
      </c>
      <c r="D9" s="47"/>
      <c r="E9" s="47"/>
    </row>
    <row r="11" spans="2:8" x14ac:dyDescent="0.2">
      <c r="B11" s="47" t="s">
        <v>772</v>
      </c>
      <c r="C11" s="47" t="s">
        <v>770</v>
      </c>
      <c r="D11" s="47"/>
      <c r="E11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  <row r="21" spans="2:5" x14ac:dyDescent="0.2">
      <c r="B21" s="47" t="s">
        <v>781</v>
      </c>
      <c r="C21" s="47"/>
      <c r="D21" s="47"/>
      <c r="E21" s="47"/>
    </row>
    <row r="22" spans="2:5" x14ac:dyDescent="0.2">
      <c r="B22" s="47" t="s">
        <v>782</v>
      </c>
      <c r="C22" s="47"/>
      <c r="D22" s="47"/>
      <c r="E22" s="47"/>
    </row>
    <row r="23" spans="2:5" x14ac:dyDescent="0.2">
      <c r="B23" s="47" t="s">
        <v>783</v>
      </c>
      <c r="C23" s="47"/>
      <c r="D23" s="47"/>
      <c r="E23" s="47"/>
    </row>
  </sheetData>
  <sheetProtection algorithmName="SHA-512" hashValue="bugPKpmBjCEIRB1qn+Xl6cm6ZkRO421oFXM8NrnOqNwoouRehrJx8+scPFwfzDwkuZ5v3EmnKiSKFT+aX3097A==" saltValue="XGqvs7Bsed/DQmyGjN1k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2024-09-26T10:17:41Z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