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03D052-3845-4532-9A91-604B903C5B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P239" i="1" s="1"/>
  <c r="BO238" i="1"/>
  <c r="BM238" i="1"/>
  <c r="Z238" i="1"/>
  <c r="Y238" i="1"/>
  <c r="BP238" i="1" s="1"/>
  <c r="BO237" i="1"/>
  <c r="BM237" i="1"/>
  <c r="Z237" i="1"/>
  <c r="Z240" i="1" s="1"/>
  <c r="Y237" i="1"/>
  <c r="Y241" i="1" s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80" i="1" l="1"/>
  <c r="Z90" i="1"/>
  <c r="BN84" i="1"/>
  <c r="BN86" i="1"/>
  <c r="BN88" i="1"/>
  <c r="BN89" i="1"/>
  <c r="Z109" i="1"/>
  <c r="BN101" i="1"/>
  <c r="BN103" i="1"/>
  <c r="BN105" i="1"/>
  <c r="BN107" i="1"/>
  <c r="Z115" i="1"/>
  <c r="Z121" i="1"/>
  <c r="BN119" i="1"/>
  <c r="Z163" i="1"/>
  <c r="Z171" i="1"/>
  <c r="BN168" i="1"/>
  <c r="BN170" i="1"/>
  <c r="Z226" i="1"/>
  <c r="Y39" i="1"/>
  <c r="BP36" i="1"/>
  <c r="BN36" i="1"/>
  <c r="BP37" i="1"/>
  <c r="BN37" i="1"/>
  <c r="Y64" i="1"/>
  <c r="BP51" i="1"/>
  <c r="BN51" i="1"/>
  <c r="BP53" i="1"/>
  <c r="BN53" i="1"/>
  <c r="BP55" i="1"/>
  <c r="BN55" i="1"/>
  <c r="BP56" i="1"/>
  <c r="BN56" i="1"/>
  <c r="BP58" i="1"/>
  <c r="BN58" i="1"/>
  <c r="BP60" i="1"/>
  <c r="BN60" i="1"/>
  <c r="BP62" i="1"/>
  <c r="BN62" i="1"/>
  <c r="BP79" i="1"/>
  <c r="BN79" i="1"/>
  <c r="BP94" i="1"/>
  <c r="BN94" i="1"/>
  <c r="BP96" i="1"/>
  <c r="BN96" i="1"/>
  <c r="BP114" i="1"/>
  <c r="BN114" i="1"/>
  <c r="BP126" i="1"/>
  <c r="BN126" i="1"/>
  <c r="BP162" i="1"/>
  <c r="BN162" i="1"/>
  <c r="Y177" i="1"/>
  <c r="Y176" i="1"/>
  <c r="BP175" i="1"/>
  <c r="BN175" i="1"/>
  <c r="X281" i="1"/>
  <c r="X284" i="1"/>
  <c r="Y151" i="1"/>
  <c r="Y150" i="1"/>
  <c r="BP149" i="1"/>
  <c r="BN149" i="1"/>
  <c r="Y185" i="1"/>
  <c r="BP181" i="1"/>
  <c r="BN181" i="1"/>
  <c r="BP183" i="1"/>
  <c r="BN183" i="1"/>
  <c r="BP199" i="1"/>
  <c r="BN199" i="1"/>
  <c r="BP201" i="1"/>
  <c r="BN201" i="1"/>
  <c r="X282" i="1"/>
  <c r="Z32" i="1"/>
  <c r="Z39" i="1"/>
  <c r="Z47" i="1"/>
  <c r="Z63" i="1"/>
  <c r="Y69" i="1"/>
  <c r="Y81" i="1"/>
  <c r="Y90" i="1"/>
  <c r="Z97" i="1"/>
  <c r="Y116" i="1"/>
  <c r="Y121" i="1"/>
  <c r="Y128" i="1"/>
  <c r="Z128" i="1"/>
  <c r="Y139" i="1"/>
  <c r="Y164" i="1"/>
  <c r="Y172" i="1"/>
  <c r="Z184" i="1"/>
  <c r="BN225" i="1"/>
  <c r="BN237" i="1"/>
  <c r="BP237" i="1"/>
  <c r="BN238" i="1"/>
  <c r="BN239" i="1"/>
  <c r="Y240" i="1"/>
  <c r="BN247" i="1"/>
  <c r="BP247" i="1"/>
  <c r="BN248" i="1"/>
  <c r="Y249" i="1"/>
  <c r="BN254" i="1"/>
  <c r="H9" i="1"/>
  <c r="A10" i="1"/>
  <c r="Y24" i="1"/>
  <c r="Y32" i="1"/>
  <c r="Y40" i="1"/>
  <c r="Y47" i="1"/>
  <c r="Y63" i="1"/>
  <c r="Y70" i="1"/>
  <c r="Y75" i="1"/>
  <c r="Y80" i="1"/>
  <c r="BP95" i="1"/>
  <c r="BN95" i="1"/>
  <c r="Y97" i="1"/>
  <c r="BP102" i="1"/>
  <c r="BN102" i="1"/>
  <c r="Y110" i="1"/>
  <c r="BP104" i="1"/>
  <c r="BN104" i="1"/>
  <c r="BP106" i="1"/>
  <c r="BN106" i="1"/>
  <c r="F9" i="1"/>
  <c r="J9" i="1"/>
  <c r="BN22" i="1"/>
  <c r="BP22" i="1"/>
  <c r="X280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Y91" i="1"/>
  <c r="BN85" i="1"/>
  <c r="BN87" i="1"/>
  <c r="Y98" i="1"/>
  <c r="Y109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Z285" i="1" l="1"/>
  <c r="Y284" i="1"/>
  <c r="X283" i="1"/>
  <c r="Y282" i="1"/>
  <c r="Y281" i="1"/>
  <c r="Y280" i="1"/>
  <c r="B293" i="1" l="1"/>
  <c r="Y283" i="1"/>
  <c r="A293" i="1"/>
  <c r="C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<sst xmlns="http://schemas.openxmlformats.org/spreadsheetml/2006/main" count="1329" uniqueCount="429">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</sst>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366" t="s">
        <v>0</v>
      </c>
      <c r="E1" s="223"/>
      <c r="F1" s="223"/>
      <c r="G1" s="12" t="s">
        <v>1</v>
      </c>
      <c r="H1" s="366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391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38" t="s">
        <v>8</v>
      </c>
      <c r="B5" s="225"/>
      <c r="C5" s="226"/>
      <c r="D5" s="286"/>
      <c r="E5" s="288"/>
      <c r="F5" s="251" t="s">
        <v>9</v>
      </c>
      <c r="G5" s="226"/>
      <c r="H5" s="286" t="s">
        <v>428</v>
      </c>
      <c r="I5" s="287"/>
      <c r="J5" s="287"/>
      <c r="K5" s="287"/>
      <c r="L5" s="287"/>
      <c r="M5" s="288"/>
      <c r="N5" s="61"/>
      <c r="P5" s="24" t="s">
        <v>10</v>
      </c>
      <c r="Q5" s="267">
        <v>45565</v>
      </c>
      <c r="R5" s="268"/>
      <c r="T5" s="340" t="s">
        <v>11</v>
      </c>
      <c r="U5" s="238"/>
      <c r="V5" s="341" t="s">
        <v>12</v>
      </c>
      <c r="W5" s="268"/>
      <c r="AB5" s="51"/>
      <c r="AC5" s="51"/>
      <c r="AD5" s="51"/>
      <c r="AE5" s="51"/>
    </row>
    <row r="6" spans="1:32" s="193" customFormat="1" ht="24" customHeight="1" x14ac:dyDescent="0.2">
      <c r="A6" s="338" t="s">
        <v>13</v>
      </c>
      <c r="B6" s="225"/>
      <c r="C6" s="226"/>
      <c r="D6" s="290" t="s">
        <v>14</v>
      </c>
      <c r="E6" s="291"/>
      <c r="F6" s="291"/>
      <c r="G6" s="291"/>
      <c r="H6" s="291"/>
      <c r="I6" s="291"/>
      <c r="J6" s="291"/>
      <c r="K6" s="291"/>
      <c r="L6" s="291"/>
      <c r="M6" s="268"/>
      <c r="N6" s="62"/>
      <c r="P6" s="24" t="s">
        <v>15</v>
      </c>
      <c r="Q6" s="269" t="str">
        <f>IF(Q5=0," ",CHOOSE(WEEKDAY(Q5,2),"Понедельник","Вторник","Среда","Четверг","Пятница","Суббота","Воскресенье"))</f>
        <v>Понедельник</v>
      </c>
      <c r="R6" s="203"/>
      <c r="T6" s="332" t="s">
        <v>16</v>
      </c>
      <c r="U6" s="238"/>
      <c r="V6" s="348" t="s">
        <v>17</v>
      </c>
      <c r="W6" s="34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43"/>
      <c r="N7" s="63"/>
      <c r="P7" s="24"/>
      <c r="Q7" s="42"/>
      <c r="R7" s="42"/>
      <c r="T7" s="209"/>
      <c r="U7" s="238"/>
      <c r="V7" s="350"/>
      <c r="W7" s="351"/>
      <c r="AB7" s="51"/>
      <c r="AC7" s="51"/>
      <c r="AD7" s="51"/>
      <c r="AE7" s="51"/>
    </row>
    <row r="8" spans="1:32" s="193" customFormat="1" ht="25.5" customHeight="1" x14ac:dyDescent="0.2">
      <c r="A8" s="204" t="s">
        <v>18</v>
      </c>
      <c r="B8" s="205"/>
      <c r="C8" s="206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42">
        <v>0.41666666666666669</v>
      </c>
      <c r="R8" s="343"/>
      <c r="T8" s="209"/>
      <c r="U8" s="238"/>
      <c r="V8" s="350"/>
      <c r="W8" s="351"/>
      <c r="AB8" s="51"/>
      <c r="AC8" s="51"/>
      <c r="AD8" s="51"/>
      <c r="AE8" s="51"/>
    </row>
    <row r="9" spans="1:32" s="193" customFormat="1" ht="39.950000000000003" customHeight="1" x14ac:dyDescent="0.2">
      <c r="A9" s="2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64"/>
      <c r="E9" s="265"/>
      <c r="F9" s="2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265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5"/>
      <c r="L9" s="265"/>
      <c r="M9" s="265"/>
      <c r="N9" s="194"/>
      <c r="P9" s="26" t="s">
        <v>21</v>
      </c>
      <c r="Q9" s="359"/>
      <c r="R9" s="255"/>
      <c r="T9" s="209"/>
      <c r="U9" s="23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64"/>
      <c r="E10" s="265"/>
      <c r="F10" s="2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46" t="str">
        <f>IFERROR(VLOOKUP($D$10,Proxy,2,FALSE),"")</f>
        <v/>
      </c>
      <c r="I10" s="209"/>
      <c r="J10" s="209"/>
      <c r="K10" s="209"/>
      <c r="L10" s="209"/>
      <c r="M10" s="209"/>
      <c r="N10" s="192"/>
      <c r="P10" s="26" t="s">
        <v>22</v>
      </c>
      <c r="Q10" s="333"/>
      <c r="R10" s="334"/>
      <c r="U10" s="24" t="s">
        <v>23</v>
      </c>
      <c r="V10" s="396" t="s">
        <v>24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1"/>
      <c r="R11" s="268"/>
      <c r="U11" s="24" t="s">
        <v>27</v>
      </c>
      <c r="V11" s="254" t="s">
        <v>28</v>
      </c>
      <c r="W11" s="255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1" t="s">
        <v>29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6"/>
      <c r="N12" s="65"/>
      <c r="P12" s="24" t="s">
        <v>30</v>
      </c>
      <c r="Q12" s="342"/>
      <c r="R12" s="343"/>
      <c r="S12" s="23"/>
      <c r="U12" s="24"/>
      <c r="V12" s="223"/>
      <c r="W12" s="209"/>
      <c r="AB12" s="51"/>
      <c r="AC12" s="51"/>
      <c r="AD12" s="51"/>
      <c r="AE12" s="51"/>
    </row>
    <row r="13" spans="1:32" s="193" customFormat="1" ht="23.25" customHeight="1" x14ac:dyDescent="0.2">
      <c r="A13" s="311" t="s">
        <v>31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65"/>
      <c r="O13" s="26"/>
      <c r="P13" s="26" t="s">
        <v>32</v>
      </c>
      <c r="Q13" s="254"/>
      <c r="R13" s="2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1" t="s">
        <v>33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5" t="s">
        <v>34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6"/>
      <c r="N15" s="66"/>
      <c r="P15" s="321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5" t="s">
        <v>36</v>
      </c>
      <c r="B17" s="215" t="s">
        <v>37</v>
      </c>
      <c r="C17" s="339" t="s">
        <v>38</v>
      </c>
      <c r="D17" s="215" t="s">
        <v>39</v>
      </c>
      <c r="E17" s="216"/>
      <c r="F17" s="215" t="s">
        <v>40</v>
      </c>
      <c r="G17" s="215" t="s">
        <v>41</v>
      </c>
      <c r="H17" s="215" t="s">
        <v>42</v>
      </c>
      <c r="I17" s="215" t="s">
        <v>43</v>
      </c>
      <c r="J17" s="215" t="s">
        <v>44</v>
      </c>
      <c r="K17" s="215" t="s">
        <v>45</v>
      </c>
      <c r="L17" s="215" t="s">
        <v>46</v>
      </c>
      <c r="M17" s="215" t="s">
        <v>47</v>
      </c>
      <c r="N17" s="215" t="s">
        <v>48</v>
      </c>
      <c r="O17" s="215" t="s">
        <v>49</v>
      </c>
      <c r="P17" s="215" t="s">
        <v>50</v>
      </c>
      <c r="Q17" s="369"/>
      <c r="R17" s="369"/>
      <c r="S17" s="369"/>
      <c r="T17" s="216"/>
      <c r="U17" s="282" t="s">
        <v>51</v>
      </c>
      <c r="V17" s="226"/>
      <c r="W17" s="215" t="s">
        <v>52</v>
      </c>
      <c r="X17" s="215" t="s">
        <v>53</v>
      </c>
      <c r="Y17" s="200" t="s">
        <v>54</v>
      </c>
      <c r="Z17" s="215" t="s">
        <v>55</v>
      </c>
      <c r="AA17" s="245" t="s">
        <v>56</v>
      </c>
      <c r="AB17" s="245" t="s">
        <v>57</v>
      </c>
      <c r="AC17" s="245" t="s">
        <v>58</v>
      </c>
      <c r="AD17" s="245" t="s">
        <v>59</v>
      </c>
      <c r="AE17" s="246"/>
      <c r="AF17" s="247"/>
      <c r="AG17" s="356"/>
      <c r="BD17" s="296" t="s">
        <v>60</v>
      </c>
    </row>
    <row r="18" spans="1:68" ht="14.25" customHeight="1" x14ac:dyDescent="0.2">
      <c r="A18" s="221"/>
      <c r="B18" s="221"/>
      <c r="C18" s="221"/>
      <c r="D18" s="217"/>
      <c r="E18" s="218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7"/>
      <c r="Q18" s="370"/>
      <c r="R18" s="370"/>
      <c r="S18" s="370"/>
      <c r="T18" s="218"/>
      <c r="U18" s="191" t="s">
        <v>61</v>
      </c>
      <c r="V18" s="191" t="s">
        <v>62</v>
      </c>
      <c r="W18" s="221"/>
      <c r="X18" s="221"/>
      <c r="Y18" s="201"/>
      <c r="Z18" s="221"/>
      <c r="AA18" s="285"/>
      <c r="AB18" s="285"/>
      <c r="AC18" s="285"/>
      <c r="AD18" s="248"/>
      <c r="AE18" s="249"/>
      <c r="AF18" s="250"/>
      <c r="AG18" s="357"/>
      <c r="BD18" s="209"/>
    </row>
    <row r="19" spans="1:68" ht="27.75" hidden="1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hidden="1" customHeight="1" x14ac:dyDescent="0.25">
      <c r="A20" s="243" t="s">
        <v>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90"/>
      <c r="AB20" s="190"/>
      <c r="AC20" s="190"/>
    </row>
    <row r="21" spans="1:68" ht="14.25" hidden="1" customHeight="1" x14ac:dyDescent="0.25">
      <c r="A21" s="208" t="s">
        <v>64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20"/>
      <c r="P23" s="207" t="s">
        <v>72</v>
      </c>
      <c r="Q23" s="205"/>
      <c r="R23" s="205"/>
      <c r="S23" s="205"/>
      <c r="T23" s="205"/>
      <c r="U23" s="205"/>
      <c r="V23" s="206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20"/>
      <c r="P24" s="207" t="s">
        <v>72</v>
      </c>
      <c r="Q24" s="205"/>
      <c r="R24" s="205"/>
      <c r="S24" s="205"/>
      <c r="T24" s="205"/>
      <c r="U24" s="205"/>
      <c r="V24" s="206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hidden="1" customHeight="1" x14ac:dyDescent="0.25">
      <c r="A26" s="243" t="s">
        <v>75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90"/>
      <c r="AB26" s="190"/>
      <c r="AC26" s="190"/>
    </row>
    <row r="27" spans="1:68" ht="14.25" hidden="1" customHeight="1" x14ac:dyDescent="0.25">
      <c r="A27" s="208" t="s">
        <v>76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2">
        <v>4607111036605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9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70</v>
      </c>
      <c r="X28" s="196">
        <v>56</v>
      </c>
      <c r="Y28" s="197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2">
        <v>4607111036520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7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9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70</v>
      </c>
      <c r="X30" s="196">
        <v>84</v>
      </c>
      <c r="Y30" s="197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70</v>
      </c>
      <c r="X31" s="196">
        <v>14</v>
      </c>
      <c r="Y31" s="197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20"/>
      <c r="P32" s="207" t="s">
        <v>72</v>
      </c>
      <c r="Q32" s="205"/>
      <c r="R32" s="205"/>
      <c r="S32" s="205"/>
      <c r="T32" s="205"/>
      <c r="U32" s="205"/>
      <c r="V32" s="206"/>
      <c r="W32" s="37" t="s">
        <v>70</v>
      </c>
      <c r="X32" s="198">
        <f>IFERROR(SUM(X28:X31),"0")</f>
        <v>154</v>
      </c>
      <c r="Y32" s="198">
        <f>IFERROR(SUM(Y28:Y31),"0")</f>
        <v>154</v>
      </c>
      <c r="Z32" s="198">
        <f>IFERROR(IF(Z28="",0,Z28),"0")+IFERROR(IF(Z29="",0,Z29),"0")+IFERROR(IF(Z30="",0,Z30),"0")+IFERROR(IF(Z31="",0,Z31),"0")</f>
        <v>1.4414400000000001</v>
      </c>
      <c r="AA32" s="199"/>
      <c r="AB32" s="199"/>
      <c r="AC32" s="199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20"/>
      <c r="P33" s="207" t="s">
        <v>72</v>
      </c>
      <c r="Q33" s="205"/>
      <c r="R33" s="205"/>
      <c r="S33" s="205"/>
      <c r="T33" s="205"/>
      <c r="U33" s="205"/>
      <c r="V33" s="206"/>
      <c r="W33" s="37" t="s">
        <v>73</v>
      </c>
      <c r="X33" s="198">
        <f>IFERROR(SUMPRODUCT(X28:X31*H28:H31),"0")</f>
        <v>231</v>
      </c>
      <c r="Y33" s="198">
        <f>IFERROR(SUMPRODUCT(Y28:Y31*H28:H31),"0")</f>
        <v>231</v>
      </c>
      <c r="Z33" s="37"/>
      <c r="AA33" s="199"/>
      <c r="AB33" s="199"/>
      <c r="AC33" s="199"/>
    </row>
    <row r="34" spans="1:68" ht="16.5" hidden="1" customHeight="1" x14ac:dyDescent="0.25">
      <c r="A34" s="243" t="s">
        <v>87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90"/>
      <c r="AB34" s="190"/>
      <c r="AC34" s="190"/>
    </row>
    <row r="35" spans="1:68" ht="14.25" hidden="1" customHeight="1" x14ac:dyDescent="0.25">
      <c r="A35" s="208" t="s">
        <v>64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4" t="s">
        <v>92</v>
      </c>
      <c r="Q37" s="212"/>
      <c r="R37" s="212"/>
      <c r="S37" s="212"/>
      <c r="T37" s="213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2">
        <v>4607111036292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70</v>
      </c>
      <c r="X38" s="196">
        <v>36</v>
      </c>
      <c r="Y38" s="197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20"/>
      <c r="P39" s="207" t="s">
        <v>72</v>
      </c>
      <c r="Q39" s="205"/>
      <c r="R39" s="205"/>
      <c r="S39" s="205"/>
      <c r="T39" s="205"/>
      <c r="U39" s="205"/>
      <c r="V39" s="206"/>
      <c r="W39" s="37" t="s">
        <v>70</v>
      </c>
      <c r="X39" s="198">
        <f>IFERROR(SUM(X36:X38),"0")</f>
        <v>36</v>
      </c>
      <c r="Y39" s="198">
        <f>IFERROR(SUM(Y36:Y38),"0")</f>
        <v>36</v>
      </c>
      <c r="Z39" s="198">
        <f>IFERROR(IF(Z36="",0,Z36),"0")+IFERROR(IF(Z37="",0,Z37),"0")+IFERROR(IF(Z38="",0,Z38),"0")</f>
        <v>0.55800000000000005</v>
      </c>
      <c r="AA39" s="199"/>
      <c r="AB39" s="199"/>
      <c r="AC39" s="199"/>
    </row>
    <row r="40" spans="1:68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20"/>
      <c r="P40" s="207" t="s">
        <v>72</v>
      </c>
      <c r="Q40" s="205"/>
      <c r="R40" s="205"/>
      <c r="S40" s="205"/>
      <c r="T40" s="205"/>
      <c r="U40" s="205"/>
      <c r="V40" s="206"/>
      <c r="W40" s="37" t="s">
        <v>73</v>
      </c>
      <c r="X40" s="198">
        <f>IFERROR(SUMPRODUCT(X36:X38*H36:H38),"0")</f>
        <v>216</v>
      </c>
      <c r="Y40" s="198">
        <f>IFERROR(SUMPRODUCT(Y36:Y38*H36:H38),"0")</f>
        <v>216</v>
      </c>
      <c r="Z40" s="37"/>
      <c r="AA40" s="199"/>
      <c r="AB40" s="199"/>
      <c r="AC40" s="199"/>
    </row>
    <row r="41" spans="1:68" ht="16.5" hidden="1" customHeight="1" x14ac:dyDescent="0.25">
      <c r="A41" s="243" t="s">
        <v>95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90"/>
      <c r="AB41" s="190"/>
      <c r="AC41" s="190"/>
    </row>
    <row r="42" spans="1:68" ht="14.25" hidden="1" customHeight="1" x14ac:dyDescent="0.25">
      <c r="A42" s="208" t="s">
        <v>96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2">
        <v>4607111038951</v>
      </c>
      <c r="E43" s="203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2">
        <v>4607111037596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2">
        <v>4607111037053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2">
        <v>4607111037060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4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70</v>
      </c>
      <c r="X46" s="196">
        <v>10</v>
      </c>
      <c r="Y46" s="197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20"/>
      <c r="P47" s="207" t="s">
        <v>72</v>
      </c>
      <c r="Q47" s="205"/>
      <c r="R47" s="205"/>
      <c r="S47" s="205"/>
      <c r="T47" s="205"/>
      <c r="U47" s="205"/>
      <c r="V47" s="206"/>
      <c r="W47" s="37" t="s">
        <v>70</v>
      </c>
      <c r="X47" s="198">
        <f>IFERROR(SUM(X43:X46),"0")</f>
        <v>10</v>
      </c>
      <c r="Y47" s="198">
        <f>IFERROR(SUM(Y43:Y46),"0")</f>
        <v>10</v>
      </c>
      <c r="Z47" s="198">
        <f>IFERROR(IF(Z43="",0,Z43),"0")+IFERROR(IF(Z44="",0,Z44),"0")+IFERROR(IF(Z45="",0,Z45),"0")+IFERROR(IF(Z46="",0,Z46),"0")</f>
        <v>9.5000000000000001E-2</v>
      </c>
      <c r="AA47" s="199"/>
      <c r="AB47" s="199"/>
      <c r="AC47" s="199"/>
    </row>
    <row r="48" spans="1:68" x14ac:dyDescent="0.2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20"/>
      <c r="P48" s="207" t="s">
        <v>72</v>
      </c>
      <c r="Q48" s="205"/>
      <c r="R48" s="205"/>
      <c r="S48" s="205"/>
      <c r="T48" s="205"/>
      <c r="U48" s="205"/>
      <c r="V48" s="206"/>
      <c r="W48" s="37" t="s">
        <v>73</v>
      </c>
      <c r="X48" s="198">
        <f>IFERROR(SUMPRODUCT(X43:X46*H43:H46),"0")</f>
        <v>12</v>
      </c>
      <c r="Y48" s="198">
        <f>IFERROR(SUMPRODUCT(Y43:Y46*H43:H46),"0")</f>
        <v>12</v>
      </c>
      <c r="Z48" s="37"/>
      <c r="AA48" s="199"/>
      <c r="AB48" s="199"/>
      <c r="AC48" s="199"/>
    </row>
    <row r="49" spans="1:68" ht="16.5" hidden="1" customHeight="1" x14ac:dyDescent="0.25">
      <c r="A49" s="243" t="s">
        <v>106</v>
      </c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190"/>
      <c r="AB49" s="190"/>
      <c r="AC49" s="190"/>
    </row>
    <row r="50" spans="1:68" ht="14.25" hidden="1" customHeight="1" x14ac:dyDescent="0.25">
      <c r="A50" s="208" t="s">
        <v>64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2">
        <v>4607111037190</v>
      </c>
      <c r="E51" s="203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2">
        <v>4607111038999</v>
      </c>
      <c r="E52" s="203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202">
        <v>4607111037183</v>
      </c>
      <c r="E53" s="203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2">
        <v>4607111039385</v>
      </c>
      <c r="E54" s="203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02">
        <v>4607111037091</v>
      </c>
      <c r="E55" s="203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2">
        <v>4607111039392</v>
      </c>
      <c r="E56" s="203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5" t="s">
        <v>119</v>
      </c>
      <c r="Q56" s="212"/>
      <c r="R56" s="212"/>
      <c r="S56" s="212"/>
      <c r="T56" s="213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70</v>
      </c>
      <c r="X57" s="196">
        <v>12</v>
      </c>
      <c r="Y57" s="197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2">
        <v>4607111038982</v>
      </c>
      <c r="E58" s="203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2">
        <v>4607111036858</v>
      </c>
      <c r="E59" s="203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2">
        <v>4607111039354</v>
      </c>
      <c r="E60" s="203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2">
        <v>4607111036889</v>
      </c>
      <c r="E61" s="203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70</v>
      </c>
      <c r="X61" s="196">
        <v>36</v>
      </c>
      <c r="Y61" s="197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2">
        <v>4607111039330</v>
      </c>
      <c r="E62" s="203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20"/>
      <c r="P63" s="207" t="s">
        <v>72</v>
      </c>
      <c r="Q63" s="205"/>
      <c r="R63" s="205"/>
      <c r="S63" s="205"/>
      <c r="T63" s="205"/>
      <c r="U63" s="205"/>
      <c r="V63" s="206"/>
      <c r="W63" s="37" t="s">
        <v>70</v>
      </c>
      <c r="X63" s="198">
        <f>IFERROR(SUM(X51:X62),"0")</f>
        <v>48</v>
      </c>
      <c r="Y63" s="198">
        <f>IFERROR(SUM(Y51:Y62),"0")</f>
        <v>48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0.74399999999999999</v>
      </c>
      <c r="AA63" s="199"/>
      <c r="AB63" s="199"/>
      <c r="AC63" s="199"/>
    </row>
    <row r="64" spans="1:68" x14ac:dyDescent="0.2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20"/>
      <c r="P64" s="207" t="s">
        <v>72</v>
      </c>
      <c r="Q64" s="205"/>
      <c r="R64" s="205"/>
      <c r="S64" s="205"/>
      <c r="T64" s="205"/>
      <c r="U64" s="205"/>
      <c r="V64" s="206"/>
      <c r="W64" s="37" t="s">
        <v>73</v>
      </c>
      <c r="X64" s="198">
        <f>IFERROR(SUMPRODUCT(X51:X62*H51:H62),"0")</f>
        <v>345.6</v>
      </c>
      <c r="Y64" s="198">
        <f>IFERROR(SUMPRODUCT(Y51:Y62*H51:H62),"0")</f>
        <v>345.6</v>
      </c>
      <c r="Z64" s="37"/>
      <c r="AA64" s="199"/>
      <c r="AB64" s="199"/>
      <c r="AC64" s="199"/>
    </row>
    <row r="65" spans="1:68" ht="16.5" hidden="1" customHeight="1" x14ac:dyDescent="0.25">
      <c r="A65" s="243" t="s">
        <v>132</v>
      </c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190"/>
      <c r="AB65" s="190"/>
      <c r="AC65" s="190"/>
    </row>
    <row r="66" spans="1:68" ht="14.25" hidden="1" customHeight="1" x14ac:dyDescent="0.25">
      <c r="A66" s="208" t="s">
        <v>64</v>
      </c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2">
        <v>4607111037411</v>
      </c>
      <c r="E67" s="203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2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2">
        <v>4607111036728</v>
      </c>
      <c r="E68" s="203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70</v>
      </c>
      <c r="X68" s="196">
        <v>72</v>
      </c>
      <c r="Y68" s="197">
        <f>IFERROR(IF(X68="","",X68),"")</f>
        <v>72</v>
      </c>
      <c r="Z68" s="36">
        <f>IFERROR(IF(X68="","",X68*0.00866),"")</f>
        <v>0.62351999999999996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375.35039999999998</v>
      </c>
      <c r="BN68" s="67">
        <f>IFERROR(Y68*I68,"0")</f>
        <v>375.35039999999998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1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20"/>
      <c r="P69" s="207" t="s">
        <v>72</v>
      </c>
      <c r="Q69" s="205"/>
      <c r="R69" s="205"/>
      <c r="S69" s="205"/>
      <c r="T69" s="205"/>
      <c r="U69" s="205"/>
      <c r="V69" s="206"/>
      <c r="W69" s="37" t="s">
        <v>70</v>
      </c>
      <c r="X69" s="198">
        <f>IFERROR(SUM(X67:X68),"0")</f>
        <v>72</v>
      </c>
      <c r="Y69" s="198">
        <f>IFERROR(SUM(Y67:Y68),"0")</f>
        <v>72</v>
      </c>
      <c r="Z69" s="198">
        <f>IFERROR(IF(Z67="",0,Z67),"0")+IFERROR(IF(Z68="",0,Z68),"0")</f>
        <v>0.62351999999999996</v>
      </c>
      <c r="AA69" s="199"/>
      <c r="AB69" s="199"/>
      <c r="AC69" s="199"/>
    </row>
    <row r="70" spans="1:68" x14ac:dyDescent="0.2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20"/>
      <c r="P70" s="207" t="s">
        <v>72</v>
      </c>
      <c r="Q70" s="205"/>
      <c r="R70" s="205"/>
      <c r="S70" s="205"/>
      <c r="T70" s="205"/>
      <c r="U70" s="205"/>
      <c r="V70" s="206"/>
      <c r="W70" s="37" t="s">
        <v>73</v>
      </c>
      <c r="X70" s="198">
        <f>IFERROR(SUMPRODUCT(X67:X68*H67:H68),"0")</f>
        <v>360</v>
      </c>
      <c r="Y70" s="198">
        <f>IFERROR(SUMPRODUCT(Y67:Y68*H67:H68),"0")</f>
        <v>360</v>
      </c>
      <c r="Z70" s="37"/>
      <c r="AA70" s="199"/>
      <c r="AB70" s="199"/>
      <c r="AC70" s="199"/>
    </row>
    <row r="71" spans="1:68" ht="16.5" hidden="1" customHeight="1" x14ac:dyDescent="0.25">
      <c r="A71" s="243" t="s">
        <v>138</v>
      </c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190"/>
      <c r="AB71" s="190"/>
      <c r="AC71" s="190"/>
    </row>
    <row r="72" spans="1:68" ht="14.25" hidden="1" customHeight="1" x14ac:dyDescent="0.25">
      <c r="A72" s="208" t="s">
        <v>139</v>
      </c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189"/>
      <c r="AB72" s="189"/>
      <c r="AC72" s="189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02">
        <v>4607111033659</v>
      </c>
      <c r="E73" s="203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20"/>
      <c r="P74" s="207" t="s">
        <v>72</v>
      </c>
      <c r="Q74" s="205"/>
      <c r="R74" s="205"/>
      <c r="S74" s="205"/>
      <c r="T74" s="205"/>
      <c r="U74" s="205"/>
      <c r="V74" s="206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hidden="1" x14ac:dyDescent="0.2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20"/>
      <c r="P75" s="207" t="s">
        <v>72</v>
      </c>
      <c r="Q75" s="205"/>
      <c r="R75" s="205"/>
      <c r="S75" s="205"/>
      <c r="T75" s="205"/>
      <c r="U75" s="205"/>
      <c r="V75" s="206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hidden="1" customHeight="1" x14ac:dyDescent="0.25">
      <c r="A76" s="243" t="s">
        <v>142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190"/>
      <c r="AB76" s="190"/>
      <c r="AC76" s="190"/>
    </row>
    <row r="77" spans="1:68" ht="14.25" hidden="1" customHeight="1" x14ac:dyDescent="0.25">
      <c r="A77" s="208" t="s">
        <v>143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189"/>
      <c r="AB77" s="189"/>
      <c r="AC77" s="189"/>
    </row>
    <row r="78" spans="1:68" ht="27" hidden="1" customHeight="1" x14ac:dyDescent="0.25">
      <c r="A78" s="54" t="s">
        <v>144</v>
      </c>
      <c r="B78" s="54" t="s">
        <v>145</v>
      </c>
      <c r="C78" s="31">
        <v>4301131021</v>
      </c>
      <c r="D78" s="202">
        <v>4607111034137</v>
      </c>
      <c r="E78" s="203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3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2">
        <v>4607111034120</v>
      </c>
      <c r="E79" s="203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70</v>
      </c>
      <c r="X79" s="196">
        <v>42</v>
      </c>
      <c r="Y79" s="197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1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20"/>
      <c r="P80" s="207" t="s">
        <v>72</v>
      </c>
      <c r="Q80" s="205"/>
      <c r="R80" s="205"/>
      <c r="S80" s="205"/>
      <c r="T80" s="205"/>
      <c r="U80" s="205"/>
      <c r="V80" s="206"/>
      <c r="W80" s="37" t="s">
        <v>70</v>
      </c>
      <c r="X80" s="198">
        <f>IFERROR(SUM(X78:X79),"0")</f>
        <v>42</v>
      </c>
      <c r="Y80" s="198">
        <f>IFERROR(SUM(Y78:Y79),"0")</f>
        <v>42</v>
      </c>
      <c r="Z80" s="198">
        <f>IFERROR(IF(Z78="",0,Z78),"0")+IFERROR(IF(Z79="",0,Z79),"0")</f>
        <v>0.75095999999999996</v>
      </c>
      <c r="AA80" s="199"/>
      <c r="AB80" s="199"/>
      <c r="AC80" s="199"/>
    </row>
    <row r="81" spans="1:68" x14ac:dyDescent="0.2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20"/>
      <c r="P81" s="207" t="s">
        <v>72</v>
      </c>
      <c r="Q81" s="205"/>
      <c r="R81" s="205"/>
      <c r="S81" s="205"/>
      <c r="T81" s="205"/>
      <c r="U81" s="205"/>
      <c r="V81" s="206"/>
      <c r="W81" s="37" t="s">
        <v>73</v>
      </c>
      <c r="X81" s="198">
        <f>IFERROR(SUMPRODUCT(X78:X79*H78:H79),"0")</f>
        <v>151.20000000000002</v>
      </c>
      <c r="Y81" s="198">
        <f>IFERROR(SUMPRODUCT(Y78:Y79*H78:H79),"0")</f>
        <v>151.20000000000002</v>
      </c>
      <c r="Z81" s="37"/>
      <c r="AA81" s="199"/>
      <c r="AB81" s="199"/>
      <c r="AC81" s="199"/>
    </row>
    <row r="82" spans="1:68" ht="16.5" hidden="1" customHeight="1" x14ac:dyDescent="0.25">
      <c r="A82" s="243" t="s">
        <v>148</v>
      </c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190"/>
      <c r="AB82" s="190"/>
      <c r="AC82" s="190"/>
    </row>
    <row r="83" spans="1:68" ht="14.25" hidden="1" customHeight="1" x14ac:dyDescent="0.25">
      <c r="A83" s="208" t="s">
        <v>139</v>
      </c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2">
        <v>4607111036407</v>
      </c>
      <c r="E84" s="203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2">
        <v>4607111033628</v>
      </c>
      <c r="E85" s="203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70</v>
      </c>
      <c r="X85" s="196">
        <v>42</v>
      </c>
      <c r="Y85" s="197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2">
        <v>4607111033451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70</v>
      </c>
      <c r="X86" s="196">
        <v>42</v>
      </c>
      <c r="Y86" s="197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180.75120000000001</v>
      </c>
      <c r="BN86" s="67">
        <f t="shared" si="9"/>
        <v>180.75120000000001</v>
      </c>
      <c r="BO86" s="67">
        <f t="shared" si="10"/>
        <v>0.6</v>
      </c>
      <c r="BP86" s="67">
        <f t="shared" si="11"/>
        <v>0.6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02">
        <v>4607111035141</v>
      </c>
      <c r="E87" s="203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2">
        <v>4607111033444</v>
      </c>
      <c r="E88" s="203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70</v>
      </c>
      <c r="X88" s="196">
        <v>70</v>
      </c>
      <c r="Y88" s="197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2">
        <v>4607111035028</v>
      </c>
      <c r="E89" s="203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70</v>
      </c>
      <c r="X89" s="196">
        <v>14</v>
      </c>
      <c r="Y89" s="197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62.283200000000008</v>
      </c>
      <c r="BN89" s="67">
        <f t="shared" si="9"/>
        <v>62.283200000000008</v>
      </c>
      <c r="BO89" s="67">
        <f t="shared" si="10"/>
        <v>0.2</v>
      </c>
      <c r="BP89" s="67">
        <f t="shared" si="11"/>
        <v>0.2</v>
      </c>
    </row>
    <row r="90" spans="1:68" x14ac:dyDescent="0.2">
      <c r="A90" s="21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20"/>
      <c r="P90" s="207" t="s">
        <v>72</v>
      </c>
      <c r="Q90" s="205"/>
      <c r="R90" s="205"/>
      <c r="S90" s="205"/>
      <c r="T90" s="205"/>
      <c r="U90" s="205"/>
      <c r="V90" s="206"/>
      <c r="W90" s="37" t="s">
        <v>70</v>
      </c>
      <c r="X90" s="198">
        <f>IFERROR(SUM(X84:X89),"0")</f>
        <v>168</v>
      </c>
      <c r="Y90" s="198">
        <f>IFERROR(SUM(Y84:Y89),"0")</f>
        <v>168</v>
      </c>
      <c r="Z90" s="198">
        <f>IFERROR(IF(Z84="",0,Z84),"0")+IFERROR(IF(Z85="",0,Z85),"0")+IFERROR(IF(Z86="",0,Z86),"0")+IFERROR(IF(Z87="",0,Z87),"0")+IFERROR(IF(Z88="",0,Z88),"0")+IFERROR(IF(Z89="",0,Z89),"0")</f>
        <v>3.0038399999999998</v>
      </c>
      <c r="AA90" s="199"/>
      <c r="AB90" s="199"/>
      <c r="AC90" s="199"/>
    </row>
    <row r="91" spans="1:68" x14ac:dyDescent="0.2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20"/>
      <c r="P91" s="207" t="s">
        <v>72</v>
      </c>
      <c r="Q91" s="205"/>
      <c r="R91" s="205"/>
      <c r="S91" s="205"/>
      <c r="T91" s="205"/>
      <c r="U91" s="205"/>
      <c r="V91" s="206"/>
      <c r="W91" s="37" t="s">
        <v>73</v>
      </c>
      <c r="X91" s="198">
        <f>IFERROR(SUMPRODUCT(X84:X89*H84:H89),"0")</f>
        <v>608.16000000000008</v>
      </c>
      <c r="Y91" s="198">
        <f>IFERROR(SUMPRODUCT(Y84:Y89*H84:H89),"0")</f>
        <v>608.16000000000008</v>
      </c>
      <c r="Z91" s="37"/>
      <c r="AA91" s="199"/>
      <c r="AB91" s="199"/>
      <c r="AC91" s="199"/>
    </row>
    <row r="92" spans="1:68" ht="16.5" hidden="1" customHeight="1" x14ac:dyDescent="0.25">
      <c r="A92" s="243" t="s">
        <v>161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190"/>
      <c r="AB92" s="190"/>
      <c r="AC92" s="190"/>
    </row>
    <row r="93" spans="1:68" ht="14.25" hidden="1" customHeight="1" x14ac:dyDescent="0.25">
      <c r="A93" s="208" t="s">
        <v>162</v>
      </c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2">
        <v>4607025784012</v>
      </c>
      <c r="E94" s="203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37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2">
        <v>4607025784319</v>
      </c>
      <c r="E95" s="203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8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70</v>
      </c>
      <c r="X95" s="196">
        <v>28</v>
      </c>
      <c r="Y95" s="197">
        <f>IFERROR(IF(X95="","",X95),"")</f>
        <v>28</v>
      </c>
      <c r="Z95" s="36">
        <f>IFERROR(IF(X95="","",X95*0.01788),"")</f>
        <v>0.50063999999999997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118.83199999999999</v>
      </c>
      <c r="BN95" s="67">
        <f>IFERROR(Y95*I95,"0")</f>
        <v>118.83199999999999</v>
      </c>
      <c r="BO95" s="67">
        <f>IFERROR(X95/J95,"0")</f>
        <v>0.4</v>
      </c>
      <c r="BP95" s="67">
        <f>IFERROR(Y95/J95,"0")</f>
        <v>0.4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2">
        <v>4607111035370</v>
      </c>
      <c r="E96" s="203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29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70</v>
      </c>
      <c r="X96" s="196">
        <v>36</v>
      </c>
      <c r="Y96" s="197">
        <f>IFERROR(IF(X96="","",X96),"")</f>
        <v>36</v>
      </c>
      <c r="Z96" s="36">
        <f>IFERROR(IF(X96="","",X96*0.0155),"")</f>
        <v>0.55800000000000005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124.70399999999999</v>
      </c>
      <c r="BN96" s="67">
        <f>IFERROR(Y96*I96,"0")</f>
        <v>124.70399999999999</v>
      </c>
      <c r="BO96" s="67">
        <f>IFERROR(X96/J96,"0")</f>
        <v>0.42857142857142855</v>
      </c>
      <c r="BP96" s="67">
        <f>IFERROR(Y96/J96,"0")</f>
        <v>0.42857142857142855</v>
      </c>
    </row>
    <row r="97" spans="1:68" x14ac:dyDescent="0.2">
      <c r="A97" s="21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20"/>
      <c r="P97" s="207" t="s">
        <v>72</v>
      </c>
      <c r="Q97" s="205"/>
      <c r="R97" s="205"/>
      <c r="S97" s="205"/>
      <c r="T97" s="205"/>
      <c r="U97" s="205"/>
      <c r="V97" s="206"/>
      <c r="W97" s="37" t="s">
        <v>70</v>
      </c>
      <c r="X97" s="198">
        <f>IFERROR(SUM(X94:X96),"0")</f>
        <v>64</v>
      </c>
      <c r="Y97" s="198">
        <f>IFERROR(SUM(Y94:Y96),"0")</f>
        <v>64</v>
      </c>
      <c r="Z97" s="198">
        <f>IFERROR(IF(Z94="",0,Z94),"0")+IFERROR(IF(Z95="",0,Z95),"0")+IFERROR(IF(Z96="",0,Z96),"0")</f>
        <v>1.05864</v>
      </c>
      <c r="AA97" s="199"/>
      <c r="AB97" s="199"/>
      <c r="AC97" s="199"/>
    </row>
    <row r="98" spans="1:68" x14ac:dyDescent="0.2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20"/>
      <c r="P98" s="207" t="s">
        <v>72</v>
      </c>
      <c r="Q98" s="205"/>
      <c r="R98" s="205"/>
      <c r="S98" s="205"/>
      <c r="T98" s="205"/>
      <c r="U98" s="205"/>
      <c r="V98" s="206"/>
      <c r="W98" s="37" t="s">
        <v>73</v>
      </c>
      <c r="X98" s="198">
        <f>IFERROR(SUMPRODUCT(X94:X96*H94:H96),"0")</f>
        <v>211.68</v>
      </c>
      <c r="Y98" s="198">
        <f>IFERROR(SUMPRODUCT(Y94:Y96*H94:H96),"0")</f>
        <v>211.68</v>
      </c>
      <c r="Z98" s="37"/>
      <c r="AA98" s="199"/>
      <c r="AB98" s="199"/>
      <c r="AC98" s="199"/>
    </row>
    <row r="99" spans="1:68" ht="16.5" hidden="1" customHeight="1" x14ac:dyDescent="0.25">
      <c r="A99" s="243" t="s">
        <v>169</v>
      </c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190"/>
      <c r="AB99" s="190"/>
      <c r="AC99" s="190"/>
    </row>
    <row r="100" spans="1:68" ht="14.25" hidden="1" customHeight="1" x14ac:dyDescent="0.25">
      <c r="A100" s="208" t="s">
        <v>64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2">
        <v>4607111033970</v>
      </c>
      <c r="E101" s="203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70</v>
      </c>
      <c r="X101" s="196">
        <v>24</v>
      </c>
      <c r="Y101" s="197">
        <f t="shared" ref="Y101:Y108" si="12">IFERROR(IF(X101="","",X101),"")</f>
        <v>24</v>
      </c>
      <c r="Z101" s="36">
        <f t="shared" ref="Z101:Z108" si="13">IFERROR(IF(X101="","",X101*0.0155),"")</f>
        <v>0.372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172.79040000000001</v>
      </c>
      <c r="BN101" s="67">
        <f t="shared" ref="BN101:BN108" si="15">IFERROR(Y101*I101,"0")</f>
        <v>172.79040000000001</v>
      </c>
      <c r="BO101" s="67">
        <f t="shared" ref="BO101:BO108" si="16">IFERROR(X101/J101,"0")</f>
        <v>0.2857142857142857</v>
      </c>
      <c r="BP101" s="67">
        <f t="shared" ref="BP101:BP108" si="17">IFERROR(Y101/J101,"0")</f>
        <v>0.2857142857142857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2">
        <v>4607111039262</v>
      </c>
      <c r="E102" s="203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2">
        <v>4607111034144</v>
      </c>
      <c r="E103" s="203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70</v>
      </c>
      <c r="X103" s="196">
        <v>96</v>
      </c>
      <c r="Y103" s="197">
        <f t="shared" si="12"/>
        <v>96</v>
      </c>
      <c r="Z103" s="36">
        <f t="shared" si="13"/>
        <v>1.488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2">
        <v>4607111039248</v>
      </c>
      <c r="E104" s="203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2">
        <v>4607111033987</v>
      </c>
      <c r="E105" s="203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2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70</v>
      </c>
      <c r="X105" s="196">
        <v>12</v>
      </c>
      <c r="Y105" s="197">
        <f t="shared" si="12"/>
        <v>12</v>
      </c>
      <c r="Z105" s="36">
        <f t="shared" si="13"/>
        <v>0.186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86.395200000000003</v>
      </c>
      <c r="BN105" s="67">
        <f t="shared" si="15"/>
        <v>86.395200000000003</v>
      </c>
      <c r="BO105" s="67">
        <f t="shared" si="16"/>
        <v>0.14285714285714285</v>
      </c>
      <c r="BP105" s="67">
        <f t="shared" si="17"/>
        <v>0.14285714285714285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2">
        <v>4607111039293</v>
      </c>
      <c r="E106" s="203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2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2">
        <v>4607111034151</v>
      </c>
      <c r="E107" s="203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70</v>
      </c>
      <c r="X107" s="196">
        <v>120</v>
      </c>
      <c r="Y107" s="197">
        <f t="shared" si="12"/>
        <v>120</v>
      </c>
      <c r="Z107" s="36">
        <f t="shared" si="13"/>
        <v>1.8599999999999999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898.31999999999994</v>
      </c>
      <c r="BN107" s="67">
        <f t="shared" si="15"/>
        <v>898.31999999999994</v>
      </c>
      <c r="BO107" s="67">
        <f t="shared" si="16"/>
        <v>1.4285714285714286</v>
      </c>
      <c r="BP107" s="67">
        <f t="shared" si="17"/>
        <v>1.4285714285714286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2">
        <v>4607111039279</v>
      </c>
      <c r="E108" s="203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20"/>
      <c r="P109" s="207" t="s">
        <v>72</v>
      </c>
      <c r="Q109" s="205"/>
      <c r="R109" s="205"/>
      <c r="S109" s="205"/>
      <c r="T109" s="205"/>
      <c r="U109" s="205"/>
      <c r="V109" s="206"/>
      <c r="W109" s="37" t="s">
        <v>70</v>
      </c>
      <c r="X109" s="198">
        <f>IFERROR(SUM(X101:X108),"0")</f>
        <v>252</v>
      </c>
      <c r="Y109" s="198">
        <f>IFERROR(SUM(Y101:Y108),"0")</f>
        <v>252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3.9059999999999997</v>
      </c>
      <c r="AA109" s="199"/>
      <c r="AB109" s="199"/>
      <c r="AC109" s="199"/>
    </row>
    <row r="110" spans="1:68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20"/>
      <c r="P110" s="207" t="s">
        <v>72</v>
      </c>
      <c r="Q110" s="205"/>
      <c r="R110" s="205"/>
      <c r="S110" s="205"/>
      <c r="T110" s="205"/>
      <c r="U110" s="205"/>
      <c r="V110" s="206"/>
      <c r="W110" s="37" t="s">
        <v>73</v>
      </c>
      <c r="X110" s="198">
        <f>IFERROR(SUMPRODUCT(X101:X108*H101:H108),"0")</f>
        <v>1802.88</v>
      </c>
      <c r="Y110" s="198">
        <f>IFERROR(SUMPRODUCT(Y101:Y108*H101:H108),"0")</f>
        <v>1802.88</v>
      </c>
      <c r="Z110" s="37"/>
      <c r="AA110" s="199"/>
      <c r="AB110" s="199"/>
      <c r="AC110" s="199"/>
    </row>
    <row r="111" spans="1:68" ht="16.5" hidden="1" customHeight="1" x14ac:dyDescent="0.25">
      <c r="A111" s="243" t="s">
        <v>190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90"/>
      <c r="AB111" s="190"/>
      <c r="AC111" s="190"/>
    </row>
    <row r="112" spans="1:68" ht="14.25" hidden="1" customHeight="1" x14ac:dyDescent="0.25">
      <c r="A112" s="208" t="s">
        <v>139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2">
        <v>4607111034014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3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70</v>
      </c>
      <c r="X113" s="196">
        <v>98</v>
      </c>
      <c r="Y113" s="197">
        <f>IFERROR(IF(X113="","",X113),"")</f>
        <v>98</v>
      </c>
      <c r="Z113" s="36">
        <f>IFERROR(IF(X113="","",X113*0.01788),"")</f>
        <v>1.75224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362.95279999999997</v>
      </c>
      <c r="BN113" s="67">
        <f>IFERROR(Y113*I113,"0")</f>
        <v>362.95279999999997</v>
      </c>
      <c r="BO113" s="67">
        <f>IFERROR(X113/J113,"0")</f>
        <v>1.4</v>
      </c>
      <c r="BP113" s="67">
        <f>IFERROR(Y113/J113,"0")</f>
        <v>1.4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2">
        <v>4607111033994</v>
      </c>
      <c r="E114" s="203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70</v>
      </c>
      <c r="X114" s="196">
        <v>84</v>
      </c>
      <c r="Y114" s="197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1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20"/>
      <c r="P115" s="207" t="s">
        <v>72</v>
      </c>
      <c r="Q115" s="205"/>
      <c r="R115" s="205"/>
      <c r="S115" s="205"/>
      <c r="T115" s="205"/>
      <c r="U115" s="205"/>
      <c r="V115" s="206"/>
      <c r="W115" s="37" t="s">
        <v>70</v>
      </c>
      <c r="X115" s="198">
        <f>IFERROR(SUM(X113:X114),"0")</f>
        <v>182</v>
      </c>
      <c r="Y115" s="198">
        <f>IFERROR(SUM(Y113:Y114),"0")</f>
        <v>182</v>
      </c>
      <c r="Z115" s="198">
        <f>IFERROR(IF(Z113="",0,Z113),"0")+IFERROR(IF(Z114="",0,Z114),"0")</f>
        <v>3.2541599999999997</v>
      </c>
      <c r="AA115" s="199"/>
      <c r="AB115" s="199"/>
      <c r="AC115" s="199"/>
    </row>
    <row r="116" spans="1:68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20"/>
      <c r="P116" s="207" t="s">
        <v>72</v>
      </c>
      <c r="Q116" s="205"/>
      <c r="R116" s="205"/>
      <c r="S116" s="205"/>
      <c r="T116" s="205"/>
      <c r="U116" s="205"/>
      <c r="V116" s="206"/>
      <c r="W116" s="37" t="s">
        <v>73</v>
      </c>
      <c r="X116" s="198">
        <f>IFERROR(SUMPRODUCT(X113:X114*H113:H114),"0")</f>
        <v>546</v>
      </c>
      <c r="Y116" s="198">
        <f>IFERROR(SUMPRODUCT(Y113:Y114*H113:H114),"0")</f>
        <v>546</v>
      </c>
      <c r="Z116" s="37"/>
      <c r="AA116" s="199"/>
      <c r="AB116" s="199"/>
      <c r="AC116" s="199"/>
    </row>
    <row r="117" spans="1:68" ht="16.5" hidden="1" customHeight="1" x14ac:dyDescent="0.25">
      <c r="A117" s="243" t="s">
        <v>195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90"/>
      <c r="AB117" s="190"/>
      <c r="AC117" s="190"/>
    </row>
    <row r="118" spans="1:68" ht="14.25" hidden="1" customHeight="1" x14ac:dyDescent="0.25">
      <c r="A118" s="208" t="s">
        <v>139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2">
        <v>4607111039095</v>
      </c>
      <c r="E119" s="203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2">
        <v>4607111034199</v>
      </c>
      <c r="E120" s="203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70</v>
      </c>
      <c r="X120" s="196">
        <v>70</v>
      </c>
      <c r="Y120" s="197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21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20"/>
      <c r="P121" s="207" t="s">
        <v>72</v>
      </c>
      <c r="Q121" s="205"/>
      <c r="R121" s="205"/>
      <c r="S121" s="205"/>
      <c r="T121" s="205"/>
      <c r="U121" s="205"/>
      <c r="V121" s="206"/>
      <c r="W121" s="37" t="s">
        <v>70</v>
      </c>
      <c r="X121" s="198">
        <f>IFERROR(SUM(X119:X120),"0")</f>
        <v>70</v>
      </c>
      <c r="Y121" s="198">
        <f>IFERROR(SUM(Y119:Y120),"0")</f>
        <v>70</v>
      </c>
      <c r="Z121" s="198">
        <f>IFERROR(IF(Z119="",0,Z119),"0")+IFERROR(IF(Z120="",0,Z120),"0")</f>
        <v>1.2516</v>
      </c>
      <c r="AA121" s="199"/>
      <c r="AB121" s="199"/>
      <c r="AC121" s="199"/>
    </row>
    <row r="122" spans="1:68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20"/>
      <c r="P122" s="207" t="s">
        <v>72</v>
      </c>
      <c r="Q122" s="205"/>
      <c r="R122" s="205"/>
      <c r="S122" s="205"/>
      <c r="T122" s="205"/>
      <c r="U122" s="205"/>
      <c r="V122" s="206"/>
      <c r="W122" s="37" t="s">
        <v>73</v>
      </c>
      <c r="X122" s="198">
        <f>IFERROR(SUMPRODUCT(X119:X120*H119:H120),"0")</f>
        <v>210</v>
      </c>
      <c r="Y122" s="198">
        <f>IFERROR(SUMPRODUCT(Y119:Y120*H119:H120),"0")</f>
        <v>210</v>
      </c>
      <c r="Z122" s="37"/>
      <c r="AA122" s="199"/>
      <c r="AB122" s="199"/>
      <c r="AC122" s="199"/>
    </row>
    <row r="123" spans="1:68" ht="16.5" hidden="1" customHeight="1" x14ac:dyDescent="0.25">
      <c r="A123" s="243" t="s">
        <v>200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90"/>
      <c r="AB123" s="190"/>
      <c r="AC123" s="190"/>
    </row>
    <row r="124" spans="1:68" ht="14.25" hidden="1" customHeight="1" x14ac:dyDescent="0.25">
      <c r="A124" s="208" t="s">
        <v>139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2">
        <v>4607111034816</v>
      </c>
      <c r="E125" s="203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2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2">
        <v>4607111034380</v>
      </c>
      <c r="E126" s="203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2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70</v>
      </c>
      <c r="X126" s="196">
        <v>56</v>
      </c>
      <c r="Y126" s="197">
        <f>IFERROR(IF(X126="","",X126),"")</f>
        <v>56</v>
      </c>
      <c r="Z126" s="36">
        <f>IFERROR(IF(X126="","",X126*0.01788),"")</f>
        <v>1.0012799999999999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183.67999999999998</v>
      </c>
      <c r="BN126" s="67">
        <f>IFERROR(Y126*I126,"0")</f>
        <v>183.67999999999998</v>
      </c>
      <c r="BO126" s="67">
        <f>IFERROR(X126/J126,"0")</f>
        <v>0.8</v>
      </c>
      <c r="BP126" s="67">
        <f>IFERROR(Y126/J126,"0")</f>
        <v>0.8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2">
        <v>4607111034397</v>
      </c>
      <c r="E127" s="203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2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70</v>
      </c>
      <c r="X127" s="196">
        <v>42</v>
      </c>
      <c r="Y127" s="197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21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20"/>
      <c r="P128" s="207" t="s">
        <v>72</v>
      </c>
      <c r="Q128" s="205"/>
      <c r="R128" s="205"/>
      <c r="S128" s="205"/>
      <c r="T128" s="205"/>
      <c r="U128" s="205"/>
      <c r="V128" s="206"/>
      <c r="W128" s="37" t="s">
        <v>70</v>
      </c>
      <c r="X128" s="198">
        <f>IFERROR(SUM(X125:X127),"0")</f>
        <v>98</v>
      </c>
      <c r="Y128" s="198">
        <f>IFERROR(SUM(Y125:Y127),"0")</f>
        <v>98</v>
      </c>
      <c r="Z128" s="198">
        <f>IFERROR(IF(Z125="",0,Z125),"0")+IFERROR(IF(Z126="",0,Z126),"0")+IFERROR(IF(Z127="",0,Z127),"0")</f>
        <v>1.75224</v>
      </c>
      <c r="AA128" s="199"/>
      <c r="AB128" s="199"/>
      <c r="AC128" s="199"/>
    </row>
    <row r="129" spans="1:68" x14ac:dyDescent="0.2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20"/>
      <c r="P129" s="207" t="s">
        <v>72</v>
      </c>
      <c r="Q129" s="205"/>
      <c r="R129" s="205"/>
      <c r="S129" s="205"/>
      <c r="T129" s="205"/>
      <c r="U129" s="205"/>
      <c r="V129" s="206"/>
      <c r="W129" s="37" t="s">
        <v>73</v>
      </c>
      <c r="X129" s="198">
        <f>IFERROR(SUMPRODUCT(X125:X127*H125:H127),"0")</f>
        <v>294</v>
      </c>
      <c r="Y129" s="198">
        <f>IFERROR(SUMPRODUCT(Y125:Y127*H125:H127),"0")</f>
        <v>294</v>
      </c>
      <c r="Z129" s="37"/>
      <c r="AA129" s="199"/>
      <c r="AB129" s="199"/>
      <c r="AC129" s="199"/>
    </row>
    <row r="130" spans="1:68" ht="16.5" hidden="1" customHeight="1" x14ac:dyDescent="0.25">
      <c r="A130" s="243" t="s">
        <v>207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190"/>
      <c r="AB130" s="190"/>
      <c r="AC130" s="190"/>
    </row>
    <row r="131" spans="1:68" ht="14.25" hidden="1" customHeight="1" x14ac:dyDescent="0.25">
      <c r="A131" s="208" t="s">
        <v>139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2">
        <v>4607111035806</v>
      </c>
      <c r="E132" s="203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2"/>
      <c r="R132" s="212"/>
      <c r="S132" s="212"/>
      <c r="T132" s="213"/>
      <c r="U132" s="34"/>
      <c r="V132" s="34"/>
      <c r="W132" s="35" t="s">
        <v>70</v>
      </c>
      <c r="X132" s="196">
        <v>28</v>
      </c>
      <c r="Y132" s="19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21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20"/>
      <c r="P133" s="207" t="s">
        <v>72</v>
      </c>
      <c r="Q133" s="205"/>
      <c r="R133" s="205"/>
      <c r="S133" s="205"/>
      <c r="T133" s="205"/>
      <c r="U133" s="205"/>
      <c r="V133" s="206"/>
      <c r="W133" s="37" t="s">
        <v>70</v>
      </c>
      <c r="X133" s="198">
        <f>IFERROR(SUM(X132:X132),"0")</f>
        <v>28</v>
      </c>
      <c r="Y133" s="198">
        <f>IFERROR(SUM(Y132:Y132),"0")</f>
        <v>28</v>
      </c>
      <c r="Z133" s="198">
        <f>IFERROR(IF(Z132="",0,Z132),"0")</f>
        <v>0.50063999999999997</v>
      </c>
      <c r="AA133" s="199"/>
      <c r="AB133" s="199"/>
      <c r="AC133" s="199"/>
    </row>
    <row r="134" spans="1:68" x14ac:dyDescent="0.2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20"/>
      <c r="P134" s="207" t="s">
        <v>72</v>
      </c>
      <c r="Q134" s="205"/>
      <c r="R134" s="205"/>
      <c r="S134" s="205"/>
      <c r="T134" s="205"/>
      <c r="U134" s="205"/>
      <c r="V134" s="206"/>
      <c r="W134" s="37" t="s">
        <v>73</v>
      </c>
      <c r="X134" s="198">
        <f>IFERROR(SUMPRODUCT(X132:X132*H132:H132),"0")</f>
        <v>84</v>
      </c>
      <c r="Y134" s="198">
        <f>IFERROR(SUMPRODUCT(Y132:Y132*H132:H132),"0")</f>
        <v>84</v>
      </c>
      <c r="Z134" s="37"/>
      <c r="AA134" s="199"/>
      <c r="AB134" s="199"/>
      <c r="AC134" s="199"/>
    </row>
    <row r="135" spans="1:68" ht="16.5" hidden="1" customHeight="1" x14ac:dyDescent="0.25">
      <c r="A135" s="243" t="s">
        <v>210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90"/>
      <c r="AB135" s="190"/>
      <c r="AC135" s="190"/>
    </row>
    <row r="136" spans="1:68" ht="14.25" hidden="1" customHeight="1" x14ac:dyDescent="0.25">
      <c r="A136" s="208" t="s">
        <v>211</v>
      </c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189"/>
      <c r="AB136" s="189"/>
      <c r="AC136" s="189"/>
    </row>
    <row r="137" spans="1:68" ht="27" hidden="1" customHeight="1" x14ac:dyDescent="0.25">
      <c r="A137" s="54" t="s">
        <v>212</v>
      </c>
      <c r="B137" s="54" t="s">
        <v>213</v>
      </c>
      <c r="C137" s="31">
        <v>4301071054</v>
      </c>
      <c r="D137" s="202">
        <v>4607111035639</v>
      </c>
      <c r="E137" s="203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26" t="s">
        <v>215</v>
      </c>
      <c r="Q137" s="212"/>
      <c r="R137" s="212"/>
      <c r="S137" s="212"/>
      <c r="T137" s="213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216</v>
      </c>
      <c r="B138" s="54" t="s">
        <v>217</v>
      </c>
      <c r="C138" s="31">
        <v>4301135540</v>
      </c>
      <c r="D138" s="202">
        <v>4607111035646</v>
      </c>
      <c r="E138" s="203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2"/>
      <c r="R138" s="212"/>
      <c r="S138" s="212"/>
      <c r="T138" s="213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1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20"/>
      <c r="P139" s="207" t="s">
        <v>72</v>
      </c>
      <c r="Q139" s="205"/>
      <c r="R139" s="205"/>
      <c r="S139" s="205"/>
      <c r="T139" s="205"/>
      <c r="U139" s="205"/>
      <c r="V139" s="206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hidden="1" x14ac:dyDescent="0.2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20"/>
      <c r="P140" s="207" t="s">
        <v>72</v>
      </c>
      <c r="Q140" s="205"/>
      <c r="R140" s="205"/>
      <c r="S140" s="205"/>
      <c r="T140" s="205"/>
      <c r="U140" s="205"/>
      <c r="V140" s="206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hidden="1" customHeight="1" x14ac:dyDescent="0.25">
      <c r="A141" s="243" t="s">
        <v>218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90"/>
      <c r="AB141" s="190"/>
      <c r="AC141" s="190"/>
    </row>
    <row r="142" spans="1:68" ht="14.25" hidden="1" customHeight="1" x14ac:dyDescent="0.25">
      <c r="A142" s="208" t="s">
        <v>139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2">
        <v>4607111036568</v>
      </c>
      <c r="E143" s="203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2"/>
      <c r="R143" s="212"/>
      <c r="S143" s="212"/>
      <c r="T143" s="213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20"/>
      <c r="P144" s="207" t="s">
        <v>72</v>
      </c>
      <c r="Q144" s="205"/>
      <c r="R144" s="205"/>
      <c r="S144" s="205"/>
      <c r="T144" s="205"/>
      <c r="U144" s="205"/>
      <c r="V144" s="206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20"/>
      <c r="P145" s="207" t="s">
        <v>72</v>
      </c>
      <c r="Q145" s="205"/>
      <c r="R145" s="205"/>
      <c r="S145" s="205"/>
      <c r="T145" s="205"/>
      <c r="U145" s="205"/>
      <c r="V145" s="206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hidden="1" customHeight="1" x14ac:dyDescent="0.25">
      <c r="A147" s="243" t="s">
        <v>222</v>
      </c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190"/>
      <c r="AB147" s="190"/>
      <c r="AC147" s="190"/>
    </row>
    <row r="148" spans="1:68" ht="14.25" hidden="1" customHeight="1" x14ac:dyDescent="0.25">
      <c r="A148" s="208" t="s">
        <v>139</v>
      </c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2">
        <v>4607111039057</v>
      </c>
      <c r="E149" s="203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229" t="s">
        <v>225</v>
      </c>
      <c r="Q149" s="212"/>
      <c r="R149" s="212"/>
      <c r="S149" s="212"/>
      <c r="T149" s="213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1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20"/>
      <c r="P150" s="207" t="s">
        <v>72</v>
      </c>
      <c r="Q150" s="205"/>
      <c r="R150" s="205"/>
      <c r="S150" s="205"/>
      <c r="T150" s="205"/>
      <c r="U150" s="205"/>
      <c r="V150" s="206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20"/>
      <c r="P151" s="207" t="s">
        <v>72</v>
      </c>
      <c r="Q151" s="205"/>
      <c r="R151" s="205"/>
      <c r="S151" s="205"/>
      <c r="T151" s="205"/>
      <c r="U151" s="205"/>
      <c r="V151" s="206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43" t="s">
        <v>226</v>
      </c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190"/>
      <c r="AB152" s="190"/>
      <c r="AC152" s="190"/>
    </row>
    <row r="153" spans="1:68" ht="14.25" hidden="1" customHeight="1" x14ac:dyDescent="0.25">
      <c r="A153" s="208" t="s">
        <v>64</v>
      </c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2">
        <v>4607111036384</v>
      </c>
      <c r="E154" s="203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00" t="s">
        <v>229</v>
      </c>
      <c r="Q154" s="212"/>
      <c r="R154" s="212"/>
      <c r="S154" s="212"/>
      <c r="T154" s="213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8" t="s">
        <v>232</v>
      </c>
      <c r="Q155" s="212"/>
      <c r="R155" s="212"/>
      <c r="S155" s="212"/>
      <c r="T155" s="213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2">
        <v>4607111036216</v>
      </c>
      <c r="E156" s="203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01" t="s">
        <v>235</v>
      </c>
      <c r="Q156" s="212"/>
      <c r="R156" s="212"/>
      <c r="S156" s="212"/>
      <c r="T156" s="213"/>
      <c r="U156" s="34"/>
      <c r="V156" s="34"/>
      <c r="W156" s="35" t="s">
        <v>70</v>
      </c>
      <c r="X156" s="196">
        <v>72</v>
      </c>
      <c r="Y156" s="197">
        <f>IFERROR(IF(X156="","",X156),"")</f>
        <v>72</v>
      </c>
      <c r="Z156" s="36">
        <f>IFERROR(IF(X156="","",X156*0.00866),"")</f>
        <v>0.62351999999999996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375.35039999999998</v>
      </c>
      <c r="BN156" s="67">
        <f>IFERROR(Y156*I156,"0")</f>
        <v>375.35039999999998</v>
      </c>
      <c r="BO156" s="67">
        <f>IFERROR(X156/J156,"0")</f>
        <v>0.5</v>
      </c>
      <c r="BP156" s="67">
        <f>IFERROR(Y156/J156,"0")</f>
        <v>0.5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2">
        <v>4607111036278</v>
      </c>
      <c r="E157" s="203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400" t="s">
        <v>238</v>
      </c>
      <c r="Q157" s="212"/>
      <c r="R157" s="212"/>
      <c r="S157" s="212"/>
      <c r="T157" s="213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1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20"/>
      <c r="P158" s="207" t="s">
        <v>72</v>
      </c>
      <c r="Q158" s="205"/>
      <c r="R158" s="205"/>
      <c r="S158" s="205"/>
      <c r="T158" s="205"/>
      <c r="U158" s="205"/>
      <c r="V158" s="206"/>
      <c r="W158" s="37" t="s">
        <v>70</v>
      </c>
      <c r="X158" s="198">
        <f>IFERROR(SUM(X154:X157),"0")</f>
        <v>72</v>
      </c>
      <c r="Y158" s="198">
        <f>IFERROR(SUM(Y154:Y157),"0")</f>
        <v>72</v>
      </c>
      <c r="Z158" s="198">
        <f>IFERROR(IF(Z154="",0,Z154),"0")+IFERROR(IF(Z155="",0,Z155),"0")+IFERROR(IF(Z156="",0,Z156),"0")+IFERROR(IF(Z157="",0,Z157),"0")</f>
        <v>0.62351999999999996</v>
      </c>
      <c r="AA158" s="199"/>
      <c r="AB158" s="199"/>
      <c r="AC158" s="199"/>
    </row>
    <row r="159" spans="1:68" x14ac:dyDescent="0.2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20"/>
      <c r="P159" s="207" t="s">
        <v>72</v>
      </c>
      <c r="Q159" s="205"/>
      <c r="R159" s="205"/>
      <c r="S159" s="205"/>
      <c r="T159" s="205"/>
      <c r="U159" s="205"/>
      <c r="V159" s="206"/>
      <c r="W159" s="37" t="s">
        <v>73</v>
      </c>
      <c r="X159" s="198">
        <f>IFERROR(SUMPRODUCT(X154:X157*H154:H157),"0")</f>
        <v>360</v>
      </c>
      <c r="Y159" s="198">
        <f>IFERROR(SUMPRODUCT(Y154:Y157*H154:H157),"0")</f>
        <v>360</v>
      </c>
      <c r="Z159" s="37"/>
      <c r="AA159" s="199"/>
      <c r="AB159" s="199"/>
      <c r="AC159" s="199"/>
    </row>
    <row r="160" spans="1:68" ht="14.25" hidden="1" customHeight="1" x14ac:dyDescent="0.25">
      <c r="A160" s="208" t="s">
        <v>239</v>
      </c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2"/>
      <c r="R161" s="212"/>
      <c r="S161" s="212"/>
      <c r="T161" s="213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2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1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20"/>
      <c r="P163" s="207" t="s">
        <v>72</v>
      </c>
      <c r="Q163" s="205"/>
      <c r="R163" s="205"/>
      <c r="S163" s="205"/>
      <c r="T163" s="205"/>
      <c r="U163" s="205"/>
      <c r="V163" s="206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20"/>
      <c r="P164" s="207" t="s">
        <v>72</v>
      </c>
      <c r="Q164" s="205"/>
      <c r="R164" s="205"/>
      <c r="S164" s="205"/>
      <c r="T164" s="205"/>
      <c r="U164" s="205"/>
      <c r="V164" s="206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hidden="1" customHeight="1" x14ac:dyDescent="0.25">
      <c r="A166" s="243" t="s">
        <v>245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190"/>
      <c r="AB166" s="190"/>
      <c r="AC166" s="190"/>
    </row>
    <row r="167" spans="1:68" ht="14.25" hidden="1" customHeight="1" x14ac:dyDescent="0.25">
      <c r="A167" s="208" t="s">
        <v>76</v>
      </c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4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2"/>
      <c r="R168" s="212"/>
      <c r="S168" s="212"/>
      <c r="T168" s="213"/>
      <c r="U168" s="34"/>
      <c r="V168" s="34"/>
      <c r="W168" s="35" t="s">
        <v>70</v>
      </c>
      <c r="X168" s="196">
        <v>70</v>
      </c>
      <c r="Y168" s="197">
        <f>IFERROR(IF(X168="","",X168),"")</f>
        <v>70</v>
      </c>
      <c r="Z168" s="36">
        <f>IFERROR(IF(X168="","",X168*0.01788),"")</f>
        <v>1.2516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6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70</v>
      </c>
      <c r="X169" s="196">
        <v>14</v>
      </c>
      <c r="Y169" s="197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2">
        <v>4607111038487</v>
      </c>
      <c r="E170" s="203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2"/>
      <c r="R170" s="212"/>
      <c r="S170" s="212"/>
      <c r="T170" s="213"/>
      <c r="U170" s="34"/>
      <c r="V170" s="34"/>
      <c r="W170" s="35" t="s">
        <v>70</v>
      </c>
      <c r="X170" s="196">
        <v>84</v>
      </c>
      <c r="Y170" s="197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313.82400000000001</v>
      </c>
      <c r="BN170" s="67">
        <f>IFERROR(Y170*I170,"0")</f>
        <v>313.82400000000001</v>
      </c>
      <c r="BO170" s="67">
        <f>IFERROR(X170/J170,"0")</f>
        <v>1.2</v>
      </c>
      <c r="BP170" s="67">
        <f>IFERROR(Y170/J170,"0")</f>
        <v>1.2</v>
      </c>
    </row>
    <row r="171" spans="1:68" x14ac:dyDescent="0.2">
      <c r="A171" s="21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20"/>
      <c r="P171" s="207" t="s">
        <v>72</v>
      </c>
      <c r="Q171" s="205"/>
      <c r="R171" s="205"/>
      <c r="S171" s="205"/>
      <c r="T171" s="205"/>
      <c r="U171" s="205"/>
      <c r="V171" s="206"/>
      <c r="W171" s="37" t="s">
        <v>70</v>
      </c>
      <c r="X171" s="198">
        <f>IFERROR(SUM(X168:X170),"0")</f>
        <v>168</v>
      </c>
      <c r="Y171" s="198">
        <f>IFERROR(SUM(Y168:Y170),"0")</f>
        <v>168</v>
      </c>
      <c r="Z171" s="198">
        <f>IFERROR(IF(Z168="",0,Z168),"0")+IFERROR(IF(Z169="",0,Z169),"0")+IFERROR(IF(Z170="",0,Z170),"0")</f>
        <v>3.0038400000000003</v>
      </c>
      <c r="AA171" s="199"/>
      <c r="AB171" s="199"/>
      <c r="AC171" s="199"/>
    </row>
    <row r="172" spans="1:68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20"/>
      <c r="P172" s="207" t="s">
        <v>72</v>
      </c>
      <c r="Q172" s="205"/>
      <c r="R172" s="205"/>
      <c r="S172" s="205"/>
      <c r="T172" s="205"/>
      <c r="U172" s="205"/>
      <c r="V172" s="206"/>
      <c r="W172" s="37" t="s">
        <v>73</v>
      </c>
      <c r="X172" s="198">
        <f>IFERROR(SUMPRODUCT(X168:X170*H168:H170),"0")</f>
        <v>504</v>
      </c>
      <c r="Y172" s="198">
        <f>IFERROR(SUMPRODUCT(Y168:Y170*H168:H170),"0")</f>
        <v>504</v>
      </c>
      <c r="Z172" s="37"/>
      <c r="AA172" s="199"/>
      <c r="AB172" s="199"/>
      <c r="AC172" s="199"/>
    </row>
    <row r="173" spans="1:68" ht="16.5" hidden="1" customHeight="1" x14ac:dyDescent="0.25">
      <c r="A173" s="243" t="s">
        <v>252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190"/>
      <c r="AB173" s="190"/>
      <c r="AC173" s="190"/>
    </row>
    <row r="174" spans="1:68" ht="14.25" hidden="1" customHeight="1" x14ac:dyDescent="0.25">
      <c r="A174" s="208" t="s">
        <v>253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2">
        <v>4680115881204</v>
      </c>
      <c r="E175" s="203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2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2"/>
      <c r="R175" s="212"/>
      <c r="S175" s="212"/>
      <c r="T175" s="213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1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20"/>
      <c r="P176" s="207" t="s">
        <v>72</v>
      </c>
      <c r="Q176" s="205"/>
      <c r="R176" s="205"/>
      <c r="S176" s="205"/>
      <c r="T176" s="205"/>
      <c r="U176" s="205"/>
      <c r="V176" s="206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20"/>
      <c r="P177" s="207" t="s">
        <v>72</v>
      </c>
      <c r="Q177" s="205"/>
      <c r="R177" s="205"/>
      <c r="S177" s="205"/>
      <c r="T177" s="205"/>
      <c r="U177" s="205"/>
      <c r="V177" s="206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hidden="1" customHeight="1" x14ac:dyDescent="0.25">
      <c r="A179" s="243" t="s">
        <v>259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190"/>
      <c r="AB179" s="190"/>
      <c r="AC179" s="190"/>
    </row>
    <row r="180" spans="1:68" ht="14.25" hidden="1" customHeight="1" x14ac:dyDescent="0.25">
      <c r="A180" s="208" t="s">
        <v>64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2">
        <v>4607111037022</v>
      </c>
      <c r="E181" s="203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2"/>
      <c r="R181" s="212"/>
      <c r="S181" s="212"/>
      <c r="T181" s="213"/>
      <c r="U181" s="34"/>
      <c r="V181" s="34"/>
      <c r="W181" s="35" t="s">
        <v>70</v>
      </c>
      <c r="X181" s="196">
        <v>24</v>
      </c>
      <c r="Y181" s="197">
        <f>IFERROR(IF(X181="","",X181),"")</f>
        <v>24</v>
      </c>
      <c r="Z181" s="36">
        <f>IFERROR(IF(X181="","",X181*0.0155),"")</f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140.88</v>
      </c>
      <c r="BN181" s="67">
        <f>IFERROR(Y181*I181,"0")</f>
        <v>140.88</v>
      </c>
      <c r="BO181" s="67">
        <f>IFERROR(X181/J181,"0")</f>
        <v>0.2857142857142857</v>
      </c>
      <c r="BP181" s="67">
        <f>IFERROR(Y181/J181,"0")</f>
        <v>0.2857142857142857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2">
        <v>4607111038494</v>
      </c>
      <c r="E182" s="203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2"/>
      <c r="R182" s="212"/>
      <c r="S182" s="212"/>
      <c r="T182" s="213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2">
        <v>4607111038135</v>
      </c>
      <c r="E183" s="203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2"/>
      <c r="R183" s="212"/>
      <c r="S183" s="212"/>
      <c r="T183" s="213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1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20"/>
      <c r="P184" s="207" t="s">
        <v>72</v>
      </c>
      <c r="Q184" s="205"/>
      <c r="R184" s="205"/>
      <c r="S184" s="205"/>
      <c r="T184" s="205"/>
      <c r="U184" s="205"/>
      <c r="V184" s="206"/>
      <c r="W184" s="37" t="s">
        <v>70</v>
      </c>
      <c r="X184" s="198">
        <f>IFERROR(SUM(X181:X183),"0")</f>
        <v>24</v>
      </c>
      <c r="Y184" s="198">
        <f>IFERROR(SUM(Y181:Y183),"0")</f>
        <v>24</v>
      </c>
      <c r="Z184" s="198">
        <f>IFERROR(IF(Z181="",0,Z181),"0")+IFERROR(IF(Z182="",0,Z182),"0")+IFERROR(IF(Z183="",0,Z183),"0")</f>
        <v>0.372</v>
      </c>
      <c r="AA184" s="199"/>
      <c r="AB184" s="199"/>
      <c r="AC184" s="199"/>
    </row>
    <row r="185" spans="1:68" x14ac:dyDescent="0.2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20"/>
      <c r="P185" s="207" t="s">
        <v>72</v>
      </c>
      <c r="Q185" s="205"/>
      <c r="R185" s="205"/>
      <c r="S185" s="205"/>
      <c r="T185" s="205"/>
      <c r="U185" s="205"/>
      <c r="V185" s="206"/>
      <c r="W185" s="37" t="s">
        <v>73</v>
      </c>
      <c r="X185" s="198">
        <f>IFERROR(SUMPRODUCT(X181:X183*H181:H183),"0")</f>
        <v>134.39999999999998</v>
      </c>
      <c r="Y185" s="198">
        <f>IFERROR(SUMPRODUCT(Y181:Y183*H181:H183),"0")</f>
        <v>134.39999999999998</v>
      </c>
      <c r="Z185" s="37"/>
      <c r="AA185" s="199"/>
      <c r="AB185" s="199"/>
      <c r="AC185" s="199"/>
    </row>
    <row r="186" spans="1:68" ht="16.5" hidden="1" customHeight="1" x14ac:dyDescent="0.25">
      <c r="A186" s="243" t="s">
        <v>266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90"/>
      <c r="AB186" s="190"/>
      <c r="AC186" s="190"/>
    </row>
    <row r="187" spans="1:68" ht="14.25" hidden="1" customHeight="1" x14ac:dyDescent="0.25">
      <c r="A187" s="208" t="s">
        <v>64</v>
      </c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2">
        <v>4607111038654</v>
      </c>
      <c r="E188" s="203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hidden="1" customHeight="1" x14ac:dyDescent="0.25">
      <c r="A189" s="54" t="s">
        <v>269</v>
      </c>
      <c r="B189" s="54" t="s">
        <v>270</v>
      </c>
      <c r="C189" s="31">
        <v>4301070997</v>
      </c>
      <c r="D189" s="202">
        <v>4607111038586</v>
      </c>
      <c r="E189" s="203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2">
        <v>4607111038609</v>
      </c>
      <c r="E190" s="203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2"/>
      <c r="R190" s="212"/>
      <c r="S190" s="212"/>
      <c r="T190" s="213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4301070963</v>
      </c>
      <c r="D191" s="202">
        <v>4607111038630</v>
      </c>
      <c r="E191" s="203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2"/>
      <c r="R191" s="212"/>
      <c r="S191" s="212"/>
      <c r="T191" s="213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2">
        <v>4607111038616</v>
      </c>
      <c r="E192" s="203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2"/>
      <c r="R192" s="212"/>
      <c r="S192" s="212"/>
      <c r="T192" s="213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4301070960</v>
      </c>
      <c r="D193" s="202">
        <v>4607111038623</v>
      </c>
      <c r="E193" s="203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idden="1" x14ac:dyDescent="0.2">
      <c r="A194" s="21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20"/>
      <c r="P194" s="207" t="s">
        <v>72</v>
      </c>
      <c r="Q194" s="205"/>
      <c r="R194" s="205"/>
      <c r="S194" s="205"/>
      <c r="T194" s="205"/>
      <c r="U194" s="205"/>
      <c r="V194" s="206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hidden="1" x14ac:dyDescent="0.2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20"/>
      <c r="P195" s="207" t="s">
        <v>72</v>
      </c>
      <c r="Q195" s="205"/>
      <c r="R195" s="205"/>
      <c r="S195" s="205"/>
      <c r="T195" s="205"/>
      <c r="U195" s="205"/>
      <c r="V195" s="206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hidden="1" customHeight="1" x14ac:dyDescent="0.25">
      <c r="A196" s="243" t="s">
        <v>279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190"/>
      <c r="AB196" s="190"/>
      <c r="AC196" s="190"/>
    </row>
    <row r="197" spans="1:68" ht="14.25" hidden="1" customHeight="1" x14ac:dyDescent="0.25">
      <c r="A197" s="208" t="s">
        <v>64</v>
      </c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2">
        <v>4607111035882</v>
      </c>
      <c r="E198" s="203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2"/>
      <c r="R198" s="212"/>
      <c r="S198" s="212"/>
      <c r="T198" s="213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2">
        <v>4607111035905</v>
      </c>
      <c r="E199" s="203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2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2"/>
      <c r="R199" s="212"/>
      <c r="S199" s="212"/>
      <c r="T199" s="213"/>
      <c r="U199" s="34"/>
      <c r="V199" s="34"/>
      <c r="W199" s="35" t="s">
        <v>70</v>
      </c>
      <c r="X199" s="196">
        <v>12</v>
      </c>
      <c r="Y199" s="19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89.64</v>
      </c>
      <c r="BN199" s="67">
        <f>IFERROR(Y199*I199,"0")</f>
        <v>89.64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2">
        <v>4607111035912</v>
      </c>
      <c r="E200" s="203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2"/>
      <c r="R200" s="212"/>
      <c r="S200" s="212"/>
      <c r="T200" s="213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2">
        <v>4607111035929</v>
      </c>
      <c r="E201" s="203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2"/>
      <c r="R201" s="212"/>
      <c r="S201" s="212"/>
      <c r="T201" s="213"/>
      <c r="U201" s="34"/>
      <c r="V201" s="34"/>
      <c r="W201" s="35" t="s">
        <v>70</v>
      </c>
      <c r="X201" s="196">
        <v>12</v>
      </c>
      <c r="Y201" s="197">
        <f>IFERROR(IF(X201="","",X201),"")</f>
        <v>12</v>
      </c>
      <c r="Z201" s="36">
        <f>IFERROR(IF(X201="","",X201*0.0155),"")</f>
        <v>0.186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21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20"/>
      <c r="P202" s="207" t="s">
        <v>72</v>
      </c>
      <c r="Q202" s="205"/>
      <c r="R202" s="205"/>
      <c r="S202" s="205"/>
      <c r="T202" s="205"/>
      <c r="U202" s="205"/>
      <c r="V202" s="206"/>
      <c r="W202" s="37" t="s">
        <v>70</v>
      </c>
      <c r="X202" s="198">
        <f>IFERROR(SUM(X198:X201),"0")</f>
        <v>24</v>
      </c>
      <c r="Y202" s="198">
        <f>IFERROR(SUM(Y198:Y201),"0")</f>
        <v>24</v>
      </c>
      <c r="Z202" s="198">
        <f>IFERROR(IF(Z198="",0,Z198),"0")+IFERROR(IF(Z199="",0,Z199),"0")+IFERROR(IF(Z200="",0,Z200),"0")+IFERROR(IF(Z201="",0,Z201),"0")</f>
        <v>0.372</v>
      </c>
      <c r="AA202" s="199"/>
      <c r="AB202" s="199"/>
      <c r="AC202" s="199"/>
    </row>
    <row r="203" spans="1:68" x14ac:dyDescent="0.2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20"/>
      <c r="P203" s="207" t="s">
        <v>72</v>
      </c>
      <c r="Q203" s="205"/>
      <c r="R203" s="205"/>
      <c r="S203" s="205"/>
      <c r="T203" s="205"/>
      <c r="U203" s="205"/>
      <c r="V203" s="206"/>
      <c r="W203" s="37" t="s">
        <v>73</v>
      </c>
      <c r="X203" s="198">
        <f>IFERROR(SUMPRODUCT(X198:X201*H198:H201),"0")</f>
        <v>172.8</v>
      </c>
      <c r="Y203" s="198">
        <f>IFERROR(SUMPRODUCT(Y198:Y201*H198:H201),"0")</f>
        <v>172.8</v>
      </c>
      <c r="Z203" s="37"/>
      <c r="AA203" s="199"/>
      <c r="AB203" s="199"/>
      <c r="AC203" s="199"/>
    </row>
    <row r="204" spans="1:68" ht="16.5" hidden="1" customHeight="1" x14ac:dyDescent="0.25">
      <c r="A204" s="243" t="s">
        <v>288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190"/>
      <c r="AB204" s="190"/>
      <c r="AC204" s="190"/>
    </row>
    <row r="205" spans="1:68" ht="14.25" hidden="1" customHeight="1" x14ac:dyDescent="0.25">
      <c r="A205" s="208" t="s">
        <v>253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2">
        <v>4680115881334</v>
      </c>
      <c r="E206" s="203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2"/>
      <c r="R206" s="212"/>
      <c r="S206" s="212"/>
      <c r="T206" s="213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1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20"/>
      <c r="P207" s="207" t="s">
        <v>72</v>
      </c>
      <c r="Q207" s="205"/>
      <c r="R207" s="205"/>
      <c r="S207" s="205"/>
      <c r="T207" s="205"/>
      <c r="U207" s="205"/>
      <c r="V207" s="206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20"/>
      <c r="P208" s="207" t="s">
        <v>72</v>
      </c>
      <c r="Q208" s="205"/>
      <c r="R208" s="205"/>
      <c r="S208" s="205"/>
      <c r="T208" s="205"/>
      <c r="U208" s="205"/>
      <c r="V208" s="206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43" t="s">
        <v>291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  <c r="AA209" s="190"/>
      <c r="AB209" s="190"/>
      <c r="AC209" s="190"/>
    </row>
    <row r="210" spans="1:68" ht="14.25" hidden="1" customHeight="1" x14ac:dyDescent="0.25">
      <c r="A210" s="208" t="s">
        <v>64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2">
        <v>4607111039019</v>
      </c>
      <c r="E211" s="203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12"/>
      <c r="R211" s="212"/>
      <c r="S211" s="212"/>
      <c r="T211" s="213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2">
        <v>4607111038708</v>
      </c>
      <c r="E212" s="203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2"/>
      <c r="R212" s="212"/>
      <c r="S212" s="212"/>
      <c r="T212" s="213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1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20"/>
      <c r="P213" s="207" t="s">
        <v>72</v>
      </c>
      <c r="Q213" s="205"/>
      <c r="R213" s="205"/>
      <c r="S213" s="205"/>
      <c r="T213" s="205"/>
      <c r="U213" s="205"/>
      <c r="V213" s="206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20"/>
      <c r="P214" s="207" t="s">
        <v>72</v>
      </c>
      <c r="Q214" s="205"/>
      <c r="R214" s="205"/>
      <c r="S214" s="205"/>
      <c r="T214" s="205"/>
      <c r="U214" s="205"/>
      <c r="V214" s="206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hidden="1" customHeight="1" x14ac:dyDescent="0.25">
      <c r="A216" s="243" t="s">
        <v>298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90"/>
      <c r="AB216" s="190"/>
      <c r="AC216" s="190"/>
    </row>
    <row r="217" spans="1:68" ht="14.25" hidden="1" customHeight="1" x14ac:dyDescent="0.25">
      <c r="A217" s="208" t="s">
        <v>64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2">
        <v>4607111036162</v>
      </c>
      <c r="E218" s="203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214" t="s">
        <v>301</v>
      </c>
      <c r="Q218" s="212"/>
      <c r="R218" s="212"/>
      <c r="S218" s="212"/>
      <c r="T218" s="213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1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20"/>
      <c r="P219" s="207" t="s">
        <v>72</v>
      </c>
      <c r="Q219" s="205"/>
      <c r="R219" s="205"/>
      <c r="S219" s="205"/>
      <c r="T219" s="205"/>
      <c r="U219" s="205"/>
      <c r="V219" s="206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20"/>
      <c r="P220" s="207" t="s">
        <v>72</v>
      </c>
      <c r="Q220" s="205"/>
      <c r="R220" s="205"/>
      <c r="S220" s="205"/>
      <c r="T220" s="205"/>
      <c r="U220" s="205"/>
      <c r="V220" s="206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hidden="1" customHeight="1" x14ac:dyDescent="0.25">
      <c r="A222" s="243" t="s">
        <v>303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90"/>
      <c r="AB222" s="190"/>
      <c r="AC222" s="190"/>
    </row>
    <row r="223" spans="1:68" ht="14.25" hidden="1" customHeight="1" x14ac:dyDescent="0.25">
      <c r="A223" s="208" t="s">
        <v>64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2">
        <v>4607111035899</v>
      </c>
      <c r="E224" s="203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2"/>
      <c r="R224" s="212"/>
      <c r="S224" s="212"/>
      <c r="T224" s="213"/>
      <c r="U224" s="34"/>
      <c r="V224" s="34"/>
      <c r="W224" s="35" t="s">
        <v>70</v>
      </c>
      <c r="X224" s="196">
        <v>36</v>
      </c>
      <c r="Y224" s="197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189.43199999999999</v>
      </c>
      <c r="BN224" s="67">
        <f>IFERROR(Y224*I224,"0")</f>
        <v>189.43199999999999</v>
      </c>
      <c r="BO224" s="67">
        <f>IFERROR(X224/J224,"0")</f>
        <v>0.42857142857142855</v>
      </c>
      <c r="BP224" s="67">
        <f>IFERROR(Y224/J224,"0")</f>
        <v>0.42857142857142855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2">
        <v>4607111038180</v>
      </c>
      <c r="E225" s="203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2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2"/>
      <c r="R225" s="212"/>
      <c r="S225" s="212"/>
      <c r="T225" s="213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1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20"/>
      <c r="P226" s="207" t="s">
        <v>72</v>
      </c>
      <c r="Q226" s="205"/>
      <c r="R226" s="205"/>
      <c r="S226" s="205"/>
      <c r="T226" s="205"/>
      <c r="U226" s="205"/>
      <c r="V226" s="206"/>
      <c r="W226" s="37" t="s">
        <v>70</v>
      </c>
      <c r="X226" s="198">
        <f>IFERROR(SUM(X224:X225),"0")</f>
        <v>36</v>
      </c>
      <c r="Y226" s="198">
        <f>IFERROR(SUM(Y224:Y225),"0")</f>
        <v>36</v>
      </c>
      <c r="Z226" s="198">
        <f>IFERROR(IF(Z224="",0,Z224),"0")+IFERROR(IF(Z225="",0,Z225),"0")</f>
        <v>0.55800000000000005</v>
      </c>
      <c r="AA226" s="199"/>
      <c r="AB226" s="199"/>
      <c r="AC226" s="199"/>
    </row>
    <row r="227" spans="1:68" x14ac:dyDescent="0.2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20"/>
      <c r="P227" s="207" t="s">
        <v>72</v>
      </c>
      <c r="Q227" s="205"/>
      <c r="R227" s="205"/>
      <c r="S227" s="205"/>
      <c r="T227" s="205"/>
      <c r="U227" s="205"/>
      <c r="V227" s="206"/>
      <c r="W227" s="37" t="s">
        <v>73</v>
      </c>
      <c r="X227" s="198">
        <f>IFERROR(SUMPRODUCT(X224:X225*H224:H225),"0")</f>
        <v>180</v>
      </c>
      <c r="Y227" s="198">
        <f>IFERROR(SUMPRODUCT(Y224:Y225*H224:H225),"0")</f>
        <v>180</v>
      </c>
      <c r="Z227" s="37"/>
      <c r="AA227" s="199"/>
      <c r="AB227" s="199"/>
      <c r="AC227" s="199"/>
    </row>
    <row r="228" spans="1:68" ht="27.75" hidden="1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hidden="1" customHeight="1" x14ac:dyDescent="0.25">
      <c r="A229" s="243" t="s">
        <v>309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190"/>
      <c r="AB229" s="190"/>
      <c r="AC229" s="190"/>
    </row>
    <row r="230" spans="1:68" ht="14.25" hidden="1" customHeight="1" x14ac:dyDescent="0.25">
      <c r="A230" s="208" t="s">
        <v>139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2">
        <v>4607111039361</v>
      </c>
      <c r="E231" s="203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31" t="s">
        <v>312</v>
      </c>
      <c r="Q231" s="212"/>
      <c r="R231" s="212"/>
      <c r="S231" s="212"/>
      <c r="T231" s="213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1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20"/>
      <c r="P232" s="207" t="s">
        <v>72</v>
      </c>
      <c r="Q232" s="205"/>
      <c r="R232" s="205"/>
      <c r="S232" s="205"/>
      <c r="T232" s="205"/>
      <c r="U232" s="205"/>
      <c r="V232" s="206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20"/>
      <c r="P233" s="207" t="s">
        <v>72</v>
      </c>
      <c r="Q233" s="205"/>
      <c r="R233" s="205"/>
      <c r="S233" s="205"/>
      <c r="T233" s="205"/>
      <c r="U233" s="205"/>
      <c r="V233" s="206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hidden="1" customHeight="1" x14ac:dyDescent="0.25">
      <c r="A235" s="243" t="s">
        <v>222</v>
      </c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190"/>
      <c r="AB235" s="190"/>
      <c r="AC235" s="190"/>
    </row>
    <row r="236" spans="1:68" ht="14.25" hidden="1" customHeight="1" x14ac:dyDescent="0.25">
      <c r="A236" s="208" t="s">
        <v>64</v>
      </c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2">
        <v>4640242181264</v>
      </c>
      <c r="E237" s="203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5" t="s">
        <v>315</v>
      </c>
      <c r="Q237" s="212"/>
      <c r="R237" s="212"/>
      <c r="S237" s="212"/>
      <c r="T237" s="213"/>
      <c r="U237" s="34"/>
      <c r="V237" s="34"/>
      <c r="W237" s="35" t="s">
        <v>70</v>
      </c>
      <c r="X237" s="196">
        <v>12</v>
      </c>
      <c r="Y237" s="197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87.36</v>
      </c>
      <c r="BN237" s="67">
        <f>IFERROR(Y237*I237,"0")</f>
        <v>87.36</v>
      </c>
      <c r="BO237" s="67">
        <f>IFERROR(X237/J237,"0")</f>
        <v>0.14285714285714285</v>
      </c>
      <c r="BP237" s="67">
        <f>IFERROR(Y237/J237,"0")</f>
        <v>0.14285714285714285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2">
        <v>4640242181325</v>
      </c>
      <c r="E238" s="203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5" t="s">
        <v>318</v>
      </c>
      <c r="Q238" s="212"/>
      <c r="R238" s="212"/>
      <c r="S238" s="212"/>
      <c r="T238" s="213"/>
      <c r="U238" s="34"/>
      <c r="V238" s="34"/>
      <c r="W238" s="35" t="s">
        <v>70</v>
      </c>
      <c r="X238" s="196">
        <v>24</v>
      </c>
      <c r="Y238" s="197">
        <f>IFERROR(IF(X238="","",X238),"")</f>
        <v>24</v>
      </c>
      <c r="Z238" s="36">
        <f>IFERROR(IF(X238="","",X238*0.0155),"")</f>
        <v>0.372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174.72</v>
      </c>
      <c r="BN238" s="67">
        <f>IFERROR(Y238*I238,"0")</f>
        <v>174.72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2">
        <v>4640242180670</v>
      </c>
      <c r="E239" s="203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30" t="s">
        <v>321</v>
      </c>
      <c r="Q239" s="212"/>
      <c r="R239" s="212"/>
      <c r="S239" s="212"/>
      <c r="T239" s="213"/>
      <c r="U239" s="34"/>
      <c r="V239" s="34"/>
      <c r="W239" s="35" t="s">
        <v>70</v>
      </c>
      <c r="X239" s="196">
        <v>12</v>
      </c>
      <c r="Y239" s="197">
        <f>IFERROR(IF(X239="","",X239),"")</f>
        <v>12</v>
      </c>
      <c r="Z239" s="36">
        <f>IFERROR(IF(X239="","",X239*0.0155),"")</f>
        <v>0.186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74.760000000000005</v>
      </c>
      <c r="BN239" s="67">
        <f>IFERROR(Y239*I239,"0")</f>
        <v>74.760000000000005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21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20"/>
      <c r="P240" s="207" t="s">
        <v>72</v>
      </c>
      <c r="Q240" s="205"/>
      <c r="R240" s="205"/>
      <c r="S240" s="205"/>
      <c r="T240" s="205"/>
      <c r="U240" s="205"/>
      <c r="V240" s="206"/>
      <c r="W240" s="37" t="s">
        <v>70</v>
      </c>
      <c r="X240" s="198">
        <f>IFERROR(SUM(X237:X239),"0")</f>
        <v>48</v>
      </c>
      <c r="Y240" s="198">
        <f>IFERROR(SUM(Y237:Y239),"0")</f>
        <v>48</v>
      </c>
      <c r="Z240" s="198">
        <f>IFERROR(IF(Z237="",0,Z237),"0")+IFERROR(IF(Z238="",0,Z238),"0")+IFERROR(IF(Z239="",0,Z239),"0")</f>
        <v>0.74399999999999999</v>
      </c>
      <c r="AA240" s="199"/>
      <c r="AB240" s="199"/>
      <c r="AC240" s="199"/>
    </row>
    <row r="241" spans="1:68" x14ac:dyDescent="0.2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20"/>
      <c r="P241" s="207" t="s">
        <v>72</v>
      </c>
      <c r="Q241" s="205"/>
      <c r="R241" s="205"/>
      <c r="S241" s="205"/>
      <c r="T241" s="205"/>
      <c r="U241" s="205"/>
      <c r="V241" s="206"/>
      <c r="W241" s="37" t="s">
        <v>73</v>
      </c>
      <c r="X241" s="198">
        <f>IFERROR(SUMPRODUCT(X237:X239*H237:H239),"0")</f>
        <v>324</v>
      </c>
      <c r="Y241" s="198">
        <f>IFERROR(SUMPRODUCT(Y237:Y239*H237:H239),"0")</f>
        <v>324</v>
      </c>
      <c r="Z241" s="37"/>
      <c r="AA241" s="199"/>
      <c r="AB241" s="199"/>
      <c r="AC241" s="199"/>
    </row>
    <row r="242" spans="1:68" ht="14.25" hidden="1" customHeight="1" x14ac:dyDescent="0.25">
      <c r="A242" s="208" t="s">
        <v>143</v>
      </c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2">
        <v>4640242180427</v>
      </c>
      <c r="E243" s="203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242" t="s">
        <v>324</v>
      </c>
      <c r="Q243" s="212"/>
      <c r="R243" s="212"/>
      <c r="S243" s="212"/>
      <c r="T243" s="213"/>
      <c r="U243" s="34"/>
      <c r="V243" s="34"/>
      <c r="W243" s="35" t="s">
        <v>70</v>
      </c>
      <c r="X243" s="196">
        <v>18</v>
      </c>
      <c r="Y243" s="197">
        <f>IFERROR(IF(X243="","",X243),"")</f>
        <v>18</v>
      </c>
      <c r="Z243" s="36">
        <f>IFERROR(IF(X243="","",X243*0.00502),"")</f>
        <v>9.0359999999999996E-2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34.47</v>
      </c>
      <c r="BN243" s="67">
        <f>IFERROR(Y243*I243,"0")</f>
        <v>34.47</v>
      </c>
      <c r="BO243" s="67">
        <f>IFERROR(X243/J243,"0")</f>
        <v>7.6923076923076927E-2</v>
      </c>
      <c r="BP243" s="67">
        <f>IFERROR(Y243/J243,"0")</f>
        <v>7.6923076923076927E-2</v>
      </c>
    </row>
    <row r="244" spans="1:68" x14ac:dyDescent="0.2">
      <c r="A244" s="21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20"/>
      <c r="P244" s="207" t="s">
        <v>72</v>
      </c>
      <c r="Q244" s="205"/>
      <c r="R244" s="205"/>
      <c r="S244" s="205"/>
      <c r="T244" s="205"/>
      <c r="U244" s="205"/>
      <c r="V244" s="206"/>
      <c r="W244" s="37" t="s">
        <v>70</v>
      </c>
      <c r="X244" s="198">
        <f>IFERROR(SUM(X243:X243),"0")</f>
        <v>18</v>
      </c>
      <c r="Y244" s="198">
        <f>IFERROR(SUM(Y243:Y243),"0")</f>
        <v>18</v>
      </c>
      <c r="Z244" s="198">
        <f>IFERROR(IF(Z243="",0,Z243),"0")</f>
        <v>9.0359999999999996E-2</v>
      </c>
      <c r="AA244" s="199"/>
      <c r="AB244" s="199"/>
      <c r="AC244" s="199"/>
    </row>
    <row r="245" spans="1:68" x14ac:dyDescent="0.2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20"/>
      <c r="P245" s="207" t="s">
        <v>72</v>
      </c>
      <c r="Q245" s="205"/>
      <c r="R245" s="205"/>
      <c r="S245" s="205"/>
      <c r="T245" s="205"/>
      <c r="U245" s="205"/>
      <c r="V245" s="206"/>
      <c r="W245" s="37" t="s">
        <v>73</v>
      </c>
      <c r="X245" s="198">
        <f>IFERROR(SUMPRODUCT(X243:X243*H243:H243),"0")</f>
        <v>32.4</v>
      </c>
      <c r="Y245" s="198">
        <f>IFERROR(SUMPRODUCT(Y243:Y243*H243:H243),"0")</f>
        <v>32.4</v>
      </c>
      <c r="Z245" s="37"/>
      <c r="AA245" s="199"/>
      <c r="AB245" s="199"/>
      <c r="AC245" s="199"/>
    </row>
    <row r="246" spans="1:68" ht="14.25" hidden="1" customHeight="1" x14ac:dyDescent="0.25">
      <c r="A246" s="208" t="s">
        <v>76</v>
      </c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2">
        <v>4640242180397</v>
      </c>
      <c r="E247" s="203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230" t="s">
        <v>327</v>
      </c>
      <c r="Q247" s="212"/>
      <c r="R247" s="212"/>
      <c r="S247" s="212"/>
      <c r="T247" s="213"/>
      <c r="U247" s="34"/>
      <c r="V247" s="34"/>
      <c r="W247" s="35" t="s">
        <v>70</v>
      </c>
      <c r="X247" s="196">
        <v>84</v>
      </c>
      <c r="Y247" s="197">
        <f>IFERROR(IF(X247="","",X247),"")</f>
        <v>84</v>
      </c>
      <c r="Z247" s="36">
        <f>IFERROR(IF(X247="","",X247*0.0155),"")</f>
        <v>1.302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525.84</v>
      </c>
      <c r="BN247" s="67">
        <f>IFERROR(Y247*I247,"0")</f>
        <v>525.84</v>
      </c>
      <c r="BO247" s="67">
        <f>IFERROR(X247/J247,"0")</f>
        <v>1</v>
      </c>
      <c r="BP247" s="67">
        <f>IFERROR(Y247/J247,"0")</f>
        <v>1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2">
        <v>4640242181219</v>
      </c>
      <c r="E248" s="203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403" t="s">
        <v>330</v>
      </c>
      <c r="Q248" s="212"/>
      <c r="R248" s="212"/>
      <c r="S248" s="212"/>
      <c r="T248" s="213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1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20"/>
      <c r="P249" s="207" t="s">
        <v>72</v>
      </c>
      <c r="Q249" s="205"/>
      <c r="R249" s="205"/>
      <c r="S249" s="205"/>
      <c r="T249" s="205"/>
      <c r="U249" s="205"/>
      <c r="V249" s="206"/>
      <c r="W249" s="37" t="s">
        <v>70</v>
      </c>
      <c r="X249" s="198">
        <f>IFERROR(SUM(X247:X248),"0")</f>
        <v>84</v>
      </c>
      <c r="Y249" s="198">
        <f>IFERROR(SUM(Y247:Y248),"0")</f>
        <v>84</v>
      </c>
      <c r="Z249" s="198">
        <f>IFERROR(IF(Z247="",0,Z247),"0")+IFERROR(IF(Z248="",0,Z248),"0")</f>
        <v>1.302</v>
      </c>
      <c r="AA249" s="199"/>
      <c r="AB249" s="199"/>
      <c r="AC249" s="199"/>
    </row>
    <row r="250" spans="1:68" x14ac:dyDescent="0.2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20"/>
      <c r="P250" s="207" t="s">
        <v>72</v>
      </c>
      <c r="Q250" s="205"/>
      <c r="R250" s="205"/>
      <c r="S250" s="205"/>
      <c r="T250" s="205"/>
      <c r="U250" s="205"/>
      <c r="V250" s="206"/>
      <c r="W250" s="37" t="s">
        <v>73</v>
      </c>
      <c r="X250" s="198">
        <f>IFERROR(SUMPRODUCT(X247:X248*H247:H248),"0")</f>
        <v>504</v>
      </c>
      <c r="Y250" s="198">
        <f>IFERROR(SUMPRODUCT(Y247:Y248*H247:H248),"0")</f>
        <v>504</v>
      </c>
      <c r="Z250" s="37"/>
      <c r="AA250" s="199"/>
      <c r="AB250" s="199"/>
      <c r="AC250" s="199"/>
    </row>
    <row r="251" spans="1:68" ht="14.25" hidden="1" customHeight="1" x14ac:dyDescent="0.25">
      <c r="A251" s="208" t="s">
        <v>162</v>
      </c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2">
        <v>4640242180304</v>
      </c>
      <c r="E252" s="203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401" t="s">
        <v>333</v>
      </c>
      <c r="Q252" s="212"/>
      <c r="R252" s="212"/>
      <c r="S252" s="212"/>
      <c r="T252" s="213"/>
      <c r="U252" s="34"/>
      <c r="V252" s="34"/>
      <c r="W252" s="35" t="s">
        <v>70</v>
      </c>
      <c r="X252" s="196">
        <v>28</v>
      </c>
      <c r="Y252" s="197">
        <f>IFERROR(IF(X252="","",X252),"")</f>
        <v>28</v>
      </c>
      <c r="Z252" s="36">
        <f>IFERROR(IF(X252="","",X252*0.00936),"")</f>
        <v>0.26207999999999998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80.936800000000005</v>
      </c>
      <c r="BN252" s="67">
        <f>IFERROR(Y252*I252,"0")</f>
        <v>80.936800000000005</v>
      </c>
      <c r="BO252" s="67">
        <f>IFERROR(X252/J252,"0")</f>
        <v>0.22222222222222221</v>
      </c>
      <c r="BP252" s="67">
        <f>IFERROR(Y252/J252,"0")</f>
        <v>0.22222222222222221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2">
        <v>4640242180236</v>
      </c>
      <c r="E253" s="203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253" t="s">
        <v>336</v>
      </c>
      <c r="Q253" s="212"/>
      <c r="R253" s="212"/>
      <c r="S253" s="212"/>
      <c r="T253" s="213"/>
      <c r="U253" s="34"/>
      <c r="V253" s="34"/>
      <c r="W253" s="35" t="s">
        <v>70</v>
      </c>
      <c r="X253" s="196">
        <v>36</v>
      </c>
      <c r="Y253" s="197">
        <f>IFERROR(IF(X253="","",X253),"")</f>
        <v>36</v>
      </c>
      <c r="Z253" s="36">
        <f>IFERROR(IF(X253="","",X253*0.0155),"")</f>
        <v>0.55800000000000005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188.46</v>
      </c>
      <c r="BN253" s="67">
        <f>IFERROR(Y253*I253,"0")</f>
        <v>188.46</v>
      </c>
      <c r="BO253" s="67">
        <f>IFERROR(X253/J253,"0")</f>
        <v>0.42857142857142855</v>
      </c>
      <c r="BP253" s="67">
        <f>IFERROR(Y253/J253,"0")</f>
        <v>0.42857142857142855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2">
        <v>4640242180410</v>
      </c>
      <c r="E254" s="203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0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2"/>
      <c r="R254" s="212"/>
      <c r="S254" s="212"/>
      <c r="T254" s="213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20"/>
      <c r="P255" s="207" t="s">
        <v>72</v>
      </c>
      <c r="Q255" s="205"/>
      <c r="R255" s="205"/>
      <c r="S255" s="205"/>
      <c r="T255" s="205"/>
      <c r="U255" s="205"/>
      <c r="V255" s="206"/>
      <c r="W255" s="37" t="s">
        <v>70</v>
      </c>
      <c r="X255" s="198">
        <f>IFERROR(SUM(X252:X254),"0")</f>
        <v>64</v>
      </c>
      <c r="Y255" s="198">
        <f>IFERROR(SUM(Y252:Y254),"0")</f>
        <v>64</v>
      </c>
      <c r="Z255" s="198">
        <f>IFERROR(IF(Z252="",0,Z252),"0")+IFERROR(IF(Z253="",0,Z253),"0")+IFERROR(IF(Z254="",0,Z254),"0")</f>
        <v>0.82008000000000003</v>
      </c>
      <c r="AA255" s="199"/>
      <c r="AB255" s="199"/>
      <c r="AC255" s="199"/>
    </row>
    <row r="256" spans="1:68" x14ac:dyDescent="0.2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20"/>
      <c r="P256" s="207" t="s">
        <v>72</v>
      </c>
      <c r="Q256" s="205"/>
      <c r="R256" s="205"/>
      <c r="S256" s="205"/>
      <c r="T256" s="205"/>
      <c r="U256" s="205"/>
      <c r="V256" s="206"/>
      <c r="W256" s="37" t="s">
        <v>73</v>
      </c>
      <c r="X256" s="198">
        <f>IFERROR(SUMPRODUCT(X252:X254*H252:H254),"0")</f>
        <v>255.60000000000002</v>
      </c>
      <c r="Y256" s="198">
        <f>IFERROR(SUMPRODUCT(Y252:Y254*H252:H254),"0")</f>
        <v>255.60000000000002</v>
      </c>
      <c r="Z256" s="37"/>
      <c r="AA256" s="199"/>
      <c r="AB256" s="199"/>
      <c r="AC256" s="199"/>
    </row>
    <row r="257" spans="1:68" ht="14.25" hidden="1" customHeight="1" x14ac:dyDescent="0.25">
      <c r="A257" s="208" t="s">
        <v>139</v>
      </c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2">
        <v>4640242181431</v>
      </c>
      <c r="E258" s="203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71" t="s">
        <v>341</v>
      </c>
      <c r="Q258" s="212"/>
      <c r="R258" s="212"/>
      <c r="S258" s="212"/>
      <c r="T258" s="213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2">
        <v>4640242181554</v>
      </c>
      <c r="E259" s="203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4" t="s">
        <v>344</v>
      </c>
      <c r="Q259" s="212"/>
      <c r="R259" s="212"/>
      <c r="S259" s="212"/>
      <c r="T259" s="213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2">
        <v>4640242181561</v>
      </c>
      <c r="E260" s="203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12"/>
      <c r="R260" s="212"/>
      <c r="S260" s="212"/>
      <c r="T260" s="213"/>
      <c r="U260" s="34"/>
      <c r="V260" s="34"/>
      <c r="W260" s="35" t="s">
        <v>70</v>
      </c>
      <c r="X260" s="196">
        <v>14</v>
      </c>
      <c r="Y260" s="197">
        <f t="shared" si="24"/>
        <v>14</v>
      </c>
      <c r="Z260" s="36">
        <f>IFERROR(IF(X260="","",X260*0.00936),"")</f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54.488</v>
      </c>
      <c r="BN260" s="67">
        <f t="shared" si="26"/>
        <v>54.488</v>
      </c>
      <c r="BO260" s="67">
        <f t="shared" si="27"/>
        <v>0.1111111111111111</v>
      </c>
      <c r="BP260" s="67">
        <f t="shared" si="28"/>
        <v>0.1111111111111111</v>
      </c>
    </row>
    <row r="261" spans="1:68" ht="27" hidden="1" customHeight="1" x14ac:dyDescent="0.25">
      <c r="A261" s="54" t="s">
        <v>348</v>
      </c>
      <c r="B261" s="54" t="s">
        <v>349</v>
      </c>
      <c r="C261" s="31">
        <v>4301135374</v>
      </c>
      <c r="D261" s="202">
        <v>4640242181424</v>
      </c>
      <c r="E261" s="203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298" t="s">
        <v>350</v>
      </c>
      <c r="Q261" s="212"/>
      <c r="R261" s="212"/>
      <c r="S261" s="212"/>
      <c r="T261" s="213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2">
        <v>4640242181592</v>
      </c>
      <c r="E262" s="203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34" t="s">
        <v>353</v>
      </c>
      <c r="Q262" s="212"/>
      <c r="R262" s="212"/>
      <c r="S262" s="212"/>
      <c r="T262" s="213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2">
        <v>4640242181523</v>
      </c>
      <c r="E263" s="203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40" t="s">
        <v>356</v>
      </c>
      <c r="Q263" s="212"/>
      <c r="R263" s="212"/>
      <c r="S263" s="212"/>
      <c r="T263" s="213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2">
        <v>4640242181516</v>
      </c>
      <c r="E264" s="203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28" t="s">
        <v>359</v>
      </c>
      <c r="Q264" s="212"/>
      <c r="R264" s="212"/>
      <c r="S264" s="212"/>
      <c r="T264" s="213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2">
        <v>4640242181493</v>
      </c>
      <c r="E265" s="203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80" t="s">
        <v>362</v>
      </c>
      <c r="Q265" s="212"/>
      <c r="R265" s="212"/>
      <c r="S265" s="212"/>
      <c r="T265" s="213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363</v>
      </c>
      <c r="B266" s="54" t="s">
        <v>364</v>
      </c>
      <c r="C266" s="31">
        <v>4301135375</v>
      </c>
      <c r="D266" s="202">
        <v>4640242181486</v>
      </c>
      <c r="E266" s="203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88" t="s">
        <v>365</v>
      </c>
      <c r="Q266" s="212"/>
      <c r="R266" s="212"/>
      <c r="S266" s="212"/>
      <c r="T266" s="213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2">
        <v>4640242181509</v>
      </c>
      <c r="E267" s="203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3" t="s">
        <v>368</v>
      </c>
      <c r="Q267" s="212"/>
      <c r="R267" s="212"/>
      <c r="S267" s="212"/>
      <c r="T267" s="213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2">
        <v>4640242181240</v>
      </c>
      <c r="E268" s="203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90" t="s">
        <v>371</v>
      </c>
      <c r="Q268" s="212"/>
      <c r="R268" s="212"/>
      <c r="S268" s="212"/>
      <c r="T268" s="213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2">
        <v>4640242181318</v>
      </c>
      <c r="E269" s="203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295" t="s">
        <v>374</v>
      </c>
      <c r="Q269" s="212"/>
      <c r="R269" s="212"/>
      <c r="S269" s="212"/>
      <c r="T269" s="213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2">
        <v>4640242181578</v>
      </c>
      <c r="E270" s="203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274" t="s">
        <v>377</v>
      </c>
      <c r="Q270" s="212"/>
      <c r="R270" s="212"/>
      <c r="S270" s="212"/>
      <c r="T270" s="213"/>
      <c r="U270" s="34"/>
      <c r="V270" s="34"/>
      <c r="W270" s="35" t="s">
        <v>70</v>
      </c>
      <c r="X270" s="196">
        <v>18</v>
      </c>
      <c r="Y270" s="197">
        <f t="shared" si="24"/>
        <v>18</v>
      </c>
      <c r="Z270" s="36">
        <f>IFERROR(IF(X270="","",X270*0.00502),"")</f>
        <v>9.0359999999999996E-2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51.21</v>
      </c>
      <c r="BN270" s="67">
        <f t="shared" si="26"/>
        <v>51.21</v>
      </c>
      <c r="BO270" s="67">
        <f t="shared" si="27"/>
        <v>7.6923076923076927E-2</v>
      </c>
      <c r="BP270" s="67">
        <f t="shared" si="28"/>
        <v>7.6923076923076927E-2</v>
      </c>
    </row>
    <row r="271" spans="1:68" ht="27" hidden="1" customHeight="1" x14ac:dyDescent="0.25">
      <c r="A271" s="54" t="s">
        <v>378</v>
      </c>
      <c r="B271" s="54" t="s">
        <v>379</v>
      </c>
      <c r="C271" s="31">
        <v>4301135305</v>
      </c>
      <c r="D271" s="202">
        <v>4640242181394</v>
      </c>
      <c r="E271" s="203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78" t="s">
        <v>380</v>
      </c>
      <c r="Q271" s="212"/>
      <c r="R271" s="212"/>
      <c r="S271" s="212"/>
      <c r="T271" s="213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2">
        <v>4640242181332</v>
      </c>
      <c r="E272" s="203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3" t="s">
        <v>383</v>
      </c>
      <c r="Q272" s="212"/>
      <c r="R272" s="212"/>
      <c r="S272" s="212"/>
      <c r="T272" s="213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2">
        <v>4640242181349</v>
      </c>
      <c r="E273" s="203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409" t="s">
        <v>386</v>
      </c>
      <c r="Q273" s="212"/>
      <c r="R273" s="212"/>
      <c r="S273" s="212"/>
      <c r="T273" s="213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2">
        <v>4640242181370</v>
      </c>
      <c r="E274" s="203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05" t="s">
        <v>389</v>
      </c>
      <c r="Q274" s="212"/>
      <c r="R274" s="212"/>
      <c r="S274" s="212"/>
      <c r="T274" s="213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2">
        <v>4607111037480</v>
      </c>
      <c r="E275" s="203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06" t="s">
        <v>392</v>
      </c>
      <c r="Q275" s="212"/>
      <c r="R275" s="212"/>
      <c r="S275" s="212"/>
      <c r="T275" s="213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2">
        <v>4607111037473</v>
      </c>
      <c r="E276" s="203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3" t="s">
        <v>395</v>
      </c>
      <c r="Q276" s="212"/>
      <c r="R276" s="212"/>
      <c r="S276" s="212"/>
      <c r="T276" s="213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2">
        <v>4640242180663</v>
      </c>
      <c r="E277" s="203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4" t="s">
        <v>398</v>
      </c>
      <c r="Q277" s="212"/>
      <c r="R277" s="212"/>
      <c r="S277" s="212"/>
      <c r="T277" s="213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1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20"/>
      <c r="P278" s="207" t="s">
        <v>72</v>
      </c>
      <c r="Q278" s="205"/>
      <c r="R278" s="205"/>
      <c r="S278" s="205"/>
      <c r="T278" s="205"/>
      <c r="U278" s="205"/>
      <c r="V278" s="206"/>
      <c r="W278" s="37" t="s">
        <v>70</v>
      </c>
      <c r="X278" s="198">
        <f>IFERROR(SUM(X258:X277),"0")</f>
        <v>32</v>
      </c>
      <c r="Y278" s="198">
        <f>IFERROR(SUM(Y258:Y277),"0")</f>
        <v>32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0.22139999999999999</v>
      </c>
      <c r="AA278" s="199"/>
      <c r="AB278" s="199"/>
      <c r="AC278" s="199"/>
    </row>
    <row r="279" spans="1:68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20"/>
      <c r="P279" s="207" t="s">
        <v>72</v>
      </c>
      <c r="Q279" s="205"/>
      <c r="R279" s="205"/>
      <c r="S279" s="205"/>
      <c r="T279" s="205"/>
      <c r="U279" s="205"/>
      <c r="V279" s="206"/>
      <c r="W279" s="37" t="s">
        <v>73</v>
      </c>
      <c r="X279" s="198">
        <f>IFERROR(SUMPRODUCT(X258:X277*H258:H277),"0")</f>
        <v>100.4</v>
      </c>
      <c r="Y279" s="198">
        <f>IFERROR(SUMPRODUCT(Y258:Y277*H258:H277),"0")</f>
        <v>100.4</v>
      </c>
      <c r="Z279" s="37"/>
      <c r="AA279" s="199"/>
      <c r="AB279" s="199"/>
      <c r="AC279" s="199"/>
    </row>
    <row r="280" spans="1:68" ht="15" customHeight="1" x14ac:dyDescent="0.2">
      <c r="A280" s="237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38"/>
      <c r="P280" s="224" t="s">
        <v>399</v>
      </c>
      <c r="Q280" s="225"/>
      <c r="R280" s="225"/>
      <c r="S280" s="225"/>
      <c r="T280" s="225"/>
      <c r="U280" s="225"/>
      <c r="V280" s="226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7640.12</v>
      </c>
      <c r="Y280" s="198">
        <f>IFERROR(Y24+Y33+Y40+Y48+Y64+Y70+Y75+Y81+Y91+Y98+Y110+Y116+Y122+Y129+Y134+Y140+Y145+Y151+Y159+Y164+Y172+Y177+Y185+Y195+Y203+Y208+Y214+Y220+Y227+Y233+Y241+Y245+Y250+Y256+Y279,"0")</f>
        <v>7640.12</v>
      </c>
      <c r="Z280" s="37"/>
      <c r="AA280" s="199"/>
      <c r="AB280" s="199"/>
      <c r="AC280" s="199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38"/>
      <c r="P281" s="224" t="s">
        <v>400</v>
      </c>
      <c r="Q281" s="225"/>
      <c r="R281" s="225"/>
      <c r="S281" s="225"/>
      <c r="T281" s="225"/>
      <c r="U281" s="225"/>
      <c r="V281" s="226"/>
      <c r="W281" s="37" t="s">
        <v>73</v>
      </c>
      <c r="X281" s="198">
        <f>IFERROR(SUM(BM22:BM277),"0")</f>
        <v>8411.1391999999996</v>
      </c>
      <c r="Y281" s="198">
        <f>IFERROR(SUM(BN22:BN277),"0")</f>
        <v>8411.1391999999996</v>
      </c>
      <c r="Z281" s="37"/>
      <c r="AA281" s="199"/>
      <c r="AB281" s="199"/>
      <c r="AC281" s="199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38"/>
      <c r="P282" s="224" t="s">
        <v>401</v>
      </c>
      <c r="Q282" s="225"/>
      <c r="R282" s="225"/>
      <c r="S282" s="225"/>
      <c r="T282" s="225"/>
      <c r="U282" s="225"/>
      <c r="V282" s="226"/>
      <c r="W282" s="37" t="s">
        <v>402</v>
      </c>
      <c r="X282" s="38">
        <f>ROUNDUP(SUM(BO22:BO277),0)</f>
        <v>22</v>
      </c>
      <c r="Y282" s="38">
        <f>ROUNDUP(SUM(BP22:BP277),0)</f>
        <v>22</v>
      </c>
      <c r="Z282" s="37"/>
      <c r="AA282" s="199"/>
      <c r="AB282" s="199"/>
      <c r="AC282" s="199"/>
    </row>
    <row r="283" spans="1:68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38"/>
      <c r="P283" s="224" t="s">
        <v>403</v>
      </c>
      <c r="Q283" s="225"/>
      <c r="R283" s="225"/>
      <c r="S283" s="225"/>
      <c r="T283" s="225"/>
      <c r="U283" s="225"/>
      <c r="V283" s="226"/>
      <c r="W283" s="37" t="s">
        <v>73</v>
      </c>
      <c r="X283" s="198">
        <f>GrossWeightTotal+PalletQtyTotal*25</f>
        <v>8961.1391999999996</v>
      </c>
      <c r="Y283" s="198">
        <f>GrossWeightTotalR+PalletQtyTotalR*25</f>
        <v>8961.1391999999996</v>
      </c>
      <c r="Z283" s="37"/>
      <c r="AA283" s="199"/>
      <c r="AB283" s="199"/>
      <c r="AC283" s="199"/>
    </row>
    <row r="284" spans="1:68" x14ac:dyDescent="0.2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38"/>
      <c r="P284" s="224" t="s">
        <v>404</v>
      </c>
      <c r="Q284" s="225"/>
      <c r="R284" s="225"/>
      <c r="S284" s="225"/>
      <c r="T284" s="225"/>
      <c r="U284" s="225"/>
      <c r="V284" s="226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1794</v>
      </c>
      <c r="Y284" s="198">
        <f>IFERROR(Y23+Y32+Y39+Y47+Y63+Y69+Y74+Y80+Y90+Y97+Y109+Y115+Y121+Y128+Y133+Y139+Y144+Y150+Y158+Y163+Y171+Y176+Y184+Y194+Y202+Y207+Y213+Y219+Y226+Y232+Y240+Y244+Y249+Y255+Y278,"0")</f>
        <v>1794</v>
      </c>
      <c r="Z284" s="37"/>
      <c r="AA284" s="199"/>
      <c r="AB284" s="199"/>
      <c r="AC284" s="199"/>
    </row>
    <row r="285" spans="1:68" ht="14.25" hidden="1" customHeight="1" x14ac:dyDescent="0.2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38"/>
      <c r="P285" s="224" t="s">
        <v>405</v>
      </c>
      <c r="Q285" s="225"/>
      <c r="R285" s="225"/>
      <c r="S285" s="225"/>
      <c r="T285" s="225"/>
      <c r="U285" s="225"/>
      <c r="V285" s="226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27.047239999999999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32" t="s">
        <v>74</v>
      </c>
      <c r="D287" s="257"/>
      <c r="E287" s="257"/>
      <c r="F287" s="257"/>
      <c r="G287" s="257"/>
      <c r="H287" s="257"/>
      <c r="I287" s="257"/>
      <c r="J287" s="257"/>
      <c r="K287" s="257"/>
      <c r="L287" s="257"/>
      <c r="M287" s="257"/>
      <c r="N287" s="257"/>
      <c r="O287" s="257"/>
      <c r="P287" s="257"/>
      <c r="Q287" s="257"/>
      <c r="R287" s="257"/>
      <c r="S287" s="258"/>
      <c r="T287" s="232" t="s">
        <v>221</v>
      </c>
      <c r="U287" s="258"/>
      <c r="V287" s="232" t="s">
        <v>244</v>
      </c>
      <c r="W287" s="258"/>
      <c r="X287" s="232" t="s">
        <v>258</v>
      </c>
      <c r="Y287" s="257"/>
      <c r="Z287" s="257"/>
      <c r="AA287" s="257"/>
      <c r="AB287" s="258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407" t="s">
        <v>408</v>
      </c>
      <c r="B288" s="232" t="s">
        <v>63</v>
      </c>
      <c r="C288" s="232" t="s">
        <v>75</v>
      </c>
      <c r="D288" s="232" t="s">
        <v>87</v>
      </c>
      <c r="E288" s="232" t="s">
        <v>95</v>
      </c>
      <c r="F288" s="232" t="s">
        <v>106</v>
      </c>
      <c r="G288" s="232" t="s">
        <v>132</v>
      </c>
      <c r="H288" s="232" t="s">
        <v>138</v>
      </c>
      <c r="I288" s="232" t="s">
        <v>142</v>
      </c>
      <c r="J288" s="232" t="s">
        <v>148</v>
      </c>
      <c r="K288" s="232" t="s">
        <v>161</v>
      </c>
      <c r="L288" s="232" t="s">
        <v>169</v>
      </c>
      <c r="M288" s="232" t="s">
        <v>190</v>
      </c>
      <c r="N288" s="188"/>
      <c r="O288" s="232" t="s">
        <v>195</v>
      </c>
      <c r="P288" s="232" t="s">
        <v>200</v>
      </c>
      <c r="Q288" s="232" t="s">
        <v>207</v>
      </c>
      <c r="R288" s="232" t="s">
        <v>210</v>
      </c>
      <c r="S288" s="232" t="s">
        <v>218</v>
      </c>
      <c r="T288" s="232" t="s">
        <v>222</v>
      </c>
      <c r="U288" s="232" t="s">
        <v>226</v>
      </c>
      <c r="V288" s="232" t="s">
        <v>245</v>
      </c>
      <c r="W288" s="232" t="s">
        <v>252</v>
      </c>
      <c r="X288" s="232" t="s">
        <v>259</v>
      </c>
      <c r="Y288" s="232" t="s">
        <v>266</v>
      </c>
      <c r="Z288" s="232" t="s">
        <v>279</v>
      </c>
      <c r="AA288" s="232" t="s">
        <v>288</v>
      </c>
      <c r="AB288" s="232" t="s">
        <v>291</v>
      </c>
      <c r="AC288" s="232" t="s">
        <v>298</v>
      </c>
      <c r="AD288" s="232" t="s">
        <v>303</v>
      </c>
      <c r="AE288" s="232" t="s">
        <v>309</v>
      </c>
      <c r="AF288" s="232" t="s">
        <v>222</v>
      </c>
    </row>
    <row r="289" spans="1:32" ht="13.5" customHeight="1" thickBot="1" x14ac:dyDescent="0.25">
      <c r="A289" s="408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188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  <c r="AA289" s="233"/>
      <c r="AB289" s="233"/>
      <c r="AC289" s="233"/>
      <c r="AD289" s="233"/>
      <c r="AE289" s="233"/>
      <c r="AF289" s="233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231</v>
      </c>
      <c r="D290" s="46">
        <f>IFERROR(X36*H36,"0")+IFERROR(X37*H37,"0")+IFERROR(X38*H38,"0")</f>
        <v>216</v>
      </c>
      <c r="E290" s="46">
        <f>IFERROR(X43*H43,"0")+IFERROR(X44*H44,"0")+IFERROR(X45*H45,"0")+IFERROR(X46*H46,"0")</f>
        <v>12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345.6</v>
      </c>
      <c r="G290" s="46">
        <f>IFERROR(X67*H67,"0")+IFERROR(X68*H68,"0")</f>
        <v>360</v>
      </c>
      <c r="H290" s="46">
        <f>IFERROR(X73*H73,"0")</f>
        <v>0</v>
      </c>
      <c r="I290" s="46">
        <f>IFERROR(X78*H78,"0")+IFERROR(X79*H79,"0")</f>
        <v>151.20000000000002</v>
      </c>
      <c r="J290" s="46">
        <f>IFERROR(X84*H84,"0")+IFERROR(X85*H85,"0")+IFERROR(X86*H86,"0")+IFERROR(X87*H87,"0")+IFERROR(X88*H88,"0")+IFERROR(X89*H89,"0")</f>
        <v>608.16000000000008</v>
      </c>
      <c r="K290" s="46">
        <f>IFERROR(X94*H94,"0")+IFERROR(X95*H95,"0")+IFERROR(X96*H96,"0")</f>
        <v>211.68</v>
      </c>
      <c r="L290" s="46">
        <f>IFERROR(X101*H101,"0")+IFERROR(X102*H102,"0")+IFERROR(X103*H103,"0")+IFERROR(X104*H104,"0")+IFERROR(X105*H105,"0")+IFERROR(X106*H106,"0")+IFERROR(X107*H107,"0")+IFERROR(X108*H108,"0")</f>
        <v>1802.88</v>
      </c>
      <c r="M290" s="46">
        <f>IFERROR(X113*H113,"0")+IFERROR(X114*H114,"0")</f>
        <v>546</v>
      </c>
      <c r="N290" s="188"/>
      <c r="O290" s="46">
        <f>IFERROR(X119*H119,"0")+IFERROR(X120*H120,"0")</f>
        <v>210</v>
      </c>
      <c r="P290" s="46">
        <f>IFERROR(X125*H125,"0")+IFERROR(X126*H126,"0")+IFERROR(X127*H127,"0")</f>
        <v>294</v>
      </c>
      <c r="Q290" s="46">
        <f>IFERROR(X132*H132,"0")</f>
        <v>84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360</v>
      </c>
      <c r="V290" s="46">
        <f>IFERROR(X168*H168,"0")+IFERROR(X169*H169,"0")+IFERROR(X170*H170,"0")</f>
        <v>504</v>
      </c>
      <c r="W290" s="46">
        <f>IFERROR(X175*H175,"0")</f>
        <v>0</v>
      </c>
      <c r="X290" s="46">
        <f>IFERROR(X181*H181,"0")+IFERROR(X182*H182,"0")+IFERROR(X183*H183,"0")</f>
        <v>134.39999999999998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172.8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180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1216.3999999999999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3895.68</v>
      </c>
      <c r="B293" s="60">
        <f>SUMPRODUCT(--(BB:BB="ПГП"),--(W:W="кор"),H:H,Y:Y)+SUMPRODUCT(--(BB:BB="ПГП"),--(W:W="кг"),Y:Y)</f>
        <v>3744.44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94,00"/>
        <filter val="1 802,88"/>
        <filter val="10,00"/>
        <filter val="100,40"/>
        <filter val="12,00"/>
        <filter val="120,00"/>
        <filter val="134,40"/>
        <filter val="14,00"/>
        <filter val="151,20"/>
        <filter val="154,00"/>
        <filter val="168,00"/>
        <filter val="172,80"/>
        <filter val="18,00"/>
        <filter val="180,00"/>
        <filter val="182,00"/>
        <filter val="210,00"/>
        <filter val="211,68"/>
        <filter val="216,00"/>
        <filter val="22"/>
        <filter val="231,00"/>
        <filter val="24,00"/>
        <filter val="252,00"/>
        <filter val="255,60"/>
        <filter val="28,00"/>
        <filter val="294,00"/>
        <filter val="32,00"/>
        <filter val="32,40"/>
        <filter val="324,00"/>
        <filter val="345,60"/>
        <filter val="36,00"/>
        <filter val="360,00"/>
        <filter val="42,00"/>
        <filter val="48,00"/>
        <filter val="504,00"/>
        <filter val="546,00"/>
        <filter val="56,00"/>
        <filter val="608,16"/>
        <filter val="64,00"/>
        <filter val="7 640,12"/>
        <filter val="70,00"/>
        <filter val="72,00"/>
        <filter val="8 411,14"/>
        <filter val="8 961,14"/>
        <filter val="84,00"/>
        <filter val="96,00"/>
        <filter val="98,00"/>
      </filters>
    </filterColumn>
  </autoFilter>
  <mergeCells count="523"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