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BD12D7-D0E9-4455-B2B5-FC2447E656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X279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Z278" i="1" s="1"/>
  <c r="Y258" i="1"/>
  <c r="Y279" i="1" s="1"/>
  <c r="X256" i="1"/>
  <c r="X255" i="1"/>
  <c r="BO254" i="1"/>
  <c r="BM254" i="1"/>
  <c r="Z254" i="1"/>
  <c r="Y254" i="1"/>
  <c r="BP254" i="1" s="1"/>
  <c r="P254" i="1"/>
  <c r="BO253" i="1"/>
  <c r="BM253" i="1"/>
  <c r="Z253" i="1"/>
  <c r="Y253" i="1"/>
  <c r="BO252" i="1"/>
  <c r="BM252" i="1"/>
  <c r="Z252" i="1"/>
  <c r="Z255" i="1" s="1"/>
  <c r="Y252" i="1"/>
  <c r="X250" i="1"/>
  <c r="X249" i="1"/>
  <c r="BO248" i="1"/>
  <c r="BM248" i="1"/>
  <c r="Z248" i="1"/>
  <c r="Y248" i="1"/>
  <c r="BP248" i="1" s="1"/>
  <c r="BO247" i="1"/>
  <c r="BM247" i="1"/>
  <c r="Z247" i="1"/>
  <c r="Z249" i="1" s="1"/>
  <c r="Y247" i="1"/>
  <c r="Y250" i="1" s="1"/>
  <c r="X245" i="1"/>
  <c r="X244" i="1"/>
  <c r="BO243" i="1"/>
  <c r="BM243" i="1"/>
  <c r="Z243" i="1"/>
  <c r="Z244" i="1" s="1"/>
  <c r="Y243" i="1"/>
  <c r="X241" i="1"/>
  <c r="X240" i="1"/>
  <c r="BO239" i="1"/>
  <c r="BM239" i="1"/>
  <c r="Z239" i="1"/>
  <c r="Y239" i="1"/>
  <c r="BP239" i="1" s="1"/>
  <c r="BO238" i="1"/>
  <c r="BM238" i="1"/>
  <c r="Z238" i="1"/>
  <c r="Y238" i="1"/>
  <c r="BP238" i="1" s="1"/>
  <c r="BO237" i="1"/>
  <c r="BM237" i="1"/>
  <c r="Z237" i="1"/>
  <c r="Z240" i="1" s="1"/>
  <c r="Y237" i="1"/>
  <c r="Y241" i="1" s="1"/>
  <c r="X233" i="1"/>
  <c r="X232" i="1"/>
  <c r="BO231" i="1"/>
  <c r="BM231" i="1"/>
  <c r="Z231" i="1"/>
  <c r="Z232" i="1" s="1"/>
  <c r="Y231" i="1"/>
  <c r="Y233" i="1" s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X220" i="1"/>
  <c r="X219" i="1"/>
  <c r="BO218" i="1"/>
  <c r="BM218" i="1"/>
  <c r="Z218" i="1"/>
  <c r="Z219" i="1" s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BP182" i="1" s="1"/>
  <c r="P182" i="1"/>
  <c r="BO181" i="1"/>
  <c r="BM181" i="1"/>
  <c r="Z181" i="1"/>
  <c r="Y181" i="1"/>
  <c r="Y185" i="1" s="1"/>
  <c r="P181" i="1"/>
  <c r="X177" i="1"/>
  <c r="X176" i="1"/>
  <c r="BO175" i="1"/>
  <c r="BM175" i="1"/>
  <c r="Z175" i="1"/>
  <c r="Z176" i="1" s="1"/>
  <c r="Y175" i="1"/>
  <c r="Y177" i="1" s="1"/>
  <c r="P175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Z158" i="1" s="1"/>
  <c r="Y154" i="1"/>
  <c r="Y158" i="1" s="1"/>
  <c r="X151" i="1"/>
  <c r="X150" i="1"/>
  <c r="BO149" i="1"/>
  <c r="BM149" i="1"/>
  <c r="Z149" i="1"/>
  <c r="Z150" i="1" s="1"/>
  <c r="Y149" i="1"/>
  <c r="Y151" i="1" s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X134" i="1"/>
  <c r="X133" i="1"/>
  <c r="BO132" i="1"/>
  <c r="BM132" i="1"/>
  <c r="Z132" i="1"/>
  <c r="Z133" i="1" s="1"/>
  <c r="Y132" i="1"/>
  <c r="Y133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BP94" i="1" s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Z63" i="1" s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Z47" i="1" s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X284" i="1" s="1"/>
  <c r="BO22" i="1"/>
  <c r="BM22" i="1"/>
  <c r="X281" i="1" s="1"/>
  <c r="Z22" i="1"/>
  <c r="Z23" i="1" s="1"/>
  <c r="Y22" i="1"/>
  <c r="Y23" i="1" s="1"/>
  <c r="P22" i="1"/>
  <c r="H10" i="1"/>
  <c r="A9" i="1"/>
  <c r="F10" i="1" s="1"/>
  <c r="D7" i="1"/>
  <c r="Q6" i="1"/>
  <c r="P2" i="1"/>
  <c r="BN59" i="1" l="1"/>
  <c r="Y69" i="1"/>
  <c r="BN68" i="1"/>
  <c r="Z80" i="1"/>
  <c r="Z90" i="1"/>
  <c r="BN88" i="1"/>
  <c r="BN89" i="1"/>
  <c r="Z109" i="1"/>
  <c r="BN101" i="1"/>
  <c r="BN103" i="1"/>
  <c r="BN105" i="1"/>
  <c r="BN107" i="1"/>
  <c r="Z115" i="1"/>
  <c r="Z121" i="1"/>
  <c r="BN119" i="1"/>
  <c r="Z163" i="1"/>
  <c r="Z171" i="1"/>
  <c r="BN168" i="1"/>
  <c r="BN170" i="1"/>
  <c r="Z226" i="1"/>
  <c r="X282" i="1"/>
  <c r="X283" i="1" s="1"/>
  <c r="X280" i="1"/>
  <c r="Y33" i="1"/>
  <c r="Y39" i="1"/>
  <c r="Y48" i="1"/>
  <c r="Y64" i="1"/>
  <c r="BN52" i="1"/>
  <c r="BN54" i="1"/>
  <c r="BN57" i="1"/>
  <c r="Z69" i="1"/>
  <c r="Y81" i="1"/>
  <c r="Y91" i="1"/>
  <c r="Z97" i="1"/>
  <c r="BN94" i="1"/>
  <c r="BN96" i="1"/>
  <c r="Y109" i="1"/>
  <c r="Y116" i="1"/>
  <c r="BN114" i="1"/>
  <c r="Y121" i="1"/>
  <c r="Y128" i="1"/>
  <c r="Z128" i="1"/>
  <c r="BN126" i="1"/>
  <c r="Y139" i="1"/>
  <c r="BN149" i="1"/>
  <c r="BP149" i="1"/>
  <c r="Y150" i="1"/>
  <c r="Y164" i="1"/>
  <c r="BN162" i="1"/>
  <c r="Y172" i="1"/>
  <c r="BN175" i="1"/>
  <c r="BP175" i="1"/>
  <c r="Y176" i="1"/>
  <c r="Z184" i="1"/>
  <c r="BN181" i="1"/>
  <c r="BP181" i="1"/>
  <c r="BN183" i="1"/>
  <c r="BN199" i="1"/>
  <c r="BN201" i="1"/>
  <c r="BN225" i="1"/>
  <c r="BN237" i="1"/>
  <c r="BP237" i="1"/>
  <c r="BN238" i="1"/>
  <c r="BN239" i="1"/>
  <c r="Y240" i="1"/>
  <c r="BN247" i="1"/>
  <c r="BP247" i="1"/>
  <c r="BN248" i="1"/>
  <c r="Y249" i="1"/>
  <c r="BN254" i="1"/>
  <c r="H9" i="1"/>
  <c r="A10" i="1"/>
  <c r="Y24" i="1"/>
  <c r="BN29" i="1"/>
  <c r="BN31" i="1"/>
  <c r="Y32" i="1"/>
  <c r="BN36" i="1"/>
  <c r="BP36" i="1"/>
  <c r="BN37" i="1"/>
  <c r="Y40" i="1"/>
  <c r="BN44" i="1"/>
  <c r="BN46" i="1"/>
  <c r="Y47" i="1"/>
  <c r="BN51" i="1"/>
  <c r="BP51" i="1"/>
  <c r="BN53" i="1"/>
  <c r="BN55" i="1"/>
  <c r="BN56" i="1"/>
  <c r="BN58" i="1"/>
  <c r="BN60" i="1"/>
  <c r="BN62" i="1"/>
  <c r="Y63" i="1"/>
  <c r="BN67" i="1"/>
  <c r="BP67" i="1"/>
  <c r="Y70" i="1"/>
  <c r="Y75" i="1"/>
  <c r="BN79" i="1"/>
  <c r="Y80" i="1"/>
  <c r="BN84" i="1"/>
  <c r="BP84" i="1"/>
  <c r="BN86" i="1"/>
  <c r="Y90" i="1"/>
  <c r="BP95" i="1"/>
  <c r="BN95" i="1"/>
  <c r="Y97" i="1"/>
  <c r="BP102" i="1"/>
  <c r="BN102" i="1"/>
  <c r="Y110" i="1"/>
  <c r="BP104" i="1"/>
  <c r="BN104" i="1"/>
  <c r="BP106" i="1"/>
  <c r="BN106" i="1"/>
  <c r="F9" i="1"/>
  <c r="J9" i="1"/>
  <c r="BN22" i="1"/>
  <c r="BP22" i="1"/>
  <c r="BN28" i="1"/>
  <c r="BP28" i="1"/>
  <c r="BN30" i="1"/>
  <c r="BN38" i="1"/>
  <c r="BN43" i="1"/>
  <c r="BP43" i="1"/>
  <c r="BN45" i="1"/>
  <c r="BN61" i="1"/>
  <c r="BN73" i="1"/>
  <c r="BP73" i="1"/>
  <c r="BN78" i="1"/>
  <c r="BP78" i="1"/>
  <c r="BN85" i="1"/>
  <c r="BN87" i="1"/>
  <c r="Y98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08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Z285" i="1" l="1"/>
  <c r="Y284" i="1"/>
  <c r="Y282" i="1"/>
  <c r="Y281" i="1"/>
  <c r="Y280" i="1"/>
  <c r="B293" i="1" l="1"/>
  <c r="Y283" i="1"/>
  <c r="A293" i="1"/>
  <c r="C293" i="1"/>
</calcChain>
</file>

<file path=xl/sharedStrings.xml><?xml version="1.0" encoding="utf-8"?>
<sst xmlns="http://schemas.openxmlformats.org/spreadsheetml/2006/main" count="1329" uniqueCount="429">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</sst>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9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9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258" t="s">
        <v>0</v>
      </c>
      <c r="E1" s="231"/>
      <c r="F1" s="231"/>
      <c r="G1" s="12" t="s">
        <v>1</v>
      </c>
      <c r="H1" s="258" t="s">
        <v>2</v>
      </c>
      <c r="I1" s="231"/>
      <c r="J1" s="231"/>
      <c r="K1" s="231"/>
      <c r="L1" s="231"/>
      <c r="M1" s="231"/>
      <c r="N1" s="231"/>
      <c r="O1" s="231"/>
      <c r="P1" s="231"/>
      <c r="Q1" s="231"/>
      <c r="R1" s="230" t="s">
        <v>3</v>
      </c>
      <c r="S1" s="231"/>
      <c r="T1" s="2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3"/>
      <c r="R2" s="203"/>
      <c r="S2" s="203"/>
      <c r="T2" s="203"/>
      <c r="U2" s="203"/>
      <c r="V2" s="203"/>
      <c r="W2" s="203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3"/>
      <c r="Q3" s="203"/>
      <c r="R3" s="203"/>
      <c r="S3" s="203"/>
      <c r="T3" s="203"/>
      <c r="U3" s="203"/>
      <c r="V3" s="203"/>
      <c r="W3" s="203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75" t="s">
        <v>8</v>
      </c>
      <c r="B5" s="260"/>
      <c r="C5" s="261"/>
      <c r="D5" s="263"/>
      <c r="E5" s="264"/>
      <c r="F5" s="384" t="s">
        <v>9</v>
      </c>
      <c r="G5" s="261"/>
      <c r="H5" s="263" t="s">
        <v>428</v>
      </c>
      <c r="I5" s="351"/>
      <c r="J5" s="351"/>
      <c r="K5" s="351"/>
      <c r="L5" s="351"/>
      <c r="M5" s="264"/>
      <c r="N5" s="61"/>
      <c r="P5" s="24" t="s">
        <v>10</v>
      </c>
      <c r="Q5" s="375">
        <v>45565</v>
      </c>
      <c r="R5" s="283"/>
      <c r="T5" s="290" t="s">
        <v>11</v>
      </c>
      <c r="U5" s="291"/>
      <c r="V5" s="292" t="s">
        <v>12</v>
      </c>
      <c r="W5" s="283"/>
      <c r="AB5" s="51"/>
      <c r="AC5" s="51"/>
      <c r="AD5" s="51"/>
      <c r="AE5" s="51"/>
    </row>
    <row r="6" spans="1:32" s="193" customFormat="1" ht="24" customHeight="1" x14ac:dyDescent="0.2">
      <c r="A6" s="275" t="s">
        <v>13</v>
      </c>
      <c r="B6" s="260"/>
      <c r="C6" s="261"/>
      <c r="D6" s="353" t="s">
        <v>14</v>
      </c>
      <c r="E6" s="354"/>
      <c r="F6" s="354"/>
      <c r="G6" s="354"/>
      <c r="H6" s="354"/>
      <c r="I6" s="354"/>
      <c r="J6" s="354"/>
      <c r="K6" s="354"/>
      <c r="L6" s="354"/>
      <c r="M6" s="283"/>
      <c r="N6" s="62"/>
      <c r="P6" s="24" t="s">
        <v>15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209"/>
      <c r="T6" s="313" t="s">
        <v>16</v>
      </c>
      <c r="U6" s="291"/>
      <c r="V6" s="297" t="s">
        <v>17</v>
      </c>
      <c r="W6" s="239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2"/>
      <c r="M7" s="243"/>
      <c r="N7" s="63"/>
      <c r="P7" s="24"/>
      <c r="Q7" s="42"/>
      <c r="R7" s="42"/>
      <c r="T7" s="203"/>
      <c r="U7" s="291"/>
      <c r="V7" s="298"/>
      <c r="W7" s="299"/>
      <c r="AB7" s="51"/>
      <c r="AC7" s="51"/>
      <c r="AD7" s="51"/>
      <c r="AE7" s="51"/>
    </row>
    <row r="8" spans="1:32" s="193" customFormat="1" ht="25.5" customHeight="1" x14ac:dyDescent="0.2">
      <c r="A8" s="406" t="s">
        <v>18</v>
      </c>
      <c r="B8" s="206"/>
      <c r="C8" s="207"/>
      <c r="D8" s="248" t="s">
        <v>19</v>
      </c>
      <c r="E8" s="249"/>
      <c r="F8" s="249"/>
      <c r="G8" s="249"/>
      <c r="H8" s="249"/>
      <c r="I8" s="249"/>
      <c r="J8" s="249"/>
      <c r="K8" s="249"/>
      <c r="L8" s="249"/>
      <c r="M8" s="250"/>
      <c r="N8" s="64"/>
      <c r="P8" s="24" t="s">
        <v>20</v>
      </c>
      <c r="Q8" s="286">
        <v>0.45833333333333331</v>
      </c>
      <c r="R8" s="243"/>
      <c r="T8" s="203"/>
      <c r="U8" s="291"/>
      <c r="V8" s="298"/>
      <c r="W8" s="299"/>
      <c r="AB8" s="51"/>
      <c r="AC8" s="51"/>
      <c r="AD8" s="51"/>
      <c r="AE8" s="51"/>
    </row>
    <row r="9" spans="1:32" s="193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7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217"/>
      <c r="N9" s="194"/>
      <c r="P9" s="26" t="s">
        <v>21</v>
      </c>
      <c r="Q9" s="279"/>
      <c r="R9" s="280"/>
      <c r="T9" s="203"/>
      <c r="U9" s="291"/>
      <c r="V9" s="300"/>
      <c r="W9" s="301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7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295" t="str">
        <f>IFERROR(VLOOKUP($D$10,Proxy,2,FALSE),"")</f>
        <v/>
      </c>
      <c r="I10" s="203"/>
      <c r="J10" s="203"/>
      <c r="K10" s="203"/>
      <c r="L10" s="203"/>
      <c r="M10" s="203"/>
      <c r="N10" s="192"/>
      <c r="P10" s="26" t="s">
        <v>22</v>
      </c>
      <c r="Q10" s="314"/>
      <c r="R10" s="315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2"/>
      <c r="R11" s="283"/>
      <c r="U11" s="24" t="s">
        <v>27</v>
      </c>
      <c r="V11" s="359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16" t="s">
        <v>29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30</v>
      </c>
      <c r="Q12" s="286"/>
      <c r="R12" s="243"/>
      <c r="S12" s="23"/>
      <c r="U12" s="24"/>
      <c r="V12" s="231"/>
      <c r="W12" s="203"/>
      <c r="AB12" s="51"/>
      <c r="AC12" s="51"/>
      <c r="AD12" s="51"/>
      <c r="AE12" s="51"/>
    </row>
    <row r="13" spans="1:32" s="193" customFormat="1" ht="23.25" customHeight="1" x14ac:dyDescent="0.2">
      <c r="A13" s="316" t="s">
        <v>31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32</v>
      </c>
      <c r="Q13" s="359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16" t="s">
        <v>33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17" t="s">
        <v>34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319" t="s">
        <v>35</v>
      </c>
      <c r="Q15" s="231"/>
      <c r="R15" s="231"/>
      <c r="S15" s="231"/>
      <c r="T15" s="2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0"/>
      <c r="Q16" s="320"/>
      <c r="R16" s="320"/>
      <c r="S16" s="320"/>
      <c r="T16" s="3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2" t="s">
        <v>36</v>
      </c>
      <c r="B17" s="222" t="s">
        <v>37</v>
      </c>
      <c r="C17" s="289" t="s">
        <v>38</v>
      </c>
      <c r="D17" s="222" t="s">
        <v>39</v>
      </c>
      <c r="E17" s="269"/>
      <c r="F17" s="222" t="s">
        <v>40</v>
      </c>
      <c r="G17" s="222" t="s">
        <v>41</v>
      </c>
      <c r="H17" s="222" t="s">
        <v>42</v>
      </c>
      <c r="I17" s="222" t="s">
        <v>43</v>
      </c>
      <c r="J17" s="222" t="s">
        <v>44</v>
      </c>
      <c r="K17" s="222" t="s">
        <v>45</v>
      </c>
      <c r="L17" s="222" t="s">
        <v>46</v>
      </c>
      <c r="M17" s="222" t="s">
        <v>47</v>
      </c>
      <c r="N17" s="222" t="s">
        <v>48</v>
      </c>
      <c r="O17" s="222" t="s">
        <v>49</v>
      </c>
      <c r="P17" s="222" t="s">
        <v>50</v>
      </c>
      <c r="Q17" s="268"/>
      <c r="R17" s="268"/>
      <c r="S17" s="268"/>
      <c r="T17" s="269"/>
      <c r="U17" s="396" t="s">
        <v>51</v>
      </c>
      <c r="V17" s="261"/>
      <c r="W17" s="222" t="s">
        <v>52</v>
      </c>
      <c r="X17" s="222" t="s">
        <v>53</v>
      </c>
      <c r="Y17" s="404" t="s">
        <v>54</v>
      </c>
      <c r="Z17" s="222" t="s">
        <v>55</v>
      </c>
      <c r="AA17" s="348" t="s">
        <v>56</v>
      </c>
      <c r="AB17" s="348" t="s">
        <v>57</v>
      </c>
      <c r="AC17" s="348" t="s">
        <v>58</v>
      </c>
      <c r="AD17" s="348" t="s">
        <v>59</v>
      </c>
      <c r="AE17" s="379"/>
      <c r="AF17" s="380"/>
      <c r="AG17" s="276"/>
      <c r="BD17" s="342" t="s">
        <v>60</v>
      </c>
    </row>
    <row r="18" spans="1:68" ht="14.25" customHeight="1" x14ac:dyDescent="0.2">
      <c r="A18" s="223"/>
      <c r="B18" s="223"/>
      <c r="C18" s="223"/>
      <c r="D18" s="270"/>
      <c r="E18" s="272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70"/>
      <c r="Q18" s="271"/>
      <c r="R18" s="271"/>
      <c r="S18" s="271"/>
      <c r="T18" s="272"/>
      <c r="U18" s="191" t="s">
        <v>61</v>
      </c>
      <c r="V18" s="191" t="s">
        <v>62</v>
      </c>
      <c r="W18" s="223"/>
      <c r="X18" s="223"/>
      <c r="Y18" s="405"/>
      <c r="Z18" s="223"/>
      <c r="AA18" s="349"/>
      <c r="AB18" s="349"/>
      <c r="AC18" s="349"/>
      <c r="AD18" s="381"/>
      <c r="AE18" s="382"/>
      <c r="AF18" s="383"/>
      <c r="AG18" s="277"/>
      <c r="BD18" s="203"/>
    </row>
    <row r="19" spans="1:68" ht="27.75" hidden="1" customHeight="1" x14ac:dyDescent="0.2">
      <c r="A19" s="224" t="s">
        <v>63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48"/>
      <c r="AB19" s="48"/>
      <c r="AC19" s="48"/>
    </row>
    <row r="20" spans="1:68" ht="16.5" hidden="1" customHeight="1" x14ac:dyDescent="0.25">
      <c r="A20" s="202" t="s">
        <v>63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190"/>
      <c r="AB20" s="190"/>
      <c r="AC20" s="190"/>
    </row>
    <row r="21" spans="1:68" ht="14.25" hidden="1" customHeight="1" x14ac:dyDescent="0.25">
      <c r="A21" s="204" t="s">
        <v>64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189"/>
      <c r="AB21" s="189"/>
      <c r="AC21" s="18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8">
        <v>4607111035752</v>
      </c>
      <c r="E22" s="209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1"/>
      <c r="R22" s="211"/>
      <c r="S22" s="211"/>
      <c r="T22" s="212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32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33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hidden="1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33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hidden="1" customHeight="1" x14ac:dyDescent="0.2">
      <c r="A25" s="224" t="s">
        <v>74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48"/>
      <c r="AB25" s="48"/>
      <c r="AC25" s="48"/>
    </row>
    <row r="26" spans="1:68" ht="16.5" hidden="1" customHeight="1" x14ac:dyDescent="0.25">
      <c r="A26" s="202" t="s">
        <v>75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90"/>
      <c r="AB26" s="190"/>
      <c r="AC26" s="190"/>
    </row>
    <row r="27" spans="1:68" ht="14.25" hidden="1" customHeight="1" x14ac:dyDescent="0.25">
      <c r="A27" s="204" t="s">
        <v>76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89"/>
      <c r="AB27" s="189"/>
      <c r="AC27" s="18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8">
        <v>4607111036605</v>
      </c>
      <c r="E28" s="209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1"/>
      <c r="R28" s="211"/>
      <c r="S28" s="211"/>
      <c r="T28" s="212"/>
      <c r="U28" s="34"/>
      <c r="V28" s="34"/>
      <c r="W28" s="35" t="s">
        <v>70</v>
      </c>
      <c r="X28" s="196">
        <v>70</v>
      </c>
      <c r="Y28" s="197">
        <f>IFERROR(IF(X28="","",X28),"")</f>
        <v>70</v>
      </c>
      <c r="Z28" s="36">
        <f>IFERROR(IF(X28="","",X28*0.00936),"")</f>
        <v>0.6552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0.55555555555555558</v>
      </c>
      <c r="BP28" s="67">
        <f>IFERROR(Y28/J28,"0")</f>
        <v>0.55555555555555558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8">
        <v>4607111036520</v>
      </c>
      <c r="E29" s="209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1"/>
      <c r="R29" s="211"/>
      <c r="S29" s="211"/>
      <c r="T29" s="212"/>
      <c r="U29" s="34"/>
      <c r="V29" s="34"/>
      <c r="W29" s="35" t="s">
        <v>70</v>
      </c>
      <c r="X29" s="196">
        <v>14</v>
      </c>
      <c r="Y29" s="197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8">
        <v>4607111036537</v>
      </c>
      <c r="E30" s="209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1"/>
      <c r="R30" s="211"/>
      <c r="S30" s="211"/>
      <c r="T30" s="212"/>
      <c r="U30" s="34"/>
      <c r="V30" s="34"/>
      <c r="W30" s="35" t="s">
        <v>70</v>
      </c>
      <c r="X30" s="196">
        <v>42</v>
      </c>
      <c r="Y30" s="197">
        <f>IFERROR(IF(X30="","",X30),"")</f>
        <v>42</v>
      </c>
      <c r="Z30" s="36">
        <f>IFERROR(IF(X30="","",X30*0.00936),"")</f>
        <v>0.39312000000000002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0.33333333333333331</v>
      </c>
      <c r="BP30" s="67">
        <f>IFERROR(Y30/J30,"0")</f>
        <v>0.33333333333333331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8">
        <v>4607111036599</v>
      </c>
      <c r="E31" s="209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1"/>
      <c r="R31" s="211"/>
      <c r="S31" s="211"/>
      <c r="T31" s="212"/>
      <c r="U31" s="34"/>
      <c r="V31" s="34"/>
      <c r="W31" s="35" t="s">
        <v>70</v>
      </c>
      <c r="X31" s="196">
        <v>28</v>
      </c>
      <c r="Y31" s="197">
        <f>IFERROR(IF(X31="","",X31),"")</f>
        <v>28</v>
      </c>
      <c r="Z31" s="36">
        <f>IFERROR(IF(X31="","",X31*0.00936),"")</f>
        <v>0.26207999999999998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0.22222222222222221</v>
      </c>
      <c r="BP31" s="67">
        <f>IFERROR(Y31/J31,"0")</f>
        <v>0.22222222222222221</v>
      </c>
    </row>
    <row r="32" spans="1:68" x14ac:dyDescent="0.2">
      <c r="A32" s="232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33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198">
        <f>IFERROR(SUM(X28:X31),"0")</f>
        <v>154</v>
      </c>
      <c r="Y32" s="198">
        <f>IFERROR(SUM(Y28:Y31),"0")</f>
        <v>154</v>
      </c>
      <c r="Z32" s="198">
        <f>IFERROR(IF(Z28="",0,Z28),"0")+IFERROR(IF(Z29="",0,Z29),"0")+IFERROR(IF(Z30="",0,Z30),"0")+IFERROR(IF(Z31="",0,Z31),"0")</f>
        <v>1.4414400000000001</v>
      </c>
      <c r="AA32" s="199"/>
      <c r="AB32" s="199"/>
      <c r="AC32" s="199"/>
    </row>
    <row r="33" spans="1:68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33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198">
        <f>IFERROR(SUMPRODUCT(X28:X31*H28:H31),"0")</f>
        <v>231</v>
      </c>
      <c r="Y33" s="198">
        <f>IFERROR(SUMPRODUCT(Y28:Y31*H28:H31),"0")</f>
        <v>231</v>
      </c>
      <c r="Z33" s="37"/>
      <c r="AA33" s="199"/>
      <c r="AB33" s="199"/>
      <c r="AC33" s="199"/>
    </row>
    <row r="34" spans="1:68" ht="16.5" hidden="1" customHeight="1" x14ac:dyDescent="0.25">
      <c r="A34" s="202" t="s">
        <v>87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90"/>
      <c r="AB34" s="190"/>
      <c r="AC34" s="190"/>
    </row>
    <row r="35" spans="1:68" ht="14.25" hidden="1" customHeight="1" x14ac:dyDescent="0.25">
      <c r="A35" s="204" t="s">
        <v>64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89"/>
      <c r="AB35" s="189"/>
      <c r="AC35" s="189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8">
        <v>4607111036285</v>
      </c>
      <c r="E36" s="209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1"/>
      <c r="R36" s="211"/>
      <c r="S36" s="211"/>
      <c r="T36" s="212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8">
        <v>4607111036308</v>
      </c>
      <c r="E37" s="209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293" t="s">
        <v>92</v>
      </c>
      <c r="Q37" s="211"/>
      <c r="R37" s="211"/>
      <c r="S37" s="211"/>
      <c r="T37" s="212"/>
      <c r="U37" s="34"/>
      <c r="V37" s="34"/>
      <c r="W37" s="35" t="s">
        <v>70</v>
      </c>
      <c r="X37" s="196">
        <v>348</v>
      </c>
      <c r="Y37" s="197">
        <f>IFERROR(IF(X37="","",X37),"")</f>
        <v>348</v>
      </c>
      <c r="Z37" s="36">
        <f>IFERROR(IF(X37="","",X37*0.0155),"")</f>
        <v>5.3940000000000001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2181.96</v>
      </c>
      <c r="BN37" s="67">
        <f>IFERROR(Y37*I37,"0")</f>
        <v>2181.96</v>
      </c>
      <c r="BO37" s="67">
        <f>IFERROR(X37/J37,"0")</f>
        <v>4.1428571428571432</v>
      </c>
      <c r="BP37" s="67">
        <f>IFERROR(Y37/J37,"0")</f>
        <v>4.1428571428571432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8">
        <v>4607111036292</v>
      </c>
      <c r="E38" s="209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1"/>
      <c r="R38" s="211"/>
      <c r="S38" s="211"/>
      <c r="T38" s="212"/>
      <c r="U38" s="34"/>
      <c r="V38" s="34"/>
      <c r="W38" s="35" t="s">
        <v>70</v>
      </c>
      <c r="X38" s="196">
        <v>24</v>
      </c>
      <c r="Y38" s="197">
        <f>IFERROR(IF(X38="","",X38),"")</f>
        <v>24</v>
      </c>
      <c r="Z38" s="36">
        <f>IFERROR(IF(X38="","",X38*0.0155),"")</f>
        <v>0.372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23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33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198">
        <f>IFERROR(SUM(X36:X38),"0")</f>
        <v>372</v>
      </c>
      <c r="Y39" s="198">
        <f>IFERROR(SUM(Y36:Y38),"0")</f>
        <v>372</v>
      </c>
      <c r="Z39" s="198">
        <f>IFERROR(IF(Z36="",0,Z36),"0")+IFERROR(IF(Z37="",0,Z37),"0")+IFERROR(IF(Z38="",0,Z38),"0")</f>
        <v>5.766</v>
      </c>
      <c r="AA39" s="199"/>
      <c r="AB39" s="199"/>
      <c r="AC39" s="199"/>
    </row>
    <row r="40" spans="1:68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33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198">
        <f>IFERROR(SUMPRODUCT(X36:X38*H36:H38),"0")</f>
        <v>2232</v>
      </c>
      <c r="Y40" s="198">
        <f>IFERROR(SUMPRODUCT(Y36:Y38*H36:H38),"0")</f>
        <v>2232</v>
      </c>
      <c r="Z40" s="37"/>
      <c r="AA40" s="199"/>
      <c r="AB40" s="199"/>
      <c r="AC40" s="199"/>
    </row>
    <row r="41" spans="1:68" ht="16.5" hidden="1" customHeight="1" x14ac:dyDescent="0.25">
      <c r="A41" s="202" t="s">
        <v>95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90"/>
      <c r="AB41" s="190"/>
      <c r="AC41" s="190"/>
    </row>
    <row r="42" spans="1:68" ht="14.25" hidden="1" customHeight="1" x14ac:dyDescent="0.25">
      <c r="A42" s="204" t="s">
        <v>96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89"/>
      <c r="AB42" s="189"/>
      <c r="AC42" s="189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8">
        <v>4607111038951</v>
      </c>
      <c r="E43" s="209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2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1"/>
      <c r="R43" s="211"/>
      <c r="S43" s="211"/>
      <c r="T43" s="212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8">
        <v>4607111037596</v>
      </c>
      <c r="E44" s="209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1"/>
      <c r="R44" s="211"/>
      <c r="S44" s="211"/>
      <c r="T44" s="212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8">
        <v>4607111037053</v>
      </c>
      <c r="E45" s="209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1"/>
      <c r="R45" s="211"/>
      <c r="S45" s="211"/>
      <c r="T45" s="212"/>
      <c r="U45" s="34"/>
      <c r="V45" s="34"/>
      <c r="W45" s="35" t="s">
        <v>70</v>
      </c>
      <c r="X45" s="196">
        <v>30</v>
      </c>
      <c r="Y45" s="197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8">
        <v>4607111037060</v>
      </c>
      <c r="E46" s="209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2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1"/>
      <c r="R46" s="211"/>
      <c r="S46" s="211"/>
      <c r="T46" s="212"/>
      <c r="U46" s="34"/>
      <c r="V46" s="34"/>
      <c r="W46" s="35" t="s">
        <v>70</v>
      </c>
      <c r="X46" s="196">
        <v>20</v>
      </c>
      <c r="Y46" s="197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32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33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198">
        <f>IFERROR(SUM(X43:X46),"0")</f>
        <v>50</v>
      </c>
      <c r="Y47" s="198">
        <f>IFERROR(SUM(Y43:Y46),"0")</f>
        <v>50</v>
      </c>
      <c r="Z47" s="198">
        <f>IFERROR(IF(Z43="",0,Z43),"0")+IFERROR(IF(Z44="",0,Z44),"0")+IFERROR(IF(Z45="",0,Z45),"0")+IFERROR(IF(Z46="",0,Z46),"0")</f>
        <v>0.47499999999999998</v>
      </c>
      <c r="AA47" s="199"/>
      <c r="AB47" s="199"/>
      <c r="AC47" s="199"/>
    </row>
    <row r="48" spans="1:68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33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198">
        <f>IFERROR(SUMPRODUCT(X43:X46*H43:H46),"0")</f>
        <v>60</v>
      </c>
      <c r="Y48" s="198">
        <f>IFERROR(SUMPRODUCT(Y43:Y46*H43:H46),"0")</f>
        <v>60</v>
      </c>
      <c r="Z48" s="37"/>
      <c r="AA48" s="199"/>
      <c r="AB48" s="199"/>
      <c r="AC48" s="199"/>
    </row>
    <row r="49" spans="1:68" ht="16.5" hidden="1" customHeight="1" x14ac:dyDescent="0.25">
      <c r="A49" s="202" t="s">
        <v>106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190"/>
      <c r="AB49" s="190"/>
      <c r="AC49" s="190"/>
    </row>
    <row r="50" spans="1:68" ht="14.25" hidden="1" customHeight="1" x14ac:dyDescent="0.25">
      <c r="A50" s="204" t="s">
        <v>64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89"/>
      <c r="AB50" s="189"/>
      <c r="AC50" s="189"/>
    </row>
    <row r="51" spans="1:68" ht="27" hidden="1" customHeight="1" x14ac:dyDescent="0.25">
      <c r="A51" s="54" t="s">
        <v>107</v>
      </c>
      <c r="B51" s="54" t="s">
        <v>108</v>
      </c>
      <c r="C51" s="31">
        <v>4301070989</v>
      </c>
      <c r="D51" s="208">
        <v>4607111037190</v>
      </c>
      <c r="E51" s="209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1"/>
      <c r="R51" s="211"/>
      <c r="S51" s="211"/>
      <c r="T51" s="212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4301071032</v>
      </c>
      <c r="D52" s="208">
        <v>4607111038999</v>
      </c>
      <c r="E52" s="209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1"/>
      <c r="R52" s="211"/>
      <c r="S52" s="211"/>
      <c r="T52" s="212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208">
        <v>4607111037183</v>
      </c>
      <c r="E53" s="209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1"/>
      <c r="R53" s="211"/>
      <c r="S53" s="211"/>
      <c r="T53" s="212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4301071044</v>
      </c>
      <c r="D54" s="208">
        <v>4607111039385</v>
      </c>
      <c r="E54" s="209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1"/>
      <c r="R54" s="211"/>
      <c r="S54" s="211"/>
      <c r="T54" s="212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4301070970</v>
      </c>
      <c r="D55" s="208">
        <v>4607111037091</v>
      </c>
      <c r="E55" s="209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1"/>
      <c r="R55" s="211"/>
      <c r="S55" s="211"/>
      <c r="T55" s="212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4301071045</v>
      </c>
      <c r="D56" s="208">
        <v>4607111039392</v>
      </c>
      <c r="E56" s="209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">
        <v>119</v>
      </c>
      <c r="Q56" s="211"/>
      <c r="R56" s="211"/>
      <c r="S56" s="211"/>
      <c r="T56" s="212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4301070971</v>
      </c>
      <c r="D57" s="208">
        <v>4607111036902</v>
      </c>
      <c r="E57" s="209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1"/>
      <c r="R57" s="211"/>
      <c r="S57" s="211"/>
      <c r="T57" s="212"/>
      <c r="U57" s="34"/>
      <c r="V57" s="34"/>
      <c r="W57" s="35" t="s">
        <v>70</v>
      </c>
      <c r="X57" s="196">
        <v>0</v>
      </c>
      <c r="Y57" s="19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4301071031</v>
      </c>
      <c r="D58" s="208">
        <v>4607111038982</v>
      </c>
      <c r="E58" s="209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0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1"/>
      <c r="R58" s="211"/>
      <c r="S58" s="211"/>
      <c r="T58" s="212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124</v>
      </c>
      <c r="B59" s="54" t="s">
        <v>125</v>
      </c>
      <c r="C59" s="31">
        <v>4301070969</v>
      </c>
      <c r="D59" s="208">
        <v>4607111036858</v>
      </c>
      <c r="E59" s="209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4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1"/>
      <c r="R59" s="211"/>
      <c r="S59" s="211"/>
      <c r="T59" s="212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126</v>
      </c>
      <c r="B60" s="54" t="s">
        <v>127</v>
      </c>
      <c r="C60" s="31">
        <v>4301071046</v>
      </c>
      <c r="D60" s="208">
        <v>4607111039354</v>
      </c>
      <c r="E60" s="209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1"/>
      <c r="R60" s="211"/>
      <c r="S60" s="211"/>
      <c r="T60" s="212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8">
        <v>4607111036889</v>
      </c>
      <c r="E61" s="209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1"/>
      <c r="R61" s="211"/>
      <c r="S61" s="211"/>
      <c r="T61" s="212"/>
      <c r="U61" s="34"/>
      <c r="V61" s="34"/>
      <c r="W61" s="35" t="s">
        <v>70</v>
      </c>
      <c r="X61" s="196">
        <v>48</v>
      </c>
      <c r="Y61" s="197">
        <f t="shared" si="0"/>
        <v>48</v>
      </c>
      <c r="Z61" s="36">
        <f t="shared" si="1"/>
        <v>0.74399999999999999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359.32799999999997</v>
      </c>
      <c r="BN61" s="67">
        <f t="shared" si="3"/>
        <v>359.32799999999997</v>
      </c>
      <c r="BO61" s="67">
        <f t="shared" si="4"/>
        <v>0.5714285714285714</v>
      </c>
      <c r="BP61" s="67">
        <f t="shared" si="5"/>
        <v>0.5714285714285714</v>
      </c>
    </row>
    <row r="62" spans="1:68" ht="27" hidden="1" customHeight="1" x14ac:dyDescent="0.25">
      <c r="A62" s="54" t="s">
        <v>130</v>
      </c>
      <c r="B62" s="54" t="s">
        <v>131</v>
      </c>
      <c r="C62" s="31">
        <v>4301071047</v>
      </c>
      <c r="D62" s="208">
        <v>4607111039330</v>
      </c>
      <c r="E62" s="209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9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1"/>
      <c r="R62" s="211"/>
      <c r="S62" s="211"/>
      <c r="T62" s="212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32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33"/>
      <c r="P63" s="205" t="s">
        <v>72</v>
      </c>
      <c r="Q63" s="206"/>
      <c r="R63" s="206"/>
      <c r="S63" s="206"/>
      <c r="T63" s="206"/>
      <c r="U63" s="206"/>
      <c r="V63" s="207"/>
      <c r="W63" s="37" t="s">
        <v>70</v>
      </c>
      <c r="X63" s="198">
        <f>IFERROR(SUM(X51:X62),"0")</f>
        <v>48</v>
      </c>
      <c r="Y63" s="198">
        <f>IFERROR(SUM(Y51:Y62),"0")</f>
        <v>48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0.74399999999999999</v>
      </c>
      <c r="AA63" s="199"/>
      <c r="AB63" s="199"/>
      <c r="AC63" s="199"/>
    </row>
    <row r="64" spans="1:68" x14ac:dyDescent="0.2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33"/>
      <c r="P64" s="205" t="s">
        <v>72</v>
      </c>
      <c r="Q64" s="206"/>
      <c r="R64" s="206"/>
      <c r="S64" s="206"/>
      <c r="T64" s="206"/>
      <c r="U64" s="206"/>
      <c r="V64" s="207"/>
      <c r="W64" s="37" t="s">
        <v>73</v>
      </c>
      <c r="X64" s="198">
        <f>IFERROR(SUMPRODUCT(X51:X62*H51:H62),"0")</f>
        <v>345.6</v>
      </c>
      <c r="Y64" s="198">
        <f>IFERROR(SUMPRODUCT(Y51:Y62*H51:H62),"0")</f>
        <v>345.6</v>
      </c>
      <c r="Z64" s="37"/>
      <c r="AA64" s="199"/>
      <c r="AB64" s="199"/>
      <c r="AC64" s="199"/>
    </row>
    <row r="65" spans="1:68" ht="16.5" hidden="1" customHeight="1" x14ac:dyDescent="0.25">
      <c r="A65" s="202" t="s">
        <v>132</v>
      </c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190"/>
      <c r="AB65" s="190"/>
      <c r="AC65" s="190"/>
    </row>
    <row r="66" spans="1:68" ht="14.25" hidden="1" customHeight="1" x14ac:dyDescent="0.25">
      <c r="A66" s="204" t="s">
        <v>64</v>
      </c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189"/>
      <c r="AB66" s="189"/>
      <c r="AC66" s="189"/>
    </row>
    <row r="67" spans="1:68" ht="27" hidden="1" customHeight="1" x14ac:dyDescent="0.25">
      <c r="A67" s="54" t="s">
        <v>133</v>
      </c>
      <c r="B67" s="54" t="s">
        <v>134</v>
      </c>
      <c r="C67" s="31">
        <v>4301070977</v>
      </c>
      <c r="D67" s="208">
        <v>4607111037411</v>
      </c>
      <c r="E67" s="209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8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1"/>
      <c r="R67" s="211"/>
      <c r="S67" s="211"/>
      <c r="T67" s="212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8">
        <v>4607111036728</v>
      </c>
      <c r="E68" s="209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3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1"/>
      <c r="R68" s="211"/>
      <c r="S68" s="211"/>
      <c r="T68" s="212"/>
      <c r="U68" s="34"/>
      <c r="V68" s="34"/>
      <c r="W68" s="35" t="s">
        <v>70</v>
      </c>
      <c r="X68" s="196">
        <v>72</v>
      </c>
      <c r="Y68" s="197">
        <f>IFERROR(IF(X68="","",X68),"")</f>
        <v>72</v>
      </c>
      <c r="Z68" s="36">
        <f>IFERROR(IF(X68="","",X68*0.00866),"")</f>
        <v>0.62351999999999996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375.35039999999998</v>
      </c>
      <c r="BN68" s="67">
        <f>IFERROR(Y68*I68,"0")</f>
        <v>375.35039999999998</v>
      </c>
      <c r="BO68" s="67">
        <f>IFERROR(X68/J68,"0")</f>
        <v>0.5</v>
      </c>
      <c r="BP68" s="67">
        <f>IFERROR(Y68/J68,"0")</f>
        <v>0.5</v>
      </c>
    </row>
    <row r="69" spans="1:68" x14ac:dyDescent="0.2">
      <c r="A69" s="232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33"/>
      <c r="P69" s="205" t="s">
        <v>72</v>
      </c>
      <c r="Q69" s="206"/>
      <c r="R69" s="206"/>
      <c r="S69" s="206"/>
      <c r="T69" s="206"/>
      <c r="U69" s="206"/>
      <c r="V69" s="207"/>
      <c r="W69" s="37" t="s">
        <v>70</v>
      </c>
      <c r="X69" s="198">
        <f>IFERROR(SUM(X67:X68),"0")</f>
        <v>72</v>
      </c>
      <c r="Y69" s="198">
        <f>IFERROR(SUM(Y67:Y68),"0")</f>
        <v>72</v>
      </c>
      <c r="Z69" s="198">
        <f>IFERROR(IF(Z67="",0,Z67),"0")+IFERROR(IF(Z68="",0,Z68),"0")</f>
        <v>0.62351999999999996</v>
      </c>
      <c r="AA69" s="199"/>
      <c r="AB69" s="199"/>
      <c r="AC69" s="199"/>
    </row>
    <row r="70" spans="1:68" x14ac:dyDescent="0.2">
      <c r="A70" s="203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33"/>
      <c r="P70" s="205" t="s">
        <v>72</v>
      </c>
      <c r="Q70" s="206"/>
      <c r="R70" s="206"/>
      <c r="S70" s="206"/>
      <c r="T70" s="206"/>
      <c r="U70" s="206"/>
      <c r="V70" s="207"/>
      <c r="W70" s="37" t="s">
        <v>73</v>
      </c>
      <c r="X70" s="198">
        <f>IFERROR(SUMPRODUCT(X67:X68*H67:H68),"0")</f>
        <v>360</v>
      </c>
      <c r="Y70" s="198">
        <f>IFERROR(SUMPRODUCT(Y67:Y68*H67:H68),"0")</f>
        <v>360</v>
      </c>
      <c r="Z70" s="37"/>
      <c r="AA70" s="199"/>
      <c r="AB70" s="199"/>
      <c r="AC70" s="199"/>
    </row>
    <row r="71" spans="1:68" ht="16.5" hidden="1" customHeight="1" x14ac:dyDescent="0.25">
      <c r="A71" s="202" t="s">
        <v>138</v>
      </c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190"/>
      <c r="AB71" s="190"/>
      <c r="AC71" s="190"/>
    </row>
    <row r="72" spans="1:68" ht="14.25" hidden="1" customHeight="1" x14ac:dyDescent="0.25">
      <c r="A72" s="204" t="s">
        <v>139</v>
      </c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189"/>
      <c r="AB72" s="189"/>
      <c r="AC72" s="189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8">
        <v>4607111033659</v>
      </c>
      <c r="E73" s="209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36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1"/>
      <c r="R73" s="211"/>
      <c r="S73" s="211"/>
      <c r="T73" s="212"/>
      <c r="U73" s="34"/>
      <c r="V73" s="34"/>
      <c r="W73" s="35" t="s">
        <v>70</v>
      </c>
      <c r="X73" s="196">
        <v>14</v>
      </c>
      <c r="Y73" s="197">
        <f>IFERROR(IF(X73="","",X73),"")</f>
        <v>14</v>
      </c>
      <c r="Z73" s="36">
        <f>IFERROR(IF(X73="","",X73*0.01788),"")</f>
        <v>0.25031999999999999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232"/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33"/>
      <c r="P74" s="205" t="s">
        <v>72</v>
      </c>
      <c r="Q74" s="206"/>
      <c r="R74" s="206"/>
      <c r="S74" s="206"/>
      <c r="T74" s="206"/>
      <c r="U74" s="206"/>
      <c r="V74" s="207"/>
      <c r="W74" s="37" t="s">
        <v>70</v>
      </c>
      <c r="X74" s="198">
        <f>IFERROR(SUM(X73:X73),"0")</f>
        <v>14</v>
      </c>
      <c r="Y74" s="198">
        <f>IFERROR(SUM(Y73:Y73),"0")</f>
        <v>14</v>
      </c>
      <c r="Z74" s="198">
        <f>IFERROR(IF(Z73="",0,Z73),"0")</f>
        <v>0.25031999999999999</v>
      </c>
      <c r="AA74" s="199"/>
      <c r="AB74" s="199"/>
      <c r="AC74" s="199"/>
    </row>
    <row r="75" spans="1:68" x14ac:dyDescent="0.2">
      <c r="A75" s="203"/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33"/>
      <c r="P75" s="205" t="s">
        <v>72</v>
      </c>
      <c r="Q75" s="206"/>
      <c r="R75" s="206"/>
      <c r="S75" s="206"/>
      <c r="T75" s="206"/>
      <c r="U75" s="206"/>
      <c r="V75" s="207"/>
      <c r="W75" s="37" t="s">
        <v>73</v>
      </c>
      <c r="X75" s="198">
        <f>IFERROR(SUMPRODUCT(X73:X73*H73:H73),"0")</f>
        <v>50.4</v>
      </c>
      <c r="Y75" s="198">
        <f>IFERROR(SUMPRODUCT(Y73:Y73*H73:H73),"0")</f>
        <v>50.4</v>
      </c>
      <c r="Z75" s="37"/>
      <c r="AA75" s="199"/>
      <c r="AB75" s="199"/>
      <c r="AC75" s="199"/>
    </row>
    <row r="76" spans="1:68" ht="16.5" hidden="1" customHeight="1" x14ac:dyDescent="0.25">
      <c r="A76" s="202" t="s">
        <v>142</v>
      </c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190"/>
      <c r="AB76" s="190"/>
      <c r="AC76" s="190"/>
    </row>
    <row r="77" spans="1:68" ht="14.25" hidden="1" customHeight="1" x14ac:dyDescent="0.25">
      <c r="A77" s="204" t="s">
        <v>143</v>
      </c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189"/>
      <c r="AB77" s="189"/>
      <c r="AC77" s="189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8">
        <v>4607111034137</v>
      </c>
      <c r="E78" s="209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1"/>
      <c r="R78" s="211"/>
      <c r="S78" s="211"/>
      <c r="T78" s="212"/>
      <c r="U78" s="34"/>
      <c r="V78" s="34"/>
      <c r="W78" s="35" t="s">
        <v>70</v>
      </c>
      <c r="X78" s="196">
        <v>42</v>
      </c>
      <c r="Y78" s="197">
        <f>IFERROR(IF(X78="","",X78),"")</f>
        <v>42</v>
      </c>
      <c r="Z78" s="36">
        <f>IFERROR(IF(X78="","",X78*0.01788),"")</f>
        <v>0.75095999999999996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180.75120000000001</v>
      </c>
      <c r="BN78" s="67">
        <f>IFERROR(Y78*I78,"0")</f>
        <v>180.75120000000001</v>
      </c>
      <c r="BO78" s="67">
        <f>IFERROR(X78/J78,"0")</f>
        <v>0.6</v>
      </c>
      <c r="BP78" s="67">
        <f>IFERROR(Y78/J78,"0")</f>
        <v>0.6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8">
        <v>4607111034120</v>
      </c>
      <c r="E79" s="209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1"/>
      <c r="R79" s="211"/>
      <c r="S79" s="211"/>
      <c r="T79" s="212"/>
      <c r="U79" s="34"/>
      <c r="V79" s="34"/>
      <c r="W79" s="35" t="s">
        <v>70</v>
      </c>
      <c r="X79" s="196">
        <v>28</v>
      </c>
      <c r="Y79" s="197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32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33"/>
      <c r="P80" s="205" t="s">
        <v>72</v>
      </c>
      <c r="Q80" s="206"/>
      <c r="R80" s="206"/>
      <c r="S80" s="206"/>
      <c r="T80" s="206"/>
      <c r="U80" s="206"/>
      <c r="V80" s="207"/>
      <c r="W80" s="37" t="s">
        <v>70</v>
      </c>
      <c r="X80" s="198">
        <f>IFERROR(SUM(X78:X79),"0")</f>
        <v>70</v>
      </c>
      <c r="Y80" s="198">
        <f>IFERROR(SUM(Y78:Y79),"0")</f>
        <v>70</v>
      </c>
      <c r="Z80" s="198">
        <f>IFERROR(IF(Z78="",0,Z78),"0")+IFERROR(IF(Z79="",0,Z79),"0")</f>
        <v>1.2515999999999998</v>
      </c>
      <c r="AA80" s="199"/>
      <c r="AB80" s="199"/>
      <c r="AC80" s="199"/>
    </row>
    <row r="81" spans="1:68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33"/>
      <c r="P81" s="205" t="s">
        <v>72</v>
      </c>
      <c r="Q81" s="206"/>
      <c r="R81" s="206"/>
      <c r="S81" s="206"/>
      <c r="T81" s="206"/>
      <c r="U81" s="206"/>
      <c r="V81" s="207"/>
      <c r="W81" s="37" t="s">
        <v>73</v>
      </c>
      <c r="X81" s="198">
        <f>IFERROR(SUMPRODUCT(X78:X79*H78:H79),"0")</f>
        <v>252</v>
      </c>
      <c r="Y81" s="198">
        <f>IFERROR(SUMPRODUCT(Y78:Y79*H78:H79),"0")</f>
        <v>252</v>
      </c>
      <c r="Z81" s="37"/>
      <c r="AA81" s="199"/>
      <c r="AB81" s="199"/>
      <c r="AC81" s="199"/>
    </row>
    <row r="82" spans="1:68" ht="16.5" hidden="1" customHeight="1" x14ac:dyDescent="0.25">
      <c r="A82" s="202" t="s">
        <v>148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190"/>
      <c r="AB82" s="190"/>
      <c r="AC82" s="190"/>
    </row>
    <row r="83" spans="1:68" ht="14.25" hidden="1" customHeight="1" x14ac:dyDescent="0.25">
      <c r="A83" s="204" t="s">
        <v>139</v>
      </c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189"/>
      <c r="AB83" s="189"/>
      <c r="AC83" s="189"/>
    </row>
    <row r="84" spans="1:68" ht="27" hidden="1" customHeight="1" x14ac:dyDescent="0.25">
      <c r="A84" s="54" t="s">
        <v>149</v>
      </c>
      <c r="B84" s="54" t="s">
        <v>150</v>
      </c>
      <c r="C84" s="31">
        <v>4301135285</v>
      </c>
      <c r="D84" s="208">
        <v>4607111036407</v>
      </c>
      <c r="E84" s="209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1"/>
      <c r="R84" s="211"/>
      <c r="S84" s="211"/>
      <c r="T84" s="212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8">
        <v>4607111033628</v>
      </c>
      <c r="E85" s="209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9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1"/>
      <c r="R85" s="211"/>
      <c r="S85" s="211"/>
      <c r="T85" s="212"/>
      <c r="U85" s="34"/>
      <c r="V85" s="34"/>
      <c r="W85" s="35" t="s">
        <v>70</v>
      </c>
      <c r="X85" s="196">
        <v>28</v>
      </c>
      <c r="Y85" s="197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8">
        <v>4607111033451</v>
      </c>
      <c r="E86" s="209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1"/>
      <c r="R86" s="211"/>
      <c r="S86" s="211"/>
      <c r="T86" s="212"/>
      <c r="U86" s="34"/>
      <c r="V86" s="34"/>
      <c r="W86" s="35" t="s">
        <v>70</v>
      </c>
      <c r="X86" s="196">
        <v>28</v>
      </c>
      <c r="Y86" s="197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155</v>
      </c>
      <c r="B87" s="54" t="s">
        <v>156</v>
      </c>
      <c r="C87" s="31">
        <v>4301135295</v>
      </c>
      <c r="D87" s="208">
        <v>4607111035141</v>
      </c>
      <c r="E87" s="209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1"/>
      <c r="R87" s="211"/>
      <c r="S87" s="211"/>
      <c r="T87" s="212"/>
      <c r="U87" s="34"/>
      <c r="V87" s="34"/>
      <c r="W87" s="35" t="s">
        <v>70</v>
      </c>
      <c r="X87" s="196">
        <v>14</v>
      </c>
      <c r="Y87" s="197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8">
        <v>4607111033444</v>
      </c>
      <c r="E88" s="209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1"/>
      <c r="R88" s="211"/>
      <c r="S88" s="211"/>
      <c r="T88" s="212"/>
      <c r="U88" s="34"/>
      <c r="V88" s="34"/>
      <c r="W88" s="35" t="s">
        <v>70</v>
      </c>
      <c r="X88" s="196">
        <v>42</v>
      </c>
      <c r="Y88" s="197">
        <f t="shared" si="6"/>
        <v>42</v>
      </c>
      <c r="Z88" s="36">
        <f t="shared" si="7"/>
        <v>0.75095999999999996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hidden="1" customHeight="1" x14ac:dyDescent="0.25">
      <c r="A89" s="54" t="s">
        <v>159</v>
      </c>
      <c r="B89" s="54" t="s">
        <v>160</v>
      </c>
      <c r="C89" s="31">
        <v>4301135290</v>
      </c>
      <c r="D89" s="208">
        <v>4607111035028</v>
      </c>
      <c r="E89" s="209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1"/>
      <c r="R89" s="211"/>
      <c r="S89" s="211"/>
      <c r="T89" s="212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32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33"/>
      <c r="P90" s="205" t="s">
        <v>72</v>
      </c>
      <c r="Q90" s="206"/>
      <c r="R90" s="206"/>
      <c r="S90" s="206"/>
      <c r="T90" s="206"/>
      <c r="U90" s="206"/>
      <c r="V90" s="207"/>
      <c r="W90" s="37" t="s">
        <v>70</v>
      </c>
      <c r="X90" s="198">
        <f>IFERROR(SUM(X84:X89),"0")</f>
        <v>112</v>
      </c>
      <c r="Y90" s="198">
        <f>IFERROR(SUM(Y84:Y89),"0")</f>
        <v>112</v>
      </c>
      <c r="Z90" s="198">
        <f>IFERROR(IF(Z84="",0,Z84),"0")+IFERROR(IF(Z85="",0,Z85),"0")+IFERROR(IF(Z86="",0,Z86),"0")+IFERROR(IF(Z87="",0,Z87),"0")+IFERROR(IF(Z88="",0,Z88),"0")+IFERROR(IF(Z89="",0,Z89),"0")</f>
        <v>2.0025599999999999</v>
      </c>
      <c r="AA90" s="199"/>
      <c r="AB90" s="199"/>
      <c r="AC90" s="199"/>
    </row>
    <row r="91" spans="1:68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33"/>
      <c r="P91" s="205" t="s">
        <v>72</v>
      </c>
      <c r="Q91" s="206"/>
      <c r="R91" s="206"/>
      <c r="S91" s="206"/>
      <c r="T91" s="206"/>
      <c r="U91" s="206"/>
      <c r="V91" s="207"/>
      <c r="W91" s="37" t="s">
        <v>73</v>
      </c>
      <c r="X91" s="198">
        <f>IFERROR(SUMPRODUCT(X84:X89*H84:H89),"0")</f>
        <v>403.20000000000005</v>
      </c>
      <c r="Y91" s="198">
        <f>IFERROR(SUMPRODUCT(Y84:Y89*H84:H89),"0")</f>
        <v>403.20000000000005</v>
      </c>
      <c r="Z91" s="37"/>
      <c r="AA91" s="199"/>
      <c r="AB91" s="199"/>
      <c r="AC91" s="199"/>
    </row>
    <row r="92" spans="1:68" ht="16.5" hidden="1" customHeight="1" x14ac:dyDescent="0.25">
      <c r="A92" s="202" t="s">
        <v>161</v>
      </c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190"/>
      <c r="AB92" s="190"/>
      <c r="AC92" s="190"/>
    </row>
    <row r="93" spans="1:68" ht="14.25" hidden="1" customHeight="1" x14ac:dyDescent="0.25">
      <c r="A93" s="204" t="s">
        <v>162</v>
      </c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189"/>
      <c r="AB93" s="189"/>
      <c r="AC93" s="189"/>
    </row>
    <row r="94" spans="1:68" ht="27" hidden="1" customHeight="1" x14ac:dyDescent="0.25">
      <c r="A94" s="54" t="s">
        <v>163</v>
      </c>
      <c r="B94" s="54" t="s">
        <v>164</v>
      </c>
      <c r="C94" s="31">
        <v>4301136042</v>
      </c>
      <c r="D94" s="208">
        <v>4607025784012</v>
      </c>
      <c r="E94" s="209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1"/>
      <c r="R94" s="211"/>
      <c r="S94" s="211"/>
      <c r="T94" s="212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4301136040</v>
      </c>
      <c r="D95" s="208">
        <v>4607025784319</v>
      </c>
      <c r="E95" s="209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1"/>
      <c r="R95" s="211"/>
      <c r="S95" s="211"/>
      <c r="T95" s="212"/>
      <c r="U95" s="34"/>
      <c r="V95" s="34"/>
      <c r="W95" s="35" t="s">
        <v>70</v>
      </c>
      <c r="X95" s="196">
        <v>0</v>
      </c>
      <c r="Y95" s="197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8">
        <v>4607111035370</v>
      </c>
      <c r="E96" s="209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4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1"/>
      <c r="R96" s="211"/>
      <c r="S96" s="211"/>
      <c r="T96" s="212"/>
      <c r="U96" s="34"/>
      <c r="V96" s="34"/>
      <c r="W96" s="35" t="s">
        <v>70</v>
      </c>
      <c r="X96" s="196">
        <v>24</v>
      </c>
      <c r="Y96" s="197">
        <f>IFERROR(IF(X96="","",X96),"")</f>
        <v>24</v>
      </c>
      <c r="Z96" s="36">
        <f>IFERROR(IF(X96="","",X96*0.0155),"")</f>
        <v>0.372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232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33"/>
      <c r="P97" s="205" t="s">
        <v>72</v>
      </c>
      <c r="Q97" s="206"/>
      <c r="R97" s="206"/>
      <c r="S97" s="206"/>
      <c r="T97" s="206"/>
      <c r="U97" s="206"/>
      <c r="V97" s="207"/>
      <c r="W97" s="37" t="s">
        <v>70</v>
      </c>
      <c r="X97" s="198">
        <f>IFERROR(SUM(X94:X96),"0")</f>
        <v>24</v>
      </c>
      <c r="Y97" s="198">
        <f>IFERROR(SUM(Y94:Y96),"0")</f>
        <v>24</v>
      </c>
      <c r="Z97" s="198">
        <f>IFERROR(IF(Z94="",0,Z94),"0")+IFERROR(IF(Z95="",0,Z95),"0")+IFERROR(IF(Z96="",0,Z96),"0")</f>
        <v>0.372</v>
      </c>
      <c r="AA97" s="199"/>
      <c r="AB97" s="199"/>
      <c r="AC97" s="199"/>
    </row>
    <row r="98" spans="1:68" x14ac:dyDescent="0.2">
      <c r="A98" s="203"/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33"/>
      <c r="P98" s="205" t="s">
        <v>72</v>
      </c>
      <c r="Q98" s="206"/>
      <c r="R98" s="206"/>
      <c r="S98" s="206"/>
      <c r="T98" s="206"/>
      <c r="U98" s="206"/>
      <c r="V98" s="207"/>
      <c r="W98" s="37" t="s">
        <v>73</v>
      </c>
      <c r="X98" s="198">
        <f>IFERROR(SUMPRODUCT(X94:X96*H94:H96),"0")</f>
        <v>73.92</v>
      </c>
      <c r="Y98" s="198">
        <f>IFERROR(SUMPRODUCT(Y94:Y96*H94:H96),"0")</f>
        <v>73.92</v>
      </c>
      <c r="Z98" s="37"/>
      <c r="AA98" s="199"/>
      <c r="AB98" s="199"/>
      <c r="AC98" s="199"/>
    </row>
    <row r="99" spans="1:68" ht="16.5" hidden="1" customHeight="1" x14ac:dyDescent="0.25">
      <c r="A99" s="202" t="s">
        <v>169</v>
      </c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190"/>
      <c r="AB99" s="190"/>
      <c r="AC99" s="190"/>
    </row>
    <row r="100" spans="1:68" ht="14.25" hidden="1" customHeight="1" x14ac:dyDescent="0.25">
      <c r="A100" s="204" t="s">
        <v>64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189"/>
      <c r="AB100" s="189"/>
      <c r="AC100" s="189"/>
    </row>
    <row r="101" spans="1:68" ht="27" hidden="1" customHeight="1" x14ac:dyDescent="0.25">
      <c r="A101" s="54" t="s">
        <v>170</v>
      </c>
      <c r="B101" s="54" t="s">
        <v>171</v>
      </c>
      <c r="C101" s="31">
        <v>4301070975</v>
      </c>
      <c r="D101" s="208">
        <v>4607111033970</v>
      </c>
      <c r="E101" s="209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1"/>
      <c r="R101" s="211"/>
      <c r="S101" s="211"/>
      <c r="T101" s="212"/>
      <c r="U101" s="34"/>
      <c r="V101" s="34"/>
      <c r="W101" s="35" t="s">
        <v>70</v>
      </c>
      <c r="X101" s="196">
        <v>0</v>
      </c>
      <c r="Y101" s="19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4301071051</v>
      </c>
      <c r="D102" s="208">
        <v>4607111039262</v>
      </c>
      <c r="E102" s="209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9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1"/>
      <c r="R102" s="211"/>
      <c r="S102" s="211"/>
      <c r="T102" s="212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176</v>
      </c>
      <c r="B103" s="54" t="s">
        <v>177</v>
      </c>
      <c r="C103" s="31">
        <v>4301070976</v>
      </c>
      <c r="D103" s="208">
        <v>4607111034144</v>
      </c>
      <c r="E103" s="209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2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1"/>
      <c r="R103" s="211"/>
      <c r="S103" s="211"/>
      <c r="T103" s="212"/>
      <c r="U103" s="34"/>
      <c r="V103" s="34"/>
      <c r="W103" s="35" t="s">
        <v>70</v>
      </c>
      <c r="X103" s="196">
        <v>0</v>
      </c>
      <c r="Y103" s="197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180</v>
      </c>
      <c r="B104" s="54" t="s">
        <v>181</v>
      </c>
      <c r="C104" s="31">
        <v>4301071038</v>
      </c>
      <c r="D104" s="208">
        <v>4607111039248</v>
      </c>
      <c r="E104" s="209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1"/>
      <c r="R104" s="211"/>
      <c r="S104" s="211"/>
      <c r="T104" s="212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182</v>
      </c>
      <c r="B105" s="54" t="s">
        <v>183</v>
      </c>
      <c r="C105" s="31">
        <v>4301070973</v>
      </c>
      <c r="D105" s="208">
        <v>4607111033987</v>
      </c>
      <c r="E105" s="209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36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1"/>
      <c r="R105" s="211"/>
      <c r="S105" s="211"/>
      <c r="T105" s="212"/>
      <c r="U105" s="34"/>
      <c r="V105" s="34"/>
      <c r="W105" s="35" t="s">
        <v>70</v>
      </c>
      <c r="X105" s="196">
        <v>0</v>
      </c>
      <c r="Y105" s="197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4301071049</v>
      </c>
      <c r="D106" s="208">
        <v>4607111039293</v>
      </c>
      <c r="E106" s="209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1"/>
      <c r="R106" s="211"/>
      <c r="S106" s="211"/>
      <c r="T106" s="212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186</v>
      </c>
      <c r="B107" s="54" t="s">
        <v>187</v>
      </c>
      <c r="C107" s="31">
        <v>4301070974</v>
      </c>
      <c r="D107" s="208">
        <v>4607111034151</v>
      </c>
      <c r="E107" s="209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36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1"/>
      <c r="R107" s="211"/>
      <c r="S107" s="211"/>
      <c r="T107" s="212"/>
      <c r="U107" s="34"/>
      <c r="V107" s="34"/>
      <c r="W107" s="35" t="s">
        <v>70</v>
      </c>
      <c r="X107" s="196">
        <v>0</v>
      </c>
      <c r="Y107" s="197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4301071039</v>
      </c>
      <c r="D108" s="208">
        <v>4607111039279</v>
      </c>
      <c r="E108" s="209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1"/>
      <c r="R108" s="211"/>
      <c r="S108" s="211"/>
      <c r="T108" s="212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idden="1" x14ac:dyDescent="0.2">
      <c r="A109" s="232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33"/>
      <c r="P109" s="205" t="s">
        <v>72</v>
      </c>
      <c r="Q109" s="206"/>
      <c r="R109" s="206"/>
      <c r="S109" s="206"/>
      <c r="T109" s="206"/>
      <c r="U109" s="206"/>
      <c r="V109" s="207"/>
      <c r="W109" s="37" t="s">
        <v>70</v>
      </c>
      <c r="X109" s="198">
        <f>IFERROR(SUM(X101:X108),"0")</f>
        <v>0</v>
      </c>
      <c r="Y109" s="198">
        <f>IFERROR(SUM(Y101:Y108),"0")</f>
        <v>0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199"/>
      <c r="AB109" s="199"/>
      <c r="AC109" s="199"/>
    </row>
    <row r="110" spans="1:68" hidden="1" x14ac:dyDescent="0.2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33"/>
      <c r="P110" s="205" t="s">
        <v>72</v>
      </c>
      <c r="Q110" s="206"/>
      <c r="R110" s="206"/>
      <c r="S110" s="206"/>
      <c r="T110" s="206"/>
      <c r="U110" s="206"/>
      <c r="V110" s="207"/>
      <c r="W110" s="37" t="s">
        <v>73</v>
      </c>
      <c r="X110" s="198">
        <f>IFERROR(SUMPRODUCT(X101:X108*H101:H108),"0")</f>
        <v>0</v>
      </c>
      <c r="Y110" s="198">
        <f>IFERROR(SUMPRODUCT(Y101:Y108*H101:H108),"0")</f>
        <v>0</v>
      </c>
      <c r="Z110" s="37"/>
      <c r="AA110" s="199"/>
      <c r="AB110" s="199"/>
      <c r="AC110" s="199"/>
    </row>
    <row r="111" spans="1:68" ht="16.5" hidden="1" customHeight="1" x14ac:dyDescent="0.25">
      <c r="A111" s="202" t="s">
        <v>190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190"/>
      <c r="AB111" s="190"/>
      <c r="AC111" s="190"/>
    </row>
    <row r="112" spans="1:68" ht="14.25" hidden="1" customHeight="1" x14ac:dyDescent="0.25">
      <c r="A112" s="204" t="s">
        <v>139</v>
      </c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8">
        <v>4607111034014</v>
      </c>
      <c r="E113" s="209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1"/>
      <c r="R113" s="211"/>
      <c r="S113" s="211"/>
      <c r="T113" s="212"/>
      <c r="U113" s="34"/>
      <c r="V113" s="34"/>
      <c r="W113" s="35" t="s">
        <v>70</v>
      </c>
      <c r="X113" s="196">
        <v>42</v>
      </c>
      <c r="Y113" s="197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155.55119999999999</v>
      </c>
      <c r="BN113" s="67">
        <f>IFERROR(Y113*I113,"0")</f>
        <v>155.55119999999999</v>
      </c>
      <c r="BO113" s="67">
        <f>IFERROR(X113/J113,"0")</f>
        <v>0.6</v>
      </c>
      <c r="BP113" s="67">
        <f>IFERROR(Y113/J113,"0")</f>
        <v>0.6</v>
      </c>
    </row>
    <row r="114" spans="1:68" ht="27" customHeight="1" x14ac:dyDescent="0.25">
      <c r="A114" s="54" t="s">
        <v>193</v>
      </c>
      <c r="B114" s="54" t="s">
        <v>194</v>
      </c>
      <c r="C114" s="31">
        <v>4301135299</v>
      </c>
      <c r="D114" s="208">
        <v>4607111033994</v>
      </c>
      <c r="E114" s="209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1"/>
      <c r="R114" s="211"/>
      <c r="S114" s="211"/>
      <c r="T114" s="212"/>
      <c r="U114" s="34"/>
      <c r="V114" s="34"/>
      <c r="W114" s="35" t="s">
        <v>70</v>
      </c>
      <c r="X114" s="196">
        <v>140</v>
      </c>
      <c r="Y114" s="197">
        <f>IFERROR(IF(X114="","",X114),"")</f>
        <v>140</v>
      </c>
      <c r="Z114" s="36">
        <f>IFERROR(IF(X114="","",X114*0.01788),"")</f>
        <v>2.5032000000000001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518.50400000000002</v>
      </c>
      <c r="BN114" s="67">
        <f>IFERROR(Y114*I114,"0")</f>
        <v>518.50400000000002</v>
      </c>
      <c r="BO114" s="67">
        <f>IFERROR(X114/J114,"0")</f>
        <v>2</v>
      </c>
      <c r="BP114" s="67">
        <f>IFERROR(Y114/J114,"0")</f>
        <v>2</v>
      </c>
    </row>
    <row r="115" spans="1:68" x14ac:dyDescent="0.2">
      <c r="A115" s="232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33"/>
      <c r="P115" s="205" t="s">
        <v>72</v>
      </c>
      <c r="Q115" s="206"/>
      <c r="R115" s="206"/>
      <c r="S115" s="206"/>
      <c r="T115" s="206"/>
      <c r="U115" s="206"/>
      <c r="V115" s="207"/>
      <c r="W115" s="37" t="s">
        <v>70</v>
      </c>
      <c r="X115" s="198">
        <f>IFERROR(SUM(X113:X114),"0")</f>
        <v>182</v>
      </c>
      <c r="Y115" s="198">
        <f>IFERROR(SUM(Y113:Y114),"0")</f>
        <v>182</v>
      </c>
      <c r="Z115" s="198">
        <f>IFERROR(IF(Z113="",0,Z113),"0")+IFERROR(IF(Z114="",0,Z114),"0")</f>
        <v>3.2541600000000002</v>
      </c>
      <c r="AA115" s="199"/>
      <c r="AB115" s="199"/>
      <c r="AC115" s="199"/>
    </row>
    <row r="116" spans="1:68" x14ac:dyDescent="0.2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33"/>
      <c r="P116" s="205" t="s">
        <v>72</v>
      </c>
      <c r="Q116" s="206"/>
      <c r="R116" s="206"/>
      <c r="S116" s="206"/>
      <c r="T116" s="206"/>
      <c r="U116" s="206"/>
      <c r="V116" s="207"/>
      <c r="W116" s="37" t="s">
        <v>73</v>
      </c>
      <c r="X116" s="198">
        <f>IFERROR(SUMPRODUCT(X113:X114*H113:H114),"0")</f>
        <v>546</v>
      </c>
      <c r="Y116" s="198">
        <f>IFERROR(SUMPRODUCT(Y113:Y114*H113:H114),"0")</f>
        <v>546</v>
      </c>
      <c r="Z116" s="37"/>
      <c r="AA116" s="199"/>
      <c r="AB116" s="199"/>
      <c r="AC116" s="199"/>
    </row>
    <row r="117" spans="1:68" ht="16.5" hidden="1" customHeight="1" x14ac:dyDescent="0.25">
      <c r="A117" s="202" t="s">
        <v>195</v>
      </c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190"/>
      <c r="AB117" s="190"/>
      <c r="AC117" s="190"/>
    </row>
    <row r="118" spans="1:68" ht="14.25" hidden="1" customHeight="1" x14ac:dyDescent="0.25">
      <c r="A118" s="204" t="s">
        <v>139</v>
      </c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189"/>
      <c r="AB118" s="189"/>
      <c r="AC118" s="189"/>
    </row>
    <row r="119" spans="1:68" ht="27" hidden="1" customHeight="1" x14ac:dyDescent="0.25">
      <c r="A119" s="54" t="s">
        <v>196</v>
      </c>
      <c r="B119" s="54" t="s">
        <v>197</v>
      </c>
      <c r="C119" s="31">
        <v>4301135311</v>
      </c>
      <c r="D119" s="208">
        <v>4607111039095</v>
      </c>
      <c r="E119" s="209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1"/>
      <c r="R119" s="211"/>
      <c r="S119" s="211"/>
      <c r="T119" s="212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8">
        <v>4607111034199</v>
      </c>
      <c r="E120" s="209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6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1"/>
      <c r="R120" s="211"/>
      <c r="S120" s="211"/>
      <c r="T120" s="212"/>
      <c r="U120" s="34"/>
      <c r="V120" s="34"/>
      <c r="W120" s="35" t="s">
        <v>70</v>
      </c>
      <c r="X120" s="196">
        <v>28</v>
      </c>
      <c r="Y120" s="197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103.70079999999999</v>
      </c>
      <c r="BN120" s="67">
        <f>IFERROR(Y120*I120,"0")</f>
        <v>103.70079999999999</v>
      </c>
      <c r="BO120" s="67">
        <f>IFERROR(X120/J120,"0")</f>
        <v>0.4</v>
      </c>
      <c r="BP120" s="67">
        <f>IFERROR(Y120/J120,"0")</f>
        <v>0.4</v>
      </c>
    </row>
    <row r="121" spans="1:68" x14ac:dyDescent="0.2">
      <c r="A121" s="232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33"/>
      <c r="P121" s="205" t="s">
        <v>72</v>
      </c>
      <c r="Q121" s="206"/>
      <c r="R121" s="206"/>
      <c r="S121" s="206"/>
      <c r="T121" s="206"/>
      <c r="U121" s="206"/>
      <c r="V121" s="207"/>
      <c r="W121" s="37" t="s">
        <v>70</v>
      </c>
      <c r="X121" s="198">
        <f>IFERROR(SUM(X119:X120),"0")</f>
        <v>28</v>
      </c>
      <c r="Y121" s="198">
        <f>IFERROR(SUM(Y119:Y120),"0")</f>
        <v>28</v>
      </c>
      <c r="Z121" s="198">
        <f>IFERROR(IF(Z119="",0,Z119),"0")+IFERROR(IF(Z120="",0,Z120),"0")</f>
        <v>0.50063999999999997</v>
      </c>
      <c r="AA121" s="199"/>
      <c r="AB121" s="199"/>
      <c r="AC121" s="199"/>
    </row>
    <row r="122" spans="1:68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33"/>
      <c r="P122" s="205" t="s">
        <v>72</v>
      </c>
      <c r="Q122" s="206"/>
      <c r="R122" s="206"/>
      <c r="S122" s="206"/>
      <c r="T122" s="206"/>
      <c r="U122" s="206"/>
      <c r="V122" s="207"/>
      <c r="W122" s="37" t="s">
        <v>73</v>
      </c>
      <c r="X122" s="198">
        <f>IFERROR(SUMPRODUCT(X119:X120*H119:H120),"0")</f>
        <v>84</v>
      </c>
      <c r="Y122" s="198">
        <f>IFERROR(SUMPRODUCT(Y119:Y120*H119:H120),"0")</f>
        <v>84</v>
      </c>
      <c r="Z122" s="37"/>
      <c r="AA122" s="199"/>
      <c r="AB122" s="199"/>
      <c r="AC122" s="199"/>
    </row>
    <row r="123" spans="1:68" ht="16.5" hidden="1" customHeight="1" x14ac:dyDescent="0.25">
      <c r="A123" s="202" t="s">
        <v>200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190"/>
      <c r="AB123" s="190"/>
      <c r="AC123" s="190"/>
    </row>
    <row r="124" spans="1:68" ht="14.25" hidden="1" customHeight="1" x14ac:dyDescent="0.25">
      <c r="A124" s="204" t="s">
        <v>139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189"/>
      <c r="AB124" s="189"/>
      <c r="AC124" s="189"/>
    </row>
    <row r="125" spans="1:68" ht="27" hidden="1" customHeight="1" x14ac:dyDescent="0.25">
      <c r="A125" s="54" t="s">
        <v>201</v>
      </c>
      <c r="B125" s="54" t="s">
        <v>202</v>
      </c>
      <c r="C125" s="31">
        <v>4301135178</v>
      </c>
      <c r="D125" s="208">
        <v>4607111034816</v>
      </c>
      <c r="E125" s="209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7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1"/>
      <c r="R125" s="211"/>
      <c r="S125" s="211"/>
      <c r="T125" s="212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8">
        <v>4607111034380</v>
      </c>
      <c r="E126" s="209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1"/>
      <c r="R126" s="211"/>
      <c r="S126" s="211"/>
      <c r="T126" s="212"/>
      <c r="U126" s="34"/>
      <c r="V126" s="34"/>
      <c r="W126" s="35" t="s">
        <v>70</v>
      </c>
      <c r="X126" s="196">
        <v>154</v>
      </c>
      <c r="Y126" s="197">
        <f>IFERROR(IF(X126="","",X126),"")</f>
        <v>154</v>
      </c>
      <c r="Z126" s="36">
        <f>IFERROR(IF(X126="","",X126*0.01788),"")</f>
        <v>2.75352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505.11999999999995</v>
      </c>
      <c r="BN126" s="67">
        <f>IFERROR(Y126*I126,"0")</f>
        <v>505.11999999999995</v>
      </c>
      <c r="BO126" s="67">
        <f>IFERROR(X126/J126,"0")</f>
        <v>2.2000000000000002</v>
      </c>
      <c r="BP126" s="67">
        <f>IFERROR(Y126/J126,"0")</f>
        <v>2.2000000000000002</v>
      </c>
    </row>
    <row r="127" spans="1:68" ht="27" customHeight="1" x14ac:dyDescent="0.25">
      <c r="A127" s="54" t="s">
        <v>205</v>
      </c>
      <c r="B127" s="54" t="s">
        <v>206</v>
      </c>
      <c r="C127" s="31">
        <v>4301135277</v>
      </c>
      <c r="D127" s="208">
        <v>4607111034397</v>
      </c>
      <c r="E127" s="209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7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1"/>
      <c r="R127" s="211"/>
      <c r="S127" s="211"/>
      <c r="T127" s="212"/>
      <c r="U127" s="34"/>
      <c r="V127" s="34"/>
      <c r="W127" s="35" t="s">
        <v>70</v>
      </c>
      <c r="X127" s="196">
        <v>14</v>
      </c>
      <c r="Y127" s="197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232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33"/>
      <c r="P128" s="205" t="s">
        <v>72</v>
      </c>
      <c r="Q128" s="206"/>
      <c r="R128" s="206"/>
      <c r="S128" s="206"/>
      <c r="T128" s="206"/>
      <c r="U128" s="206"/>
      <c r="V128" s="207"/>
      <c r="W128" s="37" t="s">
        <v>70</v>
      </c>
      <c r="X128" s="198">
        <f>IFERROR(SUM(X125:X127),"0")</f>
        <v>168</v>
      </c>
      <c r="Y128" s="198">
        <f>IFERROR(SUM(Y125:Y127),"0")</f>
        <v>168</v>
      </c>
      <c r="Z128" s="198">
        <f>IFERROR(IF(Z125="",0,Z125),"0")+IFERROR(IF(Z126="",0,Z126),"0")+IFERROR(IF(Z127="",0,Z127),"0")</f>
        <v>3.0038399999999998</v>
      </c>
      <c r="AA128" s="199"/>
      <c r="AB128" s="199"/>
      <c r="AC128" s="199"/>
    </row>
    <row r="129" spans="1:68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33"/>
      <c r="P129" s="205" t="s">
        <v>72</v>
      </c>
      <c r="Q129" s="206"/>
      <c r="R129" s="206"/>
      <c r="S129" s="206"/>
      <c r="T129" s="206"/>
      <c r="U129" s="206"/>
      <c r="V129" s="207"/>
      <c r="W129" s="37" t="s">
        <v>73</v>
      </c>
      <c r="X129" s="198">
        <f>IFERROR(SUMPRODUCT(X125:X127*H125:H127),"0")</f>
        <v>504</v>
      </c>
      <c r="Y129" s="198">
        <f>IFERROR(SUMPRODUCT(Y125:Y127*H125:H127),"0")</f>
        <v>504</v>
      </c>
      <c r="Z129" s="37"/>
      <c r="AA129" s="199"/>
      <c r="AB129" s="199"/>
      <c r="AC129" s="199"/>
    </row>
    <row r="130" spans="1:68" ht="16.5" hidden="1" customHeight="1" x14ac:dyDescent="0.25">
      <c r="A130" s="202" t="s">
        <v>207</v>
      </c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190"/>
      <c r="AB130" s="190"/>
      <c r="AC130" s="190"/>
    </row>
    <row r="131" spans="1:68" ht="14.25" hidden="1" customHeight="1" x14ac:dyDescent="0.25">
      <c r="A131" s="204" t="s">
        <v>139</v>
      </c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189"/>
      <c r="AB131" s="189"/>
      <c r="AC131" s="189"/>
    </row>
    <row r="132" spans="1:68" ht="27" customHeight="1" x14ac:dyDescent="0.25">
      <c r="A132" s="54" t="s">
        <v>208</v>
      </c>
      <c r="B132" s="54" t="s">
        <v>209</v>
      </c>
      <c r="C132" s="31">
        <v>4301135279</v>
      </c>
      <c r="D132" s="208">
        <v>4607111035806</v>
      </c>
      <c r="E132" s="209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31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11"/>
      <c r="R132" s="211"/>
      <c r="S132" s="211"/>
      <c r="T132" s="212"/>
      <c r="U132" s="34"/>
      <c r="V132" s="34"/>
      <c r="W132" s="35" t="s">
        <v>70</v>
      </c>
      <c r="X132" s="196">
        <v>14</v>
      </c>
      <c r="Y132" s="197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232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33"/>
      <c r="P133" s="205" t="s">
        <v>72</v>
      </c>
      <c r="Q133" s="206"/>
      <c r="R133" s="206"/>
      <c r="S133" s="206"/>
      <c r="T133" s="206"/>
      <c r="U133" s="206"/>
      <c r="V133" s="207"/>
      <c r="W133" s="37" t="s">
        <v>70</v>
      </c>
      <c r="X133" s="198">
        <f>IFERROR(SUM(X132:X132),"0")</f>
        <v>14</v>
      </c>
      <c r="Y133" s="198">
        <f>IFERROR(SUM(Y132:Y132),"0")</f>
        <v>14</v>
      </c>
      <c r="Z133" s="198">
        <f>IFERROR(IF(Z132="",0,Z132),"0")</f>
        <v>0.25031999999999999</v>
      </c>
      <c r="AA133" s="199"/>
      <c r="AB133" s="199"/>
      <c r="AC133" s="199"/>
    </row>
    <row r="134" spans="1:68" x14ac:dyDescent="0.2">
      <c r="A134" s="203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33"/>
      <c r="P134" s="205" t="s">
        <v>72</v>
      </c>
      <c r="Q134" s="206"/>
      <c r="R134" s="206"/>
      <c r="S134" s="206"/>
      <c r="T134" s="206"/>
      <c r="U134" s="206"/>
      <c r="V134" s="207"/>
      <c r="W134" s="37" t="s">
        <v>73</v>
      </c>
      <c r="X134" s="198">
        <f>IFERROR(SUMPRODUCT(X132:X132*H132:H132),"0")</f>
        <v>42</v>
      </c>
      <c r="Y134" s="198">
        <f>IFERROR(SUMPRODUCT(Y132:Y132*H132:H132),"0")</f>
        <v>42</v>
      </c>
      <c r="Z134" s="37"/>
      <c r="AA134" s="199"/>
      <c r="AB134" s="199"/>
      <c r="AC134" s="199"/>
    </row>
    <row r="135" spans="1:68" ht="16.5" hidden="1" customHeight="1" x14ac:dyDescent="0.25">
      <c r="A135" s="202" t="s">
        <v>210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190"/>
      <c r="AB135" s="190"/>
      <c r="AC135" s="190"/>
    </row>
    <row r="136" spans="1:68" ht="14.25" hidden="1" customHeight="1" x14ac:dyDescent="0.25">
      <c r="A136" s="204" t="s">
        <v>211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189"/>
      <c r="AB136" s="189"/>
      <c r="AC136" s="189"/>
    </row>
    <row r="137" spans="1:68" ht="27" hidden="1" customHeight="1" x14ac:dyDescent="0.25">
      <c r="A137" s="54" t="s">
        <v>212</v>
      </c>
      <c r="B137" s="54" t="s">
        <v>213</v>
      </c>
      <c r="C137" s="31">
        <v>4301071054</v>
      </c>
      <c r="D137" s="208">
        <v>4607111035639</v>
      </c>
      <c r="E137" s="209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306" t="s">
        <v>215</v>
      </c>
      <c r="Q137" s="211"/>
      <c r="R137" s="211"/>
      <c r="S137" s="211"/>
      <c r="T137" s="212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216</v>
      </c>
      <c r="B138" s="54" t="s">
        <v>217</v>
      </c>
      <c r="C138" s="31">
        <v>4301135540</v>
      </c>
      <c r="D138" s="208">
        <v>4607111035646</v>
      </c>
      <c r="E138" s="209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11"/>
      <c r="R138" s="211"/>
      <c r="S138" s="211"/>
      <c r="T138" s="212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232"/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33"/>
      <c r="P139" s="205" t="s">
        <v>72</v>
      </c>
      <c r="Q139" s="206"/>
      <c r="R139" s="206"/>
      <c r="S139" s="206"/>
      <c r="T139" s="206"/>
      <c r="U139" s="206"/>
      <c r="V139" s="207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hidden="1" x14ac:dyDescent="0.2">
      <c r="A140" s="203"/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33"/>
      <c r="P140" s="205" t="s">
        <v>72</v>
      </c>
      <c r="Q140" s="206"/>
      <c r="R140" s="206"/>
      <c r="S140" s="206"/>
      <c r="T140" s="206"/>
      <c r="U140" s="206"/>
      <c r="V140" s="207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hidden="1" customHeight="1" x14ac:dyDescent="0.25">
      <c r="A141" s="202" t="s">
        <v>218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190"/>
      <c r="AB141" s="190"/>
      <c r="AC141" s="190"/>
    </row>
    <row r="142" spans="1:68" ht="14.25" hidden="1" customHeight="1" x14ac:dyDescent="0.25">
      <c r="A142" s="204" t="s">
        <v>139</v>
      </c>
      <c r="B142" s="203"/>
      <c r="C142" s="203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  <c r="Z142" s="203"/>
      <c r="AA142" s="189"/>
      <c r="AB142" s="189"/>
      <c r="AC142" s="189"/>
    </row>
    <row r="143" spans="1:68" ht="27" hidden="1" customHeight="1" x14ac:dyDescent="0.25">
      <c r="A143" s="54" t="s">
        <v>219</v>
      </c>
      <c r="B143" s="54" t="s">
        <v>220</v>
      </c>
      <c r="C143" s="31">
        <v>4301135281</v>
      </c>
      <c r="D143" s="208">
        <v>4607111036568</v>
      </c>
      <c r="E143" s="209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29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11"/>
      <c r="R143" s="211"/>
      <c r="S143" s="211"/>
      <c r="T143" s="212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32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33"/>
      <c r="P144" s="205" t="s">
        <v>72</v>
      </c>
      <c r="Q144" s="206"/>
      <c r="R144" s="206"/>
      <c r="S144" s="206"/>
      <c r="T144" s="206"/>
      <c r="U144" s="206"/>
      <c r="V144" s="207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hidden="1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33"/>
      <c r="P145" s="205" t="s">
        <v>72</v>
      </c>
      <c r="Q145" s="206"/>
      <c r="R145" s="206"/>
      <c r="S145" s="206"/>
      <c r="T145" s="206"/>
      <c r="U145" s="206"/>
      <c r="V145" s="207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hidden="1" customHeight="1" x14ac:dyDescent="0.2">
      <c r="A146" s="224" t="s">
        <v>221</v>
      </c>
      <c r="B146" s="225"/>
      <c r="C146" s="225"/>
      <c r="D146" s="225"/>
      <c r="E146" s="225"/>
      <c r="F146" s="225"/>
      <c r="G146" s="225"/>
      <c r="H146" s="225"/>
      <c r="I146" s="225"/>
      <c r="J146" s="225"/>
      <c r="K146" s="225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48"/>
      <c r="AB146" s="48"/>
      <c r="AC146" s="48"/>
    </row>
    <row r="147" spans="1:68" ht="16.5" hidden="1" customHeight="1" x14ac:dyDescent="0.25">
      <c r="A147" s="202" t="s">
        <v>222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190"/>
      <c r="AB147" s="190"/>
      <c r="AC147" s="190"/>
    </row>
    <row r="148" spans="1:68" ht="14.25" hidden="1" customHeight="1" x14ac:dyDescent="0.25">
      <c r="A148" s="204" t="s">
        <v>139</v>
      </c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189"/>
      <c r="AB148" s="189"/>
      <c r="AC148" s="189"/>
    </row>
    <row r="149" spans="1:68" ht="27" hidden="1" customHeight="1" x14ac:dyDescent="0.25">
      <c r="A149" s="54" t="s">
        <v>223</v>
      </c>
      <c r="B149" s="54" t="s">
        <v>224</v>
      </c>
      <c r="C149" s="31">
        <v>4301135317</v>
      </c>
      <c r="D149" s="208">
        <v>4607111039057</v>
      </c>
      <c r="E149" s="209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401" t="s">
        <v>225</v>
      </c>
      <c r="Q149" s="211"/>
      <c r="R149" s="211"/>
      <c r="S149" s="211"/>
      <c r="T149" s="212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32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33"/>
      <c r="P150" s="205" t="s">
        <v>72</v>
      </c>
      <c r="Q150" s="206"/>
      <c r="R150" s="206"/>
      <c r="S150" s="206"/>
      <c r="T150" s="206"/>
      <c r="U150" s="206"/>
      <c r="V150" s="207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hidden="1" x14ac:dyDescent="0.2">
      <c r="A151" s="203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33"/>
      <c r="P151" s="205" t="s">
        <v>72</v>
      </c>
      <c r="Q151" s="206"/>
      <c r="R151" s="206"/>
      <c r="S151" s="206"/>
      <c r="T151" s="206"/>
      <c r="U151" s="206"/>
      <c r="V151" s="207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hidden="1" customHeight="1" x14ac:dyDescent="0.25">
      <c r="A152" s="202" t="s">
        <v>226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190"/>
      <c r="AB152" s="190"/>
      <c r="AC152" s="190"/>
    </row>
    <row r="153" spans="1:68" ht="14.25" hidden="1" customHeight="1" x14ac:dyDescent="0.25">
      <c r="A153" s="204" t="s">
        <v>64</v>
      </c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189"/>
      <c r="AB153" s="189"/>
      <c r="AC153" s="189"/>
    </row>
    <row r="154" spans="1:68" ht="16.5" hidden="1" customHeight="1" x14ac:dyDescent="0.25">
      <c r="A154" s="54" t="s">
        <v>227</v>
      </c>
      <c r="B154" s="54" t="s">
        <v>228</v>
      </c>
      <c r="C154" s="31">
        <v>4301071062</v>
      </c>
      <c r="D154" s="208">
        <v>4607111036384</v>
      </c>
      <c r="E154" s="209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46" t="s">
        <v>229</v>
      </c>
      <c r="Q154" s="211"/>
      <c r="R154" s="211"/>
      <c r="S154" s="211"/>
      <c r="T154" s="212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230</v>
      </c>
      <c r="B155" s="54" t="s">
        <v>231</v>
      </c>
      <c r="C155" s="31">
        <v>4301071056</v>
      </c>
      <c r="D155" s="208">
        <v>4640242180250</v>
      </c>
      <c r="E155" s="209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18" t="s">
        <v>232</v>
      </c>
      <c r="Q155" s="211"/>
      <c r="R155" s="211"/>
      <c r="S155" s="211"/>
      <c r="T155" s="212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233</v>
      </c>
      <c r="B156" s="54" t="s">
        <v>234</v>
      </c>
      <c r="C156" s="31">
        <v>4301071050</v>
      </c>
      <c r="D156" s="208">
        <v>4607111036216</v>
      </c>
      <c r="E156" s="209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47" t="s">
        <v>235</v>
      </c>
      <c r="Q156" s="211"/>
      <c r="R156" s="211"/>
      <c r="S156" s="211"/>
      <c r="T156" s="212"/>
      <c r="U156" s="34"/>
      <c r="V156" s="34"/>
      <c r="W156" s="35" t="s">
        <v>70</v>
      </c>
      <c r="X156" s="196">
        <v>0</v>
      </c>
      <c r="Y156" s="197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236</v>
      </c>
      <c r="B157" s="54" t="s">
        <v>237</v>
      </c>
      <c r="C157" s="31">
        <v>4301071061</v>
      </c>
      <c r="D157" s="208">
        <v>4607111036278</v>
      </c>
      <c r="E157" s="209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238</v>
      </c>
      <c r="Q157" s="211"/>
      <c r="R157" s="211"/>
      <c r="S157" s="211"/>
      <c r="T157" s="212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32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33"/>
      <c r="P158" s="205" t="s">
        <v>72</v>
      </c>
      <c r="Q158" s="206"/>
      <c r="R158" s="206"/>
      <c r="S158" s="206"/>
      <c r="T158" s="206"/>
      <c r="U158" s="206"/>
      <c r="V158" s="207"/>
      <c r="W158" s="37" t="s">
        <v>70</v>
      </c>
      <c r="X158" s="198">
        <f>IFERROR(SUM(X154:X157),"0")</f>
        <v>0</v>
      </c>
      <c r="Y158" s="198">
        <f>IFERROR(SUM(Y154:Y157),"0")</f>
        <v>0</v>
      </c>
      <c r="Z158" s="198">
        <f>IFERROR(IF(Z154="",0,Z154),"0")+IFERROR(IF(Z155="",0,Z155),"0")+IFERROR(IF(Z156="",0,Z156),"0")+IFERROR(IF(Z157="",0,Z157),"0")</f>
        <v>0</v>
      </c>
      <c r="AA158" s="199"/>
      <c r="AB158" s="199"/>
      <c r="AC158" s="199"/>
    </row>
    <row r="159" spans="1:68" hidden="1" x14ac:dyDescent="0.2">
      <c r="A159" s="203"/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33"/>
      <c r="P159" s="205" t="s">
        <v>72</v>
      </c>
      <c r="Q159" s="206"/>
      <c r="R159" s="206"/>
      <c r="S159" s="206"/>
      <c r="T159" s="206"/>
      <c r="U159" s="206"/>
      <c r="V159" s="207"/>
      <c r="W159" s="37" t="s">
        <v>73</v>
      </c>
      <c r="X159" s="198">
        <f>IFERROR(SUMPRODUCT(X154:X157*H154:H157),"0")</f>
        <v>0</v>
      </c>
      <c r="Y159" s="198">
        <f>IFERROR(SUMPRODUCT(Y154:Y157*H154:H157),"0")</f>
        <v>0</v>
      </c>
      <c r="Z159" s="37"/>
      <c r="AA159" s="199"/>
      <c r="AB159" s="199"/>
      <c r="AC159" s="199"/>
    </row>
    <row r="160" spans="1:68" ht="14.25" hidden="1" customHeight="1" x14ac:dyDescent="0.25">
      <c r="A160" s="204" t="s">
        <v>239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189"/>
      <c r="AB160" s="189"/>
      <c r="AC160" s="189"/>
    </row>
    <row r="161" spans="1:68" ht="27" hidden="1" customHeight="1" x14ac:dyDescent="0.25">
      <c r="A161" s="54" t="s">
        <v>240</v>
      </c>
      <c r="B161" s="54" t="s">
        <v>241</v>
      </c>
      <c r="C161" s="31">
        <v>4301080153</v>
      </c>
      <c r="D161" s="208">
        <v>4607111036827</v>
      </c>
      <c r="E161" s="209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11"/>
      <c r="R161" s="211"/>
      <c r="S161" s="211"/>
      <c r="T161" s="212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242</v>
      </c>
      <c r="B162" s="54" t="s">
        <v>243</v>
      </c>
      <c r="C162" s="31">
        <v>4301080154</v>
      </c>
      <c r="D162" s="208">
        <v>4607111036834</v>
      </c>
      <c r="E162" s="209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11"/>
      <c r="R162" s="211"/>
      <c r="S162" s="211"/>
      <c r="T162" s="212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32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33"/>
      <c r="P163" s="205" t="s">
        <v>72</v>
      </c>
      <c r="Q163" s="206"/>
      <c r="R163" s="206"/>
      <c r="S163" s="206"/>
      <c r="T163" s="206"/>
      <c r="U163" s="206"/>
      <c r="V163" s="207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hidden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33"/>
      <c r="P164" s="205" t="s">
        <v>72</v>
      </c>
      <c r="Q164" s="206"/>
      <c r="R164" s="206"/>
      <c r="S164" s="206"/>
      <c r="T164" s="206"/>
      <c r="U164" s="206"/>
      <c r="V164" s="207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hidden="1" customHeight="1" x14ac:dyDescent="0.2">
      <c r="A165" s="224" t="s">
        <v>244</v>
      </c>
      <c r="B165" s="225"/>
      <c r="C165" s="225"/>
      <c r="D165" s="225"/>
      <c r="E165" s="225"/>
      <c r="F165" s="225"/>
      <c r="G165" s="225"/>
      <c r="H165" s="225"/>
      <c r="I165" s="225"/>
      <c r="J165" s="225"/>
      <c r="K165" s="225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48"/>
      <c r="AB165" s="48"/>
      <c r="AC165" s="48"/>
    </row>
    <row r="166" spans="1:68" ht="16.5" hidden="1" customHeight="1" x14ac:dyDescent="0.25">
      <c r="A166" s="202" t="s">
        <v>245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190"/>
      <c r="AB166" s="190"/>
      <c r="AC166" s="190"/>
    </row>
    <row r="167" spans="1:68" ht="14.25" hidden="1" customHeight="1" x14ac:dyDescent="0.25">
      <c r="A167" s="204" t="s">
        <v>76</v>
      </c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8">
        <v>4607111035721</v>
      </c>
      <c r="E168" s="209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22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11"/>
      <c r="R168" s="211"/>
      <c r="S168" s="211"/>
      <c r="T168" s="212"/>
      <c r="U168" s="34"/>
      <c r="V168" s="34"/>
      <c r="W168" s="35" t="s">
        <v>70</v>
      </c>
      <c r="X168" s="196">
        <v>154</v>
      </c>
      <c r="Y168" s="197">
        <f>IFERROR(IF(X168="","",X168),"")</f>
        <v>154</v>
      </c>
      <c r="Z168" s="36">
        <f>IFERROR(IF(X168="","",X168*0.01788),"")</f>
        <v>2.75352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521.75199999999995</v>
      </c>
      <c r="BN168" s="67">
        <f>IFERROR(Y168*I168,"0")</f>
        <v>521.75199999999995</v>
      </c>
      <c r="BO168" s="67">
        <f>IFERROR(X168/J168,"0")</f>
        <v>2.2000000000000002</v>
      </c>
      <c r="BP168" s="67">
        <f>IFERROR(Y168/J168,"0")</f>
        <v>2.2000000000000002</v>
      </c>
    </row>
    <row r="169" spans="1:68" ht="27" customHeight="1" x14ac:dyDescent="0.25">
      <c r="A169" s="54" t="s">
        <v>248</v>
      </c>
      <c r="B169" s="54" t="s">
        <v>249</v>
      </c>
      <c r="C169" s="31">
        <v>4301132100</v>
      </c>
      <c r="D169" s="208">
        <v>4607111035691</v>
      </c>
      <c r="E169" s="209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11"/>
      <c r="R169" s="211"/>
      <c r="S169" s="211"/>
      <c r="T169" s="212"/>
      <c r="U169" s="34"/>
      <c r="V169" s="34"/>
      <c r="W169" s="35" t="s">
        <v>70</v>
      </c>
      <c r="X169" s="196">
        <v>56</v>
      </c>
      <c r="Y169" s="197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8">
        <v>4607111038487</v>
      </c>
      <c r="E170" s="209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24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11"/>
      <c r="R170" s="211"/>
      <c r="S170" s="211"/>
      <c r="T170" s="212"/>
      <c r="U170" s="34"/>
      <c r="V170" s="34"/>
      <c r="W170" s="35" t="s">
        <v>70</v>
      </c>
      <c r="X170" s="196">
        <v>56</v>
      </c>
      <c r="Y170" s="197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209.21600000000001</v>
      </c>
      <c r="BN170" s="67">
        <f>IFERROR(Y170*I170,"0")</f>
        <v>209.21600000000001</v>
      </c>
      <c r="BO170" s="67">
        <f>IFERROR(X170/J170,"0")</f>
        <v>0.8</v>
      </c>
      <c r="BP170" s="67">
        <f>IFERROR(Y170/J170,"0")</f>
        <v>0.8</v>
      </c>
    </row>
    <row r="171" spans="1:68" x14ac:dyDescent="0.2">
      <c r="A171" s="232"/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33"/>
      <c r="P171" s="205" t="s">
        <v>72</v>
      </c>
      <c r="Q171" s="206"/>
      <c r="R171" s="206"/>
      <c r="S171" s="206"/>
      <c r="T171" s="206"/>
      <c r="U171" s="206"/>
      <c r="V171" s="207"/>
      <c r="W171" s="37" t="s">
        <v>70</v>
      </c>
      <c r="X171" s="198">
        <f>IFERROR(SUM(X168:X170),"0")</f>
        <v>266</v>
      </c>
      <c r="Y171" s="198">
        <f>IFERROR(SUM(Y168:Y170),"0")</f>
        <v>266</v>
      </c>
      <c r="Z171" s="198">
        <f>IFERROR(IF(Z168="",0,Z168),"0")+IFERROR(IF(Z169="",0,Z169),"0")+IFERROR(IF(Z170="",0,Z170),"0")</f>
        <v>4.7560799999999999</v>
      </c>
      <c r="AA171" s="199"/>
      <c r="AB171" s="199"/>
      <c r="AC171" s="199"/>
    </row>
    <row r="172" spans="1:68" x14ac:dyDescent="0.2">
      <c r="A172" s="203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33"/>
      <c r="P172" s="205" t="s">
        <v>72</v>
      </c>
      <c r="Q172" s="206"/>
      <c r="R172" s="206"/>
      <c r="S172" s="206"/>
      <c r="T172" s="206"/>
      <c r="U172" s="206"/>
      <c r="V172" s="207"/>
      <c r="W172" s="37" t="s">
        <v>73</v>
      </c>
      <c r="X172" s="198">
        <f>IFERROR(SUMPRODUCT(X168:X170*H168:H170),"0")</f>
        <v>798</v>
      </c>
      <c r="Y172" s="198">
        <f>IFERROR(SUMPRODUCT(Y168:Y170*H168:H170),"0")</f>
        <v>798</v>
      </c>
      <c r="Z172" s="37"/>
      <c r="AA172" s="199"/>
      <c r="AB172" s="199"/>
      <c r="AC172" s="199"/>
    </row>
    <row r="173" spans="1:68" ht="16.5" hidden="1" customHeight="1" x14ac:dyDescent="0.25">
      <c r="A173" s="202" t="s">
        <v>252</v>
      </c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190"/>
      <c r="AB173" s="190"/>
      <c r="AC173" s="190"/>
    </row>
    <row r="174" spans="1:68" ht="14.25" hidden="1" customHeight="1" x14ac:dyDescent="0.25">
      <c r="A174" s="204" t="s">
        <v>253</v>
      </c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189"/>
      <c r="AB174" s="189"/>
      <c r="AC174" s="189"/>
    </row>
    <row r="175" spans="1:68" ht="27" hidden="1" customHeight="1" x14ac:dyDescent="0.25">
      <c r="A175" s="54" t="s">
        <v>254</v>
      </c>
      <c r="B175" s="54" t="s">
        <v>255</v>
      </c>
      <c r="C175" s="31">
        <v>4301051319</v>
      </c>
      <c r="D175" s="208">
        <v>4680115881204</v>
      </c>
      <c r="E175" s="209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3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11"/>
      <c r="R175" s="211"/>
      <c r="S175" s="211"/>
      <c r="T175" s="212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32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33"/>
      <c r="P176" s="205" t="s">
        <v>72</v>
      </c>
      <c r="Q176" s="206"/>
      <c r="R176" s="206"/>
      <c r="S176" s="206"/>
      <c r="T176" s="206"/>
      <c r="U176" s="206"/>
      <c r="V176" s="207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hidden="1" x14ac:dyDescent="0.2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33"/>
      <c r="P177" s="205" t="s">
        <v>72</v>
      </c>
      <c r="Q177" s="206"/>
      <c r="R177" s="206"/>
      <c r="S177" s="206"/>
      <c r="T177" s="206"/>
      <c r="U177" s="206"/>
      <c r="V177" s="207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hidden="1" customHeight="1" x14ac:dyDescent="0.2">
      <c r="A178" s="224" t="s">
        <v>258</v>
      </c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48"/>
      <c r="AB178" s="48"/>
      <c r="AC178" s="48"/>
    </row>
    <row r="179" spans="1:68" ht="16.5" hidden="1" customHeight="1" x14ac:dyDescent="0.25">
      <c r="A179" s="202" t="s">
        <v>259</v>
      </c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190"/>
      <c r="AB179" s="190"/>
      <c r="AC179" s="190"/>
    </row>
    <row r="180" spans="1:68" ht="14.25" hidden="1" customHeight="1" x14ac:dyDescent="0.25">
      <c r="A180" s="204" t="s">
        <v>64</v>
      </c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8">
        <v>4607111037022</v>
      </c>
      <c r="E181" s="209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11"/>
      <c r="R181" s="211"/>
      <c r="S181" s="211"/>
      <c r="T181" s="212"/>
      <c r="U181" s="34"/>
      <c r="V181" s="34"/>
      <c r="W181" s="35" t="s">
        <v>70</v>
      </c>
      <c r="X181" s="196">
        <v>36</v>
      </c>
      <c r="Y181" s="197">
        <f>IFERROR(IF(X181="","",X181),"")</f>
        <v>36</v>
      </c>
      <c r="Z181" s="36">
        <f>IFERROR(IF(X181="","",X181*0.0155),"")</f>
        <v>0.55800000000000005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211.32</v>
      </c>
      <c r="BN181" s="67">
        <f>IFERROR(Y181*I181,"0")</f>
        <v>211.32</v>
      </c>
      <c r="BO181" s="67">
        <f>IFERROR(X181/J181,"0")</f>
        <v>0.42857142857142855</v>
      </c>
      <c r="BP181" s="67">
        <f>IFERROR(Y181/J181,"0")</f>
        <v>0.42857142857142855</v>
      </c>
    </row>
    <row r="182" spans="1:68" ht="27" hidden="1" customHeight="1" x14ac:dyDescent="0.25">
      <c r="A182" s="54" t="s">
        <v>262</v>
      </c>
      <c r="B182" s="54" t="s">
        <v>263</v>
      </c>
      <c r="C182" s="31">
        <v>4301070990</v>
      </c>
      <c r="D182" s="208">
        <v>4607111038494</v>
      </c>
      <c r="E182" s="209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11"/>
      <c r="R182" s="211"/>
      <c r="S182" s="211"/>
      <c r="T182" s="212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264</v>
      </c>
      <c r="B183" s="54" t="s">
        <v>265</v>
      </c>
      <c r="C183" s="31">
        <v>4301070966</v>
      </c>
      <c r="D183" s="208">
        <v>4607111038135</v>
      </c>
      <c r="E183" s="209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9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11"/>
      <c r="R183" s="211"/>
      <c r="S183" s="211"/>
      <c r="T183" s="212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32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33"/>
      <c r="P184" s="205" t="s">
        <v>72</v>
      </c>
      <c r="Q184" s="206"/>
      <c r="R184" s="206"/>
      <c r="S184" s="206"/>
      <c r="T184" s="206"/>
      <c r="U184" s="206"/>
      <c r="V184" s="207"/>
      <c r="W184" s="37" t="s">
        <v>70</v>
      </c>
      <c r="X184" s="198">
        <f>IFERROR(SUM(X181:X183),"0")</f>
        <v>36</v>
      </c>
      <c r="Y184" s="198">
        <f>IFERROR(SUM(Y181:Y183),"0")</f>
        <v>36</v>
      </c>
      <c r="Z184" s="198">
        <f>IFERROR(IF(Z181="",0,Z181),"0")+IFERROR(IF(Z182="",0,Z182),"0")+IFERROR(IF(Z183="",0,Z183),"0")</f>
        <v>0.55800000000000005</v>
      </c>
      <c r="AA184" s="199"/>
      <c r="AB184" s="199"/>
      <c r="AC184" s="199"/>
    </row>
    <row r="185" spans="1:68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33"/>
      <c r="P185" s="205" t="s">
        <v>72</v>
      </c>
      <c r="Q185" s="206"/>
      <c r="R185" s="206"/>
      <c r="S185" s="206"/>
      <c r="T185" s="206"/>
      <c r="U185" s="206"/>
      <c r="V185" s="207"/>
      <c r="W185" s="37" t="s">
        <v>73</v>
      </c>
      <c r="X185" s="198">
        <f>IFERROR(SUMPRODUCT(X181:X183*H181:H183),"0")</f>
        <v>201.6</v>
      </c>
      <c r="Y185" s="198">
        <f>IFERROR(SUMPRODUCT(Y181:Y183*H181:H183),"0")</f>
        <v>201.6</v>
      </c>
      <c r="Z185" s="37"/>
      <c r="AA185" s="199"/>
      <c r="AB185" s="199"/>
      <c r="AC185" s="199"/>
    </row>
    <row r="186" spans="1:68" ht="16.5" hidden="1" customHeight="1" x14ac:dyDescent="0.25">
      <c r="A186" s="202" t="s">
        <v>266</v>
      </c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190"/>
      <c r="AB186" s="190"/>
      <c r="AC186" s="190"/>
    </row>
    <row r="187" spans="1:68" ht="14.25" hidden="1" customHeight="1" x14ac:dyDescent="0.25">
      <c r="A187" s="204" t="s">
        <v>64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189"/>
      <c r="AB187" s="189"/>
      <c r="AC187" s="189"/>
    </row>
    <row r="188" spans="1:68" ht="27" hidden="1" customHeight="1" x14ac:dyDescent="0.25">
      <c r="A188" s="54" t="s">
        <v>267</v>
      </c>
      <c r="B188" s="54" t="s">
        <v>268</v>
      </c>
      <c r="C188" s="31">
        <v>4301070996</v>
      </c>
      <c r="D188" s="208">
        <v>4607111038654</v>
      </c>
      <c r="E188" s="209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11"/>
      <c r="R188" s="211"/>
      <c r="S188" s="211"/>
      <c r="T188" s="212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customHeight="1" x14ac:dyDescent="0.25">
      <c r="A189" s="54" t="s">
        <v>269</v>
      </c>
      <c r="B189" s="54" t="s">
        <v>270</v>
      </c>
      <c r="C189" s="31">
        <v>4301070997</v>
      </c>
      <c r="D189" s="208">
        <v>4607111038586</v>
      </c>
      <c r="E189" s="209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11"/>
      <c r="R189" s="211"/>
      <c r="S189" s="211"/>
      <c r="T189" s="212"/>
      <c r="U189" s="34"/>
      <c r="V189" s="34"/>
      <c r="W189" s="35" t="s">
        <v>70</v>
      </c>
      <c r="X189" s="196">
        <v>24</v>
      </c>
      <c r="Y189" s="197">
        <f t="shared" si="18"/>
        <v>24</v>
      </c>
      <c r="Z189" s="36">
        <f t="shared" si="19"/>
        <v>0.372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139.92000000000002</v>
      </c>
      <c r="BN189" s="67">
        <f t="shared" si="21"/>
        <v>139.92000000000002</v>
      </c>
      <c r="BO189" s="67">
        <f t="shared" si="22"/>
        <v>0.2857142857142857</v>
      </c>
      <c r="BP189" s="67">
        <f t="shared" si="23"/>
        <v>0.2857142857142857</v>
      </c>
    </row>
    <row r="190" spans="1:68" ht="27" hidden="1" customHeight="1" x14ac:dyDescent="0.25">
      <c r="A190" s="54" t="s">
        <v>271</v>
      </c>
      <c r="B190" s="54" t="s">
        <v>272</v>
      </c>
      <c r="C190" s="31">
        <v>4301070962</v>
      </c>
      <c r="D190" s="208">
        <v>4607111038609</v>
      </c>
      <c r="E190" s="209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22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11"/>
      <c r="R190" s="211"/>
      <c r="S190" s="211"/>
      <c r="T190" s="212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customHeight="1" x14ac:dyDescent="0.25">
      <c r="A191" s="54" t="s">
        <v>273</v>
      </c>
      <c r="B191" s="54" t="s">
        <v>274</v>
      </c>
      <c r="C191" s="31">
        <v>4301070963</v>
      </c>
      <c r="D191" s="208">
        <v>4607111038630</v>
      </c>
      <c r="E191" s="209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11"/>
      <c r="R191" s="211"/>
      <c r="S191" s="211"/>
      <c r="T191" s="212"/>
      <c r="U191" s="34"/>
      <c r="V191" s="34"/>
      <c r="W191" s="35" t="s">
        <v>70</v>
      </c>
      <c r="X191" s="196">
        <v>12</v>
      </c>
      <c r="Y191" s="197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70.44</v>
      </c>
      <c r="BN191" s="67">
        <f t="shared" si="21"/>
        <v>70.44</v>
      </c>
      <c r="BO191" s="67">
        <f t="shared" si="22"/>
        <v>0.14285714285714285</v>
      </c>
      <c r="BP191" s="67">
        <f t="shared" si="23"/>
        <v>0.14285714285714285</v>
      </c>
    </row>
    <row r="192" spans="1:68" ht="27" hidden="1" customHeight="1" x14ac:dyDescent="0.25">
      <c r="A192" s="54" t="s">
        <v>275</v>
      </c>
      <c r="B192" s="54" t="s">
        <v>276</v>
      </c>
      <c r="C192" s="31">
        <v>4301070959</v>
      </c>
      <c r="D192" s="208">
        <v>4607111038616</v>
      </c>
      <c r="E192" s="209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11"/>
      <c r="R192" s="211"/>
      <c r="S192" s="211"/>
      <c r="T192" s="212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4301070960</v>
      </c>
      <c r="D193" s="208">
        <v>4607111038623</v>
      </c>
      <c r="E193" s="209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11"/>
      <c r="R193" s="211"/>
      <c r="S193" s="211"/>
      <c r="T193" s="212"/>
      <c r="U193" s="34"/>
      <c r="V193" s="34"/>
      <c r="W193" s="35" t="s">
        <v>70</v>
      </c>
      <c r="X193" s="196">
        <v>12</v>
      </c>
      <c r="Y193" s="197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x14ac:dyDescent="0.2">
      <c r="A194" s="232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33"/>
      <c r="P194" s="205" t="s">
        <v>72</v>
      </c>
      <c r="Q194" s="206"/>
      <c r="R194" s="206"/>
      <c r="S194" s="206"/>
      <c r="T194" s="206"/>
      <c r="U194" s="206"/>
      <c r="V194" s="207"/>
      <c r="W194" s="37" t="s">
        <v>70</v>
      </c>
      <c r="X194" s="198">
        <f>IFERROR(SUM(X188:X193),"0")</f>
        <v>48</v>
      </c>
      <c r="Y194" s="198">
        <f>IFERROR(SUM(Y188:Y193),"0")</f>
        <v>48</v>
      </c>
      <c r="Z194" s="198">
        <f>IFERROR(IF(Z188="",0,Z188),"0")+IFERROR(IF(Z189="",0,Z189),"0")+IFERROR(IF(Z190="",0,Z190),"0")+IFERROR(IF(Z191="",0,Z191),"0")+IFERROR(IF(Z192="",0,Z192),"0")+IFERROR(IF(Z193="",0,Z193),"0")</f>
        <v>0.74399999999999999</v>
      </c>
      <c r="AA194" s="199"/>
      <c r="AB194" s="199"/>
      <c r="AC194" s="199"/>
    </row>
    <row r="195" spans="1:68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33"/>
      <c r="P195" s="205" t="s">
        <v>72</v>
      </c>
      <c r="Q195" s="206"/>
      <c r="R195" s="206"/>
      <c r="S195" s="206"/>
      <c r="T195" s="206"/>
      <c r="U195" s="206"/>
      <c r="V195" s="207"/>
      <c r="W195" s="37" t="s">
        <v>73</v>
      </c>
      <c r="X195" s="198">
        <f>IFERROR(SUMPRODUCT(X188:X193*H188:H193),"0")</f>
        <v>268.79999999999995</v>
      </c>
      <c r="Y195" s="198">
        <f>IFERROR(SUMPRODUCT(Y188:Y193*H188:H193),"0")</f>
        <v>268.79999999999995</v>
      </c>
      <c r="Z195" s="37"/>
      <c r="AA195" s="199"/>
      <c r="AB195" s="199"/>
      <c r="AC195" s="199"/>
    </row>
    <row r="196" spans="1:68" ht="16.5" hidden="1" customHeight="1" x14ac:dyDescent="0.25">
      <c r="A196" s="202" t="s">
        <v>279</v>
      </c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190"/>
      <c r="AB196" s="190"/>
      <c r="AC196" s="190"/>
    </row>
    <row r="197" spans="1:68" ht="14.25" hidden="1" customHeight="1" x14ac:dyDescent="0.25">
      <c r="A197" s="204" t="s">
        <v>64</v>
      </c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189"/>
      <c r="AB197" s="189"/>
      <c r="AC197" s="189"/>
    </row>
    <row r="198" spans="1:68" ht="27" hidden="1" customHeight="1" x14ac:dyDescent="0.25">
      <c r="A198" s="54" t="s">
        <v>280</v>
      </c>
      <c r="B198" s="54" t="s">
        <v>281</v>
      </c>
      <c r="C198" s="31">
        <v>4301070915</v>
      </c>
      <c r="D198" s="208">
        <v>4607111035882</v>
      </c>
      <c r="E198" s="209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7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11"/>
      <c r="R198" s="211"/>
      <c r="S198" s="211"/>
      <c r="T198" s="212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282</v>
      </c>
      <c r="B199" s="54" t="s">
        <v>283</v>
      </c>
      <c r="C199" s="31">
        <v>4301070921</v>
      </c>
      <c r="D199" s="208">
        <v>4607111035905</v>
      </c>
      <c r="E199" s="209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11"/>
      <c r="R199" s="211"/>
      <c r="S199" s="211"/>
      <c r="T199" s="212"/>
      <c r="U199" s="34"/>
      <c r="V199" s="34"/>
      <c r="W199" s="35" t="s">
        <v>70</v>
      </c>
      <c r="X199" s="196">
        <v>0</v>
      </c>
      <c r="Y199" s="19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08">
        <v>4607111035912</v>
      </c>
      <c r="E200" s="209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11"/>
      <c r="R200" s="211"/>
      <c r="S200" s="211"/>
      <c r="T200" s="212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8">
        <v>4607111035929</v>
      </c>
      <c r="E201" s="209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11"/>
      <c r="R201" s="211"/>
      <c r="S201" s="211"/>
      <c r="T201" s="212"/>
      <c r="U201" s="34"/>
      <c r="V201" s="34"/>
      <c r="W201" s="35" t="s">
        <v>70</v>
      </c>
      <c r="X201" s="196">
        <v>24</v>
      </c>
      <c r="Y201" s="197">
        <f>IFERROR(IF(X201="","",X201),"")</f>
        <v>24</v>
      </c>
      <c r="Z201" s="36">
        <f>IFERROR(IF(X201="","",X201*0.0155),"")</f>
        <v>0.372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179.28</v>
      </c>
      <c r="BN201" s="67">
        <f>IFERROR(Y201*I201,"0")</f>
        <v>179.28</v>
      </c>
      <c r="BO201" s="67">
        <f>IFERROR(X201/J201,"0")</f>
        <v>0.2857142857142857</v>
      </c>
      <c r="BP201" s="67">
        <f>IFERROR(Y201/J201,"0")</f>
        <v>0.2857142857142857</v>
      </c>
    </row>
    <row r="202" spans="1:68" x14ac:dyDescent="0.2">
      <c r="A202" s="232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33"/>
      <c r="P202" s="205" t="s">
        <v>72</v>
      </c>
      <c r="Q202" s="206"/>
      <c r="R202" s="206"/>
      <c r="S202" s="206"/>
      <c r="T202" s="206"/>
      <c r="U202" s="206"/>
      <c r="V202" s="207"/>
      <c r="W202" s="37" t="s">
        <v>70</v>
      </c>
      <c r="X202" s="198">
        <f>IFERROR(SUM(X198:X201),"0")</f>
        <v>24</v>
      </c>
      <c r="Y202" s="198">
        <f>IFERROR(SUM(Y198:Y201),"0")</f>
        <v>24</v>
      </c>
      <c r="Z202" s="198">
        <f>IFERROR(IF(Z198="",0,Z198),"0")+IFERROR(IF(Z199="",0,Z199),"0")+IFERROR(IF(Z200="",0,Z200),"0")+IFERROR(IF(Z201="",0,Z201),"0")</f>
        <v>0.372</v>
      </c>
      <c r="AA202" s="199"/>
      <c r="AB202" s="199"/>
      <c r="AC202" s="199"/>
    </row>
    <row r="203" spans="1:68" x14ac:dyDescent="0.2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33"/>
      <c r="P203" s="205" t="s">
        <v>72</v>
      </c>
      <c r="Q203" s="206"/>
      <c r="R203" s="206"/>
      <c r="S203" s="206"/>
      <c r="T203" s="206"/>
      <c r="U203" s="206"/>
      <c r="V203" s="207"/>
      <c r="W203" s="37" t="s">
        <v>73</v>
      </c>
      <c r="X203" s="198">
        <f>IFERROR(SUMPRODUCT(X198:X201*H198:H201),"0")</f>
        <v>172.8</v>
      </c>
      <c r="Y203" s="198">
        <f>IFERROR(SUMPRODUCT(Y198:Y201*H198:H201),"0")</f>
        <v>172.8</v>
      </c>
      <c r="Z203" s="37"/>
      <c r="AA203" s="199"/>
      <c r="AB203" s="199"/>
      <c r="AC203" s="199"/>
    </row>
    <row r="204" spans="1:68" ht="16.5" hidden="1" customHeight="1" x14ac:dyDescent="0.25">
      <c r="A204" s="202" t="s">
        <v>288</v>
      </c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190"/>
      <c r="AB204" s="190"/>
      <c r="AC204" s="190"/>
    </row>
    <row r="205" spans="1:68" ht="14.25" hidden="1" customHeight="1" x14ac:dyDescent="0.25">
      <c r="A205" s="204" t="s">
        <v>253</v>
      </c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189"/>
      <c r="AB205" s="189"/>
      <c r="AC205" s="189"/>
    </row>
    <row r="206" spans="1:68" ht="27" hidden="1" customHeight="1" x14ac:dyDescent="0.25">
      <c r="A206" s="54" t="s">
        <v>289</v>
      </c>
      <c r="B206" s="54" t="s">
        <v>290</v>
      </c>
      <c r="C206" s="31">
        <v>4301051320</v>
      </c>
      <c r="D206" s="208">
        <v>4680115881334</v>
      </c>
      <c r="E206" s="209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11"/>
      <c r="R206" s="211"/>
      <c r="S206" s="211"/>
      <c r="T206" s="212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32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33"/>
      <c r="P207" s="205" t="s">
        <v>72</v>
      </c>
      <c r="Q207" s="206"/>
      <c r="R207" s="206"/>
      <c r="S207" s="206"/>
      <c r="T207" s="206"/>
      <c r="U207" s="206"/>
      <c r="V207" s="207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hidden="1" x14ac:dyDescent="0.2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3"/>
      <c r="O208" s="233"/>
      <c r="P208" s="205" t="s">
        <v>72</v>
      </c>
      <c r="Q208" s="206"/>
      <c r="R208" s="206"/>
      <c r="S208" s="206"/>
      <c r="T208" s="206"/>
      <c r="U208" s="206"/>
      <c r="V208" s="207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hidden="1" customHeight="1" x14ac:dyDescent="0.25">
      <c r="A209" s="202" t="s">
        <v>291</v>
      </c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190"/>
      <c r="AB209" s="190"/>
      <c r="AC209" s="190"/>
    </row>
    <row r="210" spans="1:68" ht="14.25" hidden="1" customHeight="1" x14ac:dyDescent="0.25">
      <c r="A210" s="204" t="s">
        <v>64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189"/>
      <c r="AB210" s="189"/>
      <c r="AC210" s="189"/>
    </row>
    <row r="211" spans="1:68" ht="16.5" hidden="1" customHeight="1" x14ac:dyDescent="0.25">
      <c r="A211" s="54" t="s">
        <v>292</v>
      </c>
      <c r="B211" s="54" t="s">
        <v>293</v>
      </c>
      <c r="C211" s="31">
        <v>4301071063</v>
      </c>
      <c r="D211" s="208">
        <v>4607111039019</v>
      </c>
      <c r="E211" s="209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30" t="s">
        <v>294</v>
      </c>
      <c r="Q211" s="211"/>
      <c r="R211" s="211"/>
      <c r="S211" s="211"/>
      <c r="T211" s="212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hidden="1" customHeight="1" x14ac:dyDescent="0.25">
      <c r="A212" s="54" t="s">
        <v>295</v>
      </c>
      <c r="B212" s="54" t="s">
        <v>296</v>
      </c>
      <c r="C212" s="31">
        <v>4301071000</v>
      </c>
      <c r="D212" s="208">
        <v>4607111038708</v>
      </c>
      <c r="E212" s="209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11"/>
      <c r="R212" s="211"/>
      <c r="S212" s="211"/>
      <c r="T212" s="212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32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33"/>
      <c r="P213" s="205" t="s">
        <v>72</v>
      </c>
      <c r="Q213" s="206"/>
      <c r="R213" s="206"/>
      <c r="S213" s="206"/>
      <c r="T213" s="206"/>
      <c r="U213" s="206"/>
      <c r="V213" s="207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hidden="1" x14ac:dyDescent="0.2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33"/>
      <c r="P214" s="205" t="s">
        <v>72</v>
      </c>
      <c r="Q214" s="206"/>
      <c r="R214" s="206"/>
      <c r="S214" s="206"/>
      <c r="T214" s="206"/>
      <c r="U214" s="206"/>
      <c r="V214" s="207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hidden="1" customHeight="1" x14ac:dyDescent="0.2">
      <c r="A215" s="224" t="s">
        <v>297</v>
      </c>
      <c r="B215" s="225"/>
      <c r="C215" s="225"/>
      <c r="D215" s="225"/>
      <c r="E215" s="225"/>
      <c r="F215" s="225"/>
      <c r="G215" s="225"/>
      <c r="H215" s="225"/>
      <c r="I215" s="225"/>
      <c r="J215" s="225"/>
      <c r="K215" s="225"/>
      <c r="L215" s="225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48"/>
      <c r="AB215" s="48"/>
      <c r="AC215" s="48"/>
    </row>
    <row r="216" spans="1:68" ht="16.5" hidden="1" customHeight="1" x14ac:dyDescent="0.25">
      <c r="A216" s="202" t="s">
        <v>298</v>
      </c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190"/>
      <c r="AB216" s="190"/>
      <c r="AC216" s="190"/>
    </row>
    <row r="217" spans="1:68" ht="14.25" hidden="1" customHeight="1" x14ac:dyDescent="0.25">
      <c r="A217" s="204" t="s">
        <v>64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189"/>
      <c r="AB217" s="189"/>
      <c r="AC217" s="189"/>
    </row>
    <row r="218" spans="1:68" ht="27" hidden="1" customHeight="1" x14ac:dyDescent="0.25">
      <c r="A218" s="54" t="s">
        <v>299</v>
      </c>
      <c r="B218" s="54" t="s">
        <v>300</v>
      </c>
      <c r="C218" s="31">
        <v>4301071036</v>
      </c>
      <c r="D218" s="208">
        <v>4607111036162</v>
      </c>
      <c r="E218" s="209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408" t="s">
        <v>301</v>
      </c>
      <c r="Q218" s="211"/>
      <c r="R218" s="211"/>
      <c r="S218" s="211"/>
      <c r="T218" s="212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32"/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33"/>
      <c r="P219" s="205" t="s">
        <v>72</v>
      </c>
      <c r="Q219" s="206"/>
      <c r="R219" s="206"/>
      <c r="S219" s="206"/>
      <c r="T219" s="206"/>
      <c r="U219" s="206"/>
      <c r="V219" s="207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hidden="1" x14ac:dyDescent="0.2">
      <c r="A220" s="203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03"/>
      <c r="O220" s="233"/>
      <c r="P220" s="205" t="s">
        <v>72</v>
      </c>
      <c r="Q220" s="206"/>
      <c r="R220" s="206"/>
      <c r="S220" s="206"/>
      <c r="T220" s="206"/>
      <c r="U220" s="206"/>
      <c r="V220" s="207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hidden="1" customHeight="1" x14ac:dyDescent="0.2">
      <c r="A221" s="224" t="s">
        <v>302</v>
      </c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5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48"/>
      <c r="AB221" s="48"/>
      <c r="AC221" s="48"/>
    </row>
    <row r="222" spans="1:68" ht="16.5" hidden="1" customHeight="1" x14ac:dyDescent="0.25">
      <c r="A222" s="202" t="s">
        <v>303</v>
      </c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190"/>
      <c r="AB222" s="190"/>
      <c r="AC222" s="190"/>
    </row>
    <row r="223" spans="1:68" ht="14.25" hidden="1" customHeight="1" x14ac:dyDescent="0.25">
      <c r="A223" s="204" t="s">
        <v>64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189"/>
      <c r="AB223" s="189"/>
      <c r="AC223" s="189"/>
    </row>
    <row r="224" spans="1:68" ht="27" hidden="1" customHeight="1" x14ac:dyDescent="0.25">
      <c r="A224" s="54" t="s">
        <v>304</v>
      </c>
      <c r="B224" s="54" t="s">
        <v>305</v>
      </c>
      <c r="C224" s="31">
        <v>4301071029</v>
      </c>
      <c r="D224" s="208">
        <v>4607111035899</v>
      </c>
      <c r="E224" s="209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11"/>
      <c r="R224" s="211"/>
      <c r="S224" s="211"/>
      <c r="T224" s="212"/>
      <c r="U224" s="34"/>
      <c r="V224" s="34"/>
      <c r="W224" s="35" t="s">
        <v>70</v>
      </c>
      <c r="X224" s="196">
        <v>0</v>
      </c>
      <c r="Y224" s="197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306</v>
      </c>
      <c r="B225" s="54" t="s">
        <v>307</v>
      </c>
      <c r="C225" s="31">
        <v>4301070991</v>
      </c>
      <c r="D225" s="208">
        <v>4607111038180</v>
      </c>
      <c r="E225" s="209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11"/>
      <c r="R225" s="211"/>
      <c r="S225" s="211"/>
      <c r="T225" s="212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32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33"/>
      <c r="P226" s="205" t="s">
        <v>72</v>
      </c>
      <c r="Q226" s="206"/>
      <c r="R226" s="206"/>
      <c r="S226" s="206"/>
      <c r="T226" s="206"/>
      <c r="U226" s="206"/>
      <c r="V226" s="207"/>
      <c r="W226" s="37" t="s">
        <v>70</v>
      </c>
      <c r="X226" s="198">
        <f>IFERROR(SUM(X224:X225),"0")</f>
        <v>0</v>
      </c>
      <c r="Y226" s="198">
        <f>IFERROR(SUM(Y224:Y225),"0")</f>
        <v>0</v>
      </c>
      <c r="Z226" s="198">
        <f>IFERROR(IF(Z224="",0,Z224),"0")+IFERROR(IF(Z225="",0,Z225),"0")</f>
        <v>0</v>
      </c>
      <c r="AA226" s="199"/>
      <c r="AB226" s="199"/>
      <c r="AC226" s="199"/>
    </row>
    <row r="227" spans="1:68" hidden="1" x14ac:dyDescent="0.2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33"/>
      <c r="P227" s="205" t="s">
        <v>72</v>
      </c>
      <c r="Q227" s="206"/>
      <c r="R227" s="206"/>
      <c r="S227" s="206"/>
      <c r="T227" s="206"/>
      <c r="U227" s="206"/>
      <c r="V227" s="207"/>
      <c r="W227" s="37" t="s">
        <v>73</v>
      </c>
      <c r="X227" s="198">
        <f>IFERROR(SUMPRODUCT(X224:X225*H224:H225),"0")</f>
        <v>0</v>
      </c>
      <c r="Y227" s="198">
        <f>IFERROR(SUMPRODUCT(Y224:Y225*H224:H225),"0")</f>
        <v>0</v>
      </c>
      <c r="Z227" s="37"/>
      <c r="AA227" s="199"/>
      <c r="AB227" s="199"/>
      <c r="AC227" s="199"/>
    </row>
    <row r="228" spans="1:68" ht="27.75" hidden="1" customHeight="1" x14ac:dyDescent="0.2">
      <c r="A228" s="224" t="s">
        <v>308</v>
      </c>
      <c r="B228" s="225"/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48"/>
      <c r="AB228" s="48"/>
      <c r="AC228" s="48"/>
    </row>
    <row r="229" spans="1:68" ht="16.5" hidden="1" customHeight="1" x14ac:dyDescent="0.25">
      <c r="A229" s="202" t="s">
        <v>309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190"/>
      <c r="AB229" s="190"/>
      <c r="AC229" s="190"/>
    </row>
    <row r="230" spans="1:68" ht="14.25" hidden="1" customHeight="1" x14ac:dyDescent="0.25">
      <c r="A230" s="204" t="s">
        <v>139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189"/>
      <c r="AB230" s="189"/>
      <c r="AC230" s="189"/>
    </row>
    <row r="231" spans="1:68" ht="37.5" hidden="1" customHeight="1" x14ac:dyDescent="0.25">
      <c r="A231" s="54" t="s">
        <v>310</v>
      </c>
      <c r="B231" s="54" t="s">
        <v>311</v>
      </c>
      <c r="C231" s="31">
        <v>4301135400</v>
      </c>
      <c r="D231" s="208">
        <v>4607111039361</v>
      </c>
      <c r="E231" s="209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403" t="s">
        <v>312</v>
      </c>
      <c r="Q231" s="211"/>
      <c r="R231" s="211"/>
      <c r="S231" s="211"/>
      <c r="T231" s="212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32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33"/>
      <c r="P232" s="205" t="s">
        <v>72</v>
      </c>
      <c r="Q232" s="206"/>
      <c r="R232" s="206"/>
      <c r="S232" s="206"/>
      <c r="T232" s="206"/>
      <c r="U232" s="206"/>
      <c r="V232" s="207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hidden="1" x14ac:dyDescent="0.2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3"/>
      <c r="O233" s="233"/>
      <c r="P233" s="205" t="s">
        <v>72</v>
      </c>
      <c r="Q233" s="206"/>
      <c r="R233" s="206"/>
      <c r="S233" s="206"/>
      <c r="T233" s="206"/>
      <c r="U233" s="206"/>
      <c r="V233" s="207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hidden="1" customHeight="1" x14ac:dyDescent="0.2">
      <c r="A234" s="224" t="s">
        <v>222</v>
      </c>
      <c r="B234" s="225"/>
      <c r="C234" s="225"/>
      <c r="D234" s="225"/>
      <c r="E234" s="225"/>
      <c r="F234" s="225"/>
      <c r="G234" s="225"/>
      <c r="H234" s="225"/>
      <c r="I234" s="225"/>
      <c r="J234" s="225"/>
      <c r="K234" s="225"/>
      <c r="L234" s="225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48"/>
      <c r="AB234" s="48"/>
      <c r="AC234" s="48"/>
    </row>
    <row r="235" spans="1:68" ht="16.5" hidden="1" customHeight="1" x14ac:dyDescent="0.25">
      <c r="A235" s="202" t="s">
        <v>222</v>
      </c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  <c r="M235" s="203"/>
      <c r="N235" s="203"/>
      <c r="O235" s="203"/>
      <c r="P235" s="203"/>
      <c r="Q235" s="203"/>
      <c r="R235" s="203"/>
      <c r="S235" s="203"/>
      <c r="T235" s="203"/>
      <c r="U235" s="203"/>
      <c r="V235" s="203"/>
      <c r="W235" s="203"/>
      <c r="X235" s="203"/>
      <c r="Y235" s="203"/>
      <c r="Z235" s="203"/>
      <c r="AA235" s="190"/>
      <c r="AB235" s="190"/>
      <c r="AC235" s="190"/>
    </row>
    <row r="236" spans="1:68" ht="14.25" hidden="1" customHeight="1" x14ac:dyDescent="0.25">
      <c r="A236" s="204" t="s">
        <v>64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203"/>
      <c r="AA236" s="189"/>
      <c r="AB236" s="189"/>
      <c r="AC236" s="189"/>
    </row>
    <row r="237" spans="1:68" ht="27" hidden="1" customHeight="1" x14ac:dyDescent="0.25">
      <c r="A237" s="54" t="s">
        <v>313</v>
      </c>
      <c r="B237" s="54" t="s">
        <v>314</v>
      </c>
      <c r="C237" s="31">
        <v>4301071014</v>
      </c>
      <c r="D237" s="208">
        <v>4640242181264</v>
      </c>
      <c r="E237" s="209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2" t="s">
        <v>315</v>
      </c>
      <c r="Q237" s="211"/>
      <c r="R237" s="211"/>
      <c r="S237" s="211"/>
      <c r="T237" s="212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316</v>
      </c>
      <c r="B238" s="54" t="s">
        <v>317</v>
      </c>
      <c r="C238" s="31">
        <v>4301071021</v>
      </c>
      <c r="D238" s="208">
        <v>4640242181325</v>
      </c>
      <c r="E238" s="209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34" t="s">
        <v>318</v>
      </c>
      <c r="Q238" s="211"/>
      <c r="R238" s="211"/>
      <c r="S238" s="211"/>
      <c r="T238" s="212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319</v>
      </c>
      <c r="B239" s="54" t="s">
        <v>320</v>
      </c>
      <c r="C239" s="31">
        <v>4301070993</v>
      </c>
      <c r="D239" s="208">
        <v>4640242180670</v>
      </c>
      <c r="E239" s="209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11" t="s">
        <v>321</v>
      </c>
      <c r="Q239" s="211"/>
      <c r="R239" s="211"/>
      <c r="S239" s="211"/>
      <c r="T239" s="212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32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3"/>
      <c r="O240" s="233"/>
      <c r="P240" s="205" t="s">
        <v>72</v>
      </c>
      <c r="Q240" s="206"/>
      <c r="R240" s="206"/>
      <c r="S240" s="206"/>
      <c r="T240" s="206"/>
      <c r="U240" s="206"/>
      <c r="V240" s="207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hidden="1" x14ac:dyDescent="0.2">
      <c r="A241" s="203"/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33"/>
      <c r="P241" s="205" t="s">
        <v>72</v>
      </c>
      <c r="Q241" s="206"/>
      <c r="R241" s="206"/>
      <c r="S241" s="206"/>
      <c r="T241" s="206"/>
      <c r="U241" s="206"/>
      <c r="V241" s="207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hidden="1" customHeight="1" x14ac:dyDescent="0.25">
      <c r="A242" s="204" t="s">
        <v>143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189"/>
      <c r="AB242" s="189"/>
      <c r="AC242" s="189"/>
    </row>
    <row r="243" spans="1:68" ht="27" customHeight="1" x14ac:dyDescent="0.25">
      <c r="A243" s="54" t="s">
        <v>322</v>
      </c>
      <c r="B243" s="54" t="s">
        <v>323</v>
      </c>
      <c r="C243" s="31">
        <v>4301131019</v>
      </c>
      <c r="D243" s="208">
        <v>4640242180427</v>
      </c>
      <c r="E243" s="209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394" t="s">
        <v>324</v>
      </c>
      <c r="Q243" s="211"/>
      <c r="R243" s="211"/>
      <c r="S243" s="211"/>
      <c r="T243" s="212"/>
      <c r="U243" s="34"/>
      <c r="V243" s="34"/>
      <c r="W243" s="35" t="s">
        <v>70</v>
      </c>
      <c r="X243" s="196">
        <v>53.999999999999993</v>
      </c>
      <c r="Y243" s="197">
        <f>IFERROR(IF(X243="","",X243),"")</f>
        <v>53.999999999999993</v>
      </c>
      <c r="Z243" s="36">
        <f>IFERROR(IF(X243="","",X243*0.00502),"")</f>
        <v>0.27107999999999999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103.40999999999998</v>
      </c>
      <c r="BN243" s="67">
        <f>IFERROR(Y243*I243,"0")</f>
        <v>103.40999999999998</v>
      </c>
      <c r="BO243" s="67">
        <f>IFERROR(X243/J243,"0")</f>
        <v>0.23076923076923073</v>
      </c>
      <c r="BP243" s="67">
        <f>IFERROR(Y243/J243,"0")</f>
        <v>0.23076923076923073</v>
      </c>
    </row>
    <row r="244" spans="1:68" x14ac:dyDescent="0.2">
      <c r="A244" s="232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3"/>
      <c r="O244" s="233"/>
      <c r="P244" s="205" t="s">
        <v>72</v>
      </c>
      <c r="Q244" s="206"/>
      <c r="R244" s="206"/>
      <c r="S244" s="206"/>
      <c r="T244" s="206"/>
      <c r="U244" s="206"/>
      <c r="V244" s="207"/>
      <c r="W244" s="37" t="s">
        <v>70</v>
      </c>
      <c r="X244" s="198">
        <f>IFERROR(SUM(X243:X243),"0")</f>
        <v>53.999999999999993</v>
      </c>
      <c r="Y244" s="198">
        <f>IFERROR(SUM(Y243:Y243),"0")</f>
        <v>53.999999999999993</v>
      </c>
      <c r="Z244" s="198">
        <f>IFERROR(IF(Z243="",0,Z243),"0")</f>
        <v>0.27107999999999999</v>
      </c>
      <c r="AA244" s="199"/>
      <c r="AB244" s="199"/>
      <c r="AC244" s="199"/>
    </row>
    <row r="245" spans="1:68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33"/>
      <c r="P245" s="205" t="s">
        <v>72</v>
      </c>
      <c r="Q245" s="206"/>
      <c r="R245" s="206"/>
      <c r="S245" s="206"/>
      <c r="T245" s="206"/>
      <c r="U245" s="206"/>
      <c r="V245" s="207"/>
      <c r="W245" s="37" t="s">
        <v>73</v>
      </c>
      <c r="X245" s="198">
        <f>IFERROR(SUMPRODUCT(X243:X243*H243:H243),"0")</f>
        <v>97.199999999999989</v>
      </c>
      <c r="Y245" s="198">
        <f>IFERROR(SUMPRODUCT(Y243:Y243*H243:H243),"0")</f>
        <v>97.199999999999989</v>
      </c>
      <c r="Z245" s="37"/>
      <c r="AA245" s="199"/>
      <c r="AB245" s="199"/>
      <c r="AC245" s="199"/>
    </row>
    <row r="246" spans="1:68" ht="14.25" hidden="1" customHeight="1" x14ac:dyDescent="0.25">
      <c r="A246" s="204" t="s">
        <v>76</v>
      </c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203"/>
      <c r="Z246" s="203"/>
      <c r="AA246" s="189"/>
      <c r="AB246" s="189"/>
      <c r="AC246" s="189"/>
    </row>
    <row r="247" spans="1:68" ht="27" customHeight="1" x14ac:dyDescent="0.25">
      <c r="A247" s="54" t="s">
        <v>325</v>
      </c>
      <c r="B247" s="54" t="s">
        <v>326</v>
      </c>
      <c r="C247" s="31">
        <v>4301132080</v>
      </c>
      <c r="D247" s="208">
        <v>4640242180397</v>
      </c>
      <c r="E247" s="209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02" t="s">
        <v>327</v>
      </c>
      <c r="Q247" s="211"/>
      <c r="R247" s="211"/>
      <c r="S247" s="211"/>
      <c r="T247" s="212"/>
      <c r="U247" s="34"/>
      <c r="V247" s="34"/>
      <c r="W247" s="35" t="s">
        <v>70</v>
      </c>
      <c r="X247" s="196">
        <v>36</v>
      </c>
      <c r="Y247" s="197">
        <f>IFERROR(IF(X247="","",X247),"")</f>
        <v>36</v>
      </c>
      <c r="Z247" s="36">
        <f>IFERROR(IF(X247="","",X247*0.0155),"")</f>
        <v>0.55800000000000005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225.35999999999999</v>
      </c>
      <c r="BN247" s="67">
        <f>IFERROR(Y247*I247,"0")</f>
        <v>225.35999999999999</v>
      </c>
      <c r="BO247" s="67">
        <f>IFERROR(X247/J247,"0")</f>
        <v>0.42857142857142855</v>
      </c>
      <c r="BP247" s="67">
        <f>IFERROR(Y247/J247,"0")</f>
        <v>0.42857142857142855</v>
      </c>
    </row>
    <row r="248" spans="1:68" ht="27" hidden="1" customHeight="1" x14ac:dyDescent="0.25">
      <c r="A248" s="54" t="s">
        <v>328</v>
      </c>
      <c r="B248" s="54" t="s">
        <v>329</v>
      </c>
      <c r="C248" s="31">
        <v>4301132104</v>
      </c>
      <c r="D248" s="208">
        <v>4640242181219</v>
      </c>
      <c r="E248" s="209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227" t="s">
        <v>330</v>
      </c>
      <c r="Q248" s="211"/>
      <c r="R248" s="211"/>
      <c r="S248" s="211"/>
      <c r="T248" s="212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32"/>
      <c r="B249" s="203"/>
      <c r="C249" s="203"/>
      <c r="D249" s="203"/>
      <c r="E249" s="203"/>
      <c r="F249" s="203"/>
      <c r="G249" s="203"/>
      <c r="H249" s="203"/>
      <c r="I249" s="203"/>
      <c r="J249" s="203"/>
      <c r="K249" s="203"/>
      <c r="L249" s="203"/>
      <c r="M249" s="203"/>
      <c r="N249" s="203"/>
      <c r="O249" s="233"/>
      <c r="P249" s="205" t="s">
        <v>72</v>
      </c>
      <c r="Q249" s="206"/>
      <c r="R249" s="206"/>
      <c r="S249" s="206"/>
      <c r="T249" s="206"/>
      <c r="U249" s="206"/>
      <c r="V249" s="207"/>
      <c r="W249" s="37" t="s">
        <v>70</v>
      </c>
      <c r="X249" s="198">
        <f>IFERROR(SUM(X247:X248),"0")</f>
        <v>36</v>
      </c>
      <c r="Y249" s="198">
        <f>IFERROR(SUM(Y247:Y248),"0")</f>
        <v>36</v>
      </c>
      <c r="Z249" s="198">
        <f>IFERROR(IF(Z247="",0,Z247),"0")+IFERROR(IF(Z248="",0,Z248),"0")</f>
        <v>0.55800000000000005</v>
      </c>
      <c r="AA249" s="199"/>
      <c r="AB249" s="199"/>
      <c r="AC249" s="199"/>
    </row>
    <row r="250" spans="1:68" x14ac:dyDescent="0.2">
      <c r="A250" s="203"/>
      <c r="B250" s="203"/>
      <c r="C250" s="203"/>
      <c r="D250" s="203"/>
      <c r="E250" s="203"/>
      <c r="F250" s="203"/>
      <c r="G250" s="203"/>
      <c r="H250" s="203"/>
      <c r="I250" s="203"/>
      <c r="J250" s="203"/>
      <c r="K250" s="203"/>
      <c r="L250" s="203"/>
      <c r="M250" s="203"/>
      <c r="N250" s="203"/>
      <c r="O250" s="233"/>
      <c r="P250" s="205" t="s">
        <v>72</v>
      </c>
      <c r="Q250" s="206"/>
      <c r="R250" s="206"/>
      <c r="S250" s="206"/>
      <c r="T250" s="206"/>
      <c r="U250" s="206"/>
      <c r="V250" s="207"/>
      <c r="W250" s="37" t="s">
        <v>73</v>
      </c>
      <c r="X250" s="198">
        <f>IFERROR(SUMPRODUCT(X247:X248*H247:H248),"0")</f>
        <v>216</v>
      </c>
      <c r="Y250" s="198">
        <f>IFERROR(SUMPRODUCT(Y247:Y248*H247:H248),"0")</f>
        <v>216</v>
      </c>
      <c r="Z250" s="37"/>
      <c r="AA250" s="199"/>
      <c r="AB250" s="199"/>
      <c r="AC250" s="199"/>
    </row>
    <row r="251" spans="1:68" ht="14.25" hidden="1" customHeight="1" x14ac:dyDescent="0.25">
      <c r="A251" s="204" t="s">
        <v>162</v>
      </c>
      <c r="B251" s="203"/>
      <c r="C251" s="203"/>
      <c r="D251" s="203"/>
      <c r="E251" s="203"/>
      <c r="F251" s="203"/>
      <c r="G251" s="203"/>
      <c r="H251" s="203"/>
      <c r="I251" s="203"/>
      <c r="J251" s="203"/>
      <c r="K251" s="203"/>
      <c r="L251" s="203"/>
      <c r="M251" s="203"/>
      <c r="N251" s="203"/>
      <c r="O251" s="203"/>
      <c r="P251" s="203"/>
      <c r="Q251" s="203"/>
      <c r="R251" s="203"/>
      <c r="S251" s="203"/>
      <c r="T251" s="203"/>
      <c r="U251" s="203"/>
      <c r="V251" s="203"/>
      <c r="W251" s="203"/>
      <c r="X251" s="203"/>
      <c r="Y251" s="203"/>
      <c r="Z251" s="203"/>
      <c r="AA251" s="189"/>
      <c r="AB251" s="189"/>
      <c r="AC251" s="189"/>
    </row>
    <row r="252" spans="1:68" ht="27" hidden="1" customHeight="1" x14ac:dyDescent="0.25">
      <c r="A252" s="54" t="s">
        <v>331</v>
      </c>
      <c r="B252" s="54" t="s">
        <v>332</v>
      </c>
      <c r="C252" s="31">
        <v>4301136028</v>
      </c>
      <c r="D252" s="208">
        <v>4640242180304</v>
      </c>
      <c r="E252" s="209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1" t="s">
        <v>333</v>
      </c>
      <c r="Q252" s="211"/>
      <c r="R252" s="211"/>
      <c r="S252" s="211"/>
      <c r="T252" s="212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4301136026</v>
      </c>
      <c r="D253" s="208">
        <v>4640242180236</v>
      </c>
      <c r="E253" s="209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386" t="s">
        <v>336</v>
      </c>
      <c r="Q253" s="211"/>
      <c r="R253" s="211"/>
      <c r="S253" s="211"/>
      <c r="T253" s="212"/>
      <c r="U253" s="34"/>
      <c r="V253" s="34"/>
      <c r="W253" s="35" t="s">
        <v>70</v>
      </c>
      <c r="X253" s="196">
        <v>48</v>
      </c>
      <c r="Y253" s="197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251.28000000000003</v>
      </c>
      <c r="BN253" s="67">
        <f>IFERROR(Y253*I253,"0")</f>
        <v>251.28000000000003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4301136029</v>
      </c>
      <c r="D254" s="208">
        <v>4640242180410</v>
      </c>
      <c r="E254" s="209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11"/>
      <c r="R254" s="211"/>
      <c r="S254" s="211"/>
      <c r="T254" s="212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32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33"/>
      <c r="P255" s="205" t="s">
        <v>72</v>
      </c>
      <c r="Q255" s="206"/>
      <c r="R255" s="206"/>
      <c r="S255" s="206"/>
      <c r="T255" s="206"/>
      <c r="U255" s="206"/>
      <c r="V255" s="207"/>
      <c r="W255" s="37" t="s">
        <v>70</v>
      </c>
      <c r="X255" s="198">
        <f>IFERROR(SUM(X252:X254),"0")</f>
        <v>48</v>
      </c>
      <c r="Y255" s="198">
        <f>IFERROR(SUM(Y252:Y254),"0")</f>
        <v>48</v>
      </c>
      <c r="Z255" s="198">
        <f>IFERROR(IF(Z252="",0,Z252),"0")+IFERROR(IF(Z253="",0,Z253),"0")+IFERROR(IF(Z254="",0,Z254),"0")</f>
        <v>0.74399999999999999</v>
      </c>
      <c r="AA255" s="199"/>
      <c r="AB255" s="199"/>
      <c r="AC255" s="199"/>
    </row>
    <row r="256" spans="1:68" x14ac:dyDescent="0.2">
      <c r="A256" s="203"/>
      <c r="B256" s="203"/>
      <c r="C256" s="203"/>
      <c r="D256" s="203"/>
      <c r="E256" s="203"/>
      <c r="F256" s="203"/>
      <c r="G256" s="203"/>
      <c r="H256" s="203"/>
      <c r="I256" s="203"/>
      <c r="J256" s="203"/>
      <c r="K256" s="203"/>
      <c r="L256" s="203"/>
      <c r="M256" s="203"/>
      <c r="N256" s="203"/>
      <c r="O256" s="233"/>
      <c r="P256" s="205" t="s">
        <v>72</v>
      </c>
      <c r="Q256" s="206"/>
      <c r="R256" s="206"/>
      <c r="S256" s="206"/>
      <c r="T256" s="206"/>
      <c r="U256" s="206"/>
      <c r="V256" s="207"/>
      <c r="W256" s="37" t="s">
        <v>73</v>
      </c>
      <c r="X256" s="198">
        <f>IFERROR(SUMPRODUCT(X252:X254*H252:H254),"0")</f>
        <v>240</v>
      </c>
      <c r="Y256" s="198">
        <f>IFERROR(SUMPRODUCT(Y252:Y254*H252:H254),"0")</f>
        <v>240</v>
      </c>
      <c r="Z256" s="37"/>
      <c r="AA256" s="199"/>
      <c r="AB256" s="199"/>
      <c r="AC256" s="199"/>
    </row>
    <row r="257" spans="1:68" ht="14.25" hidden="1" customHeight="1" x14ac:dyDescent="0.25">
      <c r="A257" s="204" t="s">
        <v>139</v>
      </c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3"/>
      <c r="O257" s="203"/>
      <c r="P257" s="203"/>
      <c r="Q257" s="203"/>
      <c r="R257" s="203"/>
      <c r="S257" s="203"/>
      <c r="T257" s="203"/>
      <c r="U257" s="203"/>
      <c r="V257" s="203"/>
      <c r="W257" s="203"/>
      <c r="X257" s="203"/>
      <c r="Y257" s="203"/>
      <c r="Z257" s="203"/>
      <c r="AA257" s="189"/>
      <c r="AB257" s="189"/>
      <c r="AC257" s="189"/>
    </row>
    <row r="258" spans="1:68" ht="37.5" hidden="1" customHeight="1" x14ac:dyDescent="0.25">
      <c r="A258" s="54" t="s">
        <v>339</v>
      </c>
      <c r="B258" s="54" t="s">
        <v>340</v>
      </c>
      <c r="C258" s="31">
        <v>4301135552</v>
      </c>
      <c r="D258" s="208">
        <v>4640242181431</v>
      </c>
      <c r="E258" s="209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3" t="s">
        <v>341</v>
      </c>
      <c r="Q258" s="211"/>
      <c r="R258" s="211"/>
      <c r="S258" s="211"/>
      <c r="T258" s="212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hidden="1" customHeight="1" x14ac:dyDescent="0.25">
      <c r="A259" s="54" t="s">
        <v>342</v>
      </c>
      <c r="B259" s="54" t="s">
        <v>343</v>
      </c>
      <c r="C259" s="31">
        <v>4301135504</v>
      </c>
      <c r="D259" s="208">
        <v>4640242181554</v>
      </c>
      <c r="E259" s="209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5" t="s">
        <v>344</v>
      </c>
      <c r="Q259" s="211"/>
      <c r="R259" s="211"/>
      <c r="S259" s="211"/>
      <c r="T259" s="212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345</v>
      </c>
      <c r="B260" s="54" t="s">
        <v>346</v>
      </c>
      <c r="C260" s="31">
        <v>4301135394</v>
      </c>
      <c r="D260" s="208">
        <v>4640242181561</v>
      </c>
      <c r="E260" s="209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1" t="s">
        <v>347</v>
      </c>
      <c r="Q260" s="211"/>
      <c r="R260" s="211"/>
      <c r="S260" s="211"/>
      <c r="T260" s="212"/>
      <c r="U260" s="34"/>
      <c r="V260" s="34"/>
      <c r="W260" s="35" t="s">
        <v>70</v>
      </c>
      <c r="X260" s="196">
        <v>0</v>
      </c>
      <c r="Y260" s="197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348</v>
      </c>
      <c r="B261" s="54" t="s">
        <v>349</v>
      </c>
      <c r="C261" s="31">
        <v>4301135374</v>
      </c>
      <c r="D261" s="208">
        <v>4640242181424</v>
      </c>
      <c r="E261" s="209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344" t="s">
        <v>350</v>
      </c>
      <c r="Q261" s="211"/>
      <c r="R261" s="211"/>
      <c r="S261" s="211"/>
      <c r="T261" s="212"/>
      <c r="U261" s="34"/>
      <c r="V261" s="34"/>
      <c r="W261" s="35" t="s">
        <v>70</v>
      </c>
      <c r="X261" s="196">
        <v>0</v>
      </c>
      <c r="Y261" s="197">
        <f t="shared" si="24"/>
        <v>0</v>
      </c>
      <c r="Z261" s="36">
        <f>IFERROR(IF(X261="","",X261*0.0155),"")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4301135320</v>
      </c>
      <c r="D262" s="208">
        <v>4640242181592</v>
      </c>
      <c r="E262" s="209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9" t="s">
        <v>353</v>
      </c>
      <c r="Q262" s="211"/>
      <c r="R262" s="211"/>
      <c r="S262" s="211"/>
      <c r="T262" s="212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354</v>
      </c>
      <c r="B263" s="54" t="s">
        <v>355</v>
      </c>
      <c r="C263" s="31">
        <v>4301135405</v>
      </c>
      <c r="D263" s="208">
        <v>4640242181523</v>
      </c>
      <c r="E263" s="209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392" t="s">
        <v>356</v>
      </c>
      <c r="Q263" s="211"/>
      <c r="R263" s="211"/>
      <c r="S263" s="211"/>
      <c r="T263" s="212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4301135404</v>
      </c>
      <c r="D264" s="208">
        <v>4640242181516</v>
      </c>
      <c r="E264" s="209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9" t="s">
        <v>359</v>
      </c>
      <c r="Q264" s="211"/>
      <c r="R264" s="211"/>
      <c r="S264" s="211"/>
      <c r="T264" s="212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hidden="1" customHeight="1" x14ac:dyDescent="0.25">
      <c r="A265" s="54" t="s">
        <v>360</v>
      </c>
      <c r="B265" s="54" t="s">
        <v>361</v>
      </c>
      <c r="C265" s="31">
        <v>4301135402</v>
      </c>
      <c r="D265" s="208">
        <v>4640242181493</v>
      </c>
      <c r="E265" s="209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7" t="s">
        <v>362</v>
      </c>
      <c r="Q265" s="211"/>
      <c r="R265" s="211"/>
      <c r="S265" s="211"/>
      <c r="T265" s="212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363</v>
      </c>
      <c r="B266" s="54" t="s">
        <v>364</v>
      </c>
      <c r="C266" s="31">
        <v>4301135375</v>
      </c>
      <c r="D266" s="208">
        <v>4640242181486</v>
      </c>
      <c r="E266" s="209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5" t="s">
        <v>365</v>
      </c>
      <c r="Q266" s="211"/>
      <c r="R266" s="211"/>
      <c r="S266" s="211"/>
      <c r="T266" s="212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366</v>
      </c>
      <c r="B267" s="54" t="s">
        <v>367</v>
      </c>
      <c r="C267" s="31">
        <v>4301135403</v>
      </c>
      <c r="D267" s="208">
        <v>4640242181509</v>
      </c>
      <c r="E267" s="209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7" t="s">
        <v>368</v>
      </c>
      <c r="Q267" s="211"/>
      <c r="R267" s="211"/>
      <c r="S267" s="211"/>
      <c r="T267" s="212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369</v>
      </c>
      <c r="B268" s="54" t="s">
        <v>370</v>
      </c>
      <c r="C268" s="31">
        <v>4301135304</v>
      </c>
      <c r="D268" s="208">
        <v>4640242181240</v>
      </c>
      <c r="E268" s="209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57" t="s">
        <v>371</v>
      </c>
      <c r="Q268" s="211"/>
      <c r="R268" s="211"/>
      <c r="S268" s="211"/>
      <c r="T268" s="212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372</v>
      </c>
      <c r="B269" s="54" t="s">
        <v>373</v>
      </c>
      <c r="C269" s="31">
        <v>4301135310</v>
      </c>
      <c r="D269" s="208">
        <v>4640242181318</v>
      </c>
      <c r="E269" s="209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8" t="s">
        <v>374</v>
      </c>
      <c r="Q269" s="211"/>
      <c r="R269" s="211"/>
      <c r="S269" s="211"/>
      <c r="T269" s="212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375</v>
      </c>
      <c r="B270" s="54" t="s">
        <v>376</v>
      </c>
      <c r="C270" s="31">
        <v>4301135306</v>
      </c>
      <c r="D270" s="208">
        <v>4640242181578</v>
      </c>
      <c r="E270" s="209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366" t="s">
        <v>377</v>
      </c>
      <c r="Q270" s="211"/>
      <c r="R270" s="211"/>
      <c r="S270" s="211"/>
      <c r="T270" s="212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378</v>
      </c>
      <c r="B271" s="54" t="s">
        <v>379</v>
      </c>
      <c r="C271" s="31">
        <v>4301135305</v>
      </c>
      <c r="D271" s="208">
        <v>4640242181394</v>
      </c>
      <c r="E271" s="209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5" t="s">
        <v>380</v>
      </c>
      <c r="Q271" s="211"/>
      <c r="R271" s="211"/>
      <c r="S271" s="211"/>
      <c r="T271" s="212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381</v>
      </c>
      <c r="B272" s="54" t="s">
        <v>382</v>
      </c>
      <c r="C272" s="31">
        <v>4301135309</v>
      </c>
      <c r="D272" s="208">
        <v>4640242181332</v>
      </c>
      <c r="E272" s="209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21" t="s">
        <v>383</v>
      </c>
      <c r="Q272" s="211"/>
      <c r="R272" s="211"/>
      <c r="S272" s="211"/>
      <c r="T272" s="212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384</v>
      </c>
      <c r="B273" s="54" t="s">
        <v>385</v>
      </c>
      <c r="C273" s="31">
        <v>4301135308</v>
      </c>
      <c r="D273" s="208">
        <v>4640242181349</v>
      </c>
      <c r="E273" s="209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15" t="s">
        <v>386</v>
      </c>
      <c r="Q273" s="211"/>
      <c r="R273" s="211"/>
      <c r="S273" s="211"/>
      <c r="T273" s="212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387</v>
      </c>
      <c r="B274" s="54" t="s">
        <v>388</v>
      </c>
      <c r="C274" s="31">
        <v>4301135307</v>
      </c>
      <c r="D274" s="208">
        <v>4640242181370</v>
      </c>
      <c r="E274" s="209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37" t="s">
        <v>389</v>
      </c>
      <c r="Q274" s="211"/>
      <c r="R274" s="211"/>
      <c r="S274" s="211"/>
      <c r="T274" s="212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390</v>
      </c>
      <c r="B275" s="54" t="s">
        <v>391</v>
      </c>
      <c r="C275" s="31">
        <v>4301135318</v>
      </c>
      <c r="D275" s="208">
        <v>4607111037480</v>
      </c>
      <c r="E275" s="209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10" t="s">
        <v>392</v>
      </c>
      <c r="Q275" s="211"/>
      <c r="R275" s="211"/>
      <c r="S275" s="211"/>
      <c r="T275" s="212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393</v>
      </c>
      <c r="B276" s="54" t="s">
        <v>394</v>
      </c>
      <c r="C276" s="31">
        <v>4301135319</v>
      </c>
      <c r="D276" s="208">
        <v>4607111037473</v>
      </c>
      <c r="E276" s="209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65" t="s">
        <v>395</v>
      </c>
      <c r="Q276" s="211"/>
      <c r="R276" s="211"/>
      <c r="S276" s="211"/>
      <c r="T276" s="212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396</v>
      </c>
      <c r="B277" s="54" t="s">
        <v>397</v>
      </c>
      <c r="C277" s="31">
        <v>4301135198</v>
      </c>
      <c r="D277" s="208">
        <v>4640242180663</v>
      </c>
      <c r="E277" s="209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22" t="s">
        <v>398</v>
      </c>
      <c r="Q277" s="211"/>
      <c r="R277" s="211"/>
      <c r="S277" s="211"/>
      <c r="T277" s="212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idden="1" x14ac:dyDescent="0.2">
      <c r="A278" s="232"/>
      <c r="B278" s="203"/>
      <c r="C278" s="203"/>
      <c r="D278" s="203"/>
      <c r="E278" s="203"/>
      <c r="F278" s="203"/>
      <c r="G278" s="203"/>
      <c r="H278" s="203"/>
      <c r="I278" s="203"/>
      <c r="J278" s="203"/>
      <c r="K278" s="203"/>
      <c r="L278" s="203"/>
      <c r="M278" s="203"/>
      <c r="N278" s="203"/>
      <c r="O278" s="233"/>
      <c r="P278" s="205" t="s">
        <v>72</v>
      </c>
      <c r="Q278" s="206"/>
      <c r="R278" s="206"/>
      <c r="S278" s="206"/>
      <c r="T278" s="206"/>
      <c r="U278" s="206"/>
      <c r="V278" s="207"/>
      <c r="W278" s="37" t="s">
        <v>70</v>
      </c>
      <c r="X278" s="198">
        <f>IFERROR(SUM(X258:X277),"0")</f>
        <v>0</v>
      </c>
      <c r="Y278" s="198">
        <f>IFERROR(SUM(Y258:Y277),"0")</f>
        <v>0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0</v>
      </c>
      <c r="AA278" s="199"/>
      <c r="AB278" s="199"/>
      <c r="AC278" s="199"/>
    </row>
    <row r="279" spans="1:68" hidden="1" x14ac:dyDescent="0.2">
      <c r="A279" s="203"/>
      <c r="B279" s="203"/>
      <c r="C279" s="203"/>
      <c r="D279" s="203"/>
      <c r="E279" s="203"/>
      <c r="F279" s="203"/>
      <c r="G279" s="203"/>
      <c r="H279" s="203"/>
      <c r="I279" s="203"/>
      <c r="J279" s="203"/>
      <c r="K279" s="203"/>
      <c r="L279" s="203"/>
      <c r="M279" s="203"/>
      <c r="N279" s="203"/>
      <c r="O279" s="233"/>
      <c r="P279" s="205" t="s">
        <v>72</v>
      </c>
      <c r="Q279" s="206"/>
      <c r="R279" s="206"/>
      <c r="S279" s="206"/>
      <c r="T279" s="206"/>
      <c r="U279" s="206"/>
      <c r="V279" s="207"/>
      <c r="W279" s="37" t="s">
        <v>73</v>
      </c>
      <c r="X279" s="198">
        <f>IFERROR(SUMPRODUCT(X258:X277*H258:H277),"0")</f>
        <v>0</v>
      </c>
      <c r="Y279" s="198">
        <f>IFERROR(SUMPRODUCT(Y258:Y277*H258:H277),"0")</f>
        <v>0</v>
      </c>
      <c r="Z279" s="37"/>
      <c r="AA279" s="199"/>
      <c r="AB279" s="199"/>
      <c r="AC279" s="199"/>
    </row>
    <row r="280" spans="1:68" ht="15" customHeight="1" x14ac:dyDescent="0.2">
      <c r="A280" s="390"/>
      <c r="B280" s="203"/>
      <c r="C280" s="203"/>
      <c r="D280" s="203"/>
      <c r="E280" s="203"/>
      <c r="F280" s="203"/>
      <c r="G280" s="203"/>
      <c r="H280" s="203"/>
      <c r="I280" s="203"/>
      <c r="J280" s="203"/>
      <c r="K280" s="203"/>
      <c r="L280" s="203"/>
      <c r="M280" s="203"/>
      <c r="N280" s="203"/>
      <c r="O280" s="291"/>
      <c r="P280" s="259" t="s">
        <v>399</v>
      </c>
      <c r="Q280" s="260"/>
      <c r="R280" s="260"/>
      <c r="S280" s="260"/>
      <c r="T280" s="260"/>
      <c r="U280" s="260"/>
      <c r="V280" s="261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7178.52</v>
      </c>
      <c r="Y280" s="198">
        <f>IFERROR(Y24+Y33+Y40+Y48+Y64+Y70+Y75+Y81+Y91+Y98+Y110+Y116+Y122+Y129+Y134+Y140+Y145+Y151+Y159+Y164+Y172+Y177+Y185+Y195+Y203+Y208+Y214+Y220+Y227+Y233+Y241+Y245+Y250+Y256+Y279,"0")</f>
        <v>7178.52</v>
      </c>
      <c r="Z280" s="37"/>
      <c r="AA280" s="199"/>
      <c r="AB280" s="199"/>
      <c r="AC280" s="199"/>
    </row>
    <row r="281" spans="1:68" x14ac:dyDescent="0.2">
      <c r="A281" s="203"/>
      <c r="B281" s="203"/>
      <c r="C281" s="203"/>
      <c r="D281" s="203"/>
      <c r="E281" s="203"/>
      <c r="F281" s="203"/>
      <c r="G281" s="203"/>
      <c r="H281" s="203"/>
      <c r="I281" s="203"/>
      <c r="J281" s="203"/>
      <c r="K281" s="203"/>
      <c r="L281" s="203"/>
      <c r="M281" s="203"/>
      <c r="N281" s="203"/>
      <c r="O281" s="291"/>
      <c r="P281" s="259" t="s">
        <v>400</v>
      </c>
      <c r="Q281" s="260"/>
      <c r="R281" s="260"/>
      <c r="S281" s="260"/>
      <c r="T281" s="260"/>
      <c r="U281" s="260"/>
      <c r="V281" s="261"/>
      <c r="W281" s="37" t="s">
        <v>73</v>
      </c>
      <c r="X281" s="198">
        <f>IFERROR(SUM(BM22:BM277),"0")</f>
        <v>7922.0995999999977</v>
      </c>
      <c r="Y281" s="198">
        <f>IFERROR(SUM(BN22:BN277),"0")</f>
        <v>7922.0995999999977</v>
      </c>
      <c r="Z281" s="37"/>
      <c r="AA281" s="199"/>
      <c r="AB281" s="199"/>
      <c r="AC281" s="199"/>
    </row>
    <row r="282" spans="1:68" x14ac:dyDescent="0.2">
      <c r="A282" s="203"/>
      <c r="B282" s="203"/>
      <c r="C282" s="203"/>
      <c r="D282" s="203"/>
      <c r="E282" s="203"/>
      <c r="F282" s="203"/>
      <c r="G282" s="203"/>
      <c r="H282" s="203"/>
      <c r="I282" s="203"/>
      <c r="J282" s="203"/>
      <c r="K282" s="203"/>
      <c r="L282" s="203"/>
      <c r="M282" s="203"/>
      <c r="N282" s="203"/>
      <c r="O282" s="291"/>
      <c r="P282" s="259" t="s">
        <v>401</v>
      </c>
      <c r="Q282" s="260"/>
      <c r="R282" s="260"/>
      <c r="S282" s="260"/>
      <c r="T282" s="260"/>
      <c r="U282" s="260"/>
      <c r="V282" s="261"/>
      <c r="W282" s="37" t="s">
        <v>402</v>
      </c>
      <c r="X282" s="38">
        <f>ROUNDUP(SUM(BO22:BO277),0)</f>
        <v>23</v>
      </c>
      <c r="Y282" s="38">
        <f>ROUNDUP(SUM(BP22:BP277),0)</f>
        <v>23</v>
      </c>
      <c r="Z282" s="37"/>
      <c r="AA282" s="199"/>
      <c r="AB282" s="199"/>
      <c r="AC282" s="199"/>
    </row>
    <row r="283" spans="1:68" x14ac:dyDescent="0.2">
      <c r="A283" s="203"/>
      <c r="B283" s="203"/>
      <c r="C283" s="203"/>
      <c r="D283" s="203"/>
      <c r="E283" s="203"/>
      <c r="F283" s="203"/>
      <c r="G283" s="203"/>
      <c r="H283" s="203"/>
      <c r="I283" s="203"/>
      <c r="J283" s="203"/>
      <c r="K283" s="203"/>
      <c r="L283" s="203"/>
      <c r="M283" s="203"/>
      <c r="N283" s="203"/>
      <c r="O283" s="291"/>
      <c r="P283" s="259" t="s">
        <v>403</v>
      </c>
      <c r="Q283" s="260"/>
      <c r="R283" s="260"/>
      <c r="S283" s="260"/>
      <c r="T283" s="260"/>
      <c r="U283" s="260"/>
      <c r="V283" s="261"/>
      <c r="W283" s="37" t="s">
        <v>73</v>
      </c>
      <c r="X283" s="198">
        <f>GrossWeightTotal+PalletQtyTotal*25</f>
        <v>8497.0995999999977</v>
      </c>
      <c r="Y283" s="198">
        <f>GrossWeightTotalR+PalletQtyTotalR*25</f>
        <v>8497.0995999999977</v>
      </c>
      <c r="Z283" s="37"/>
      <c r="AA283" s="199"/>
      <c r="AB283" s="199"/>
      <c r="AC283" s="199"/>
    </row>
    <row r="284" spans="1:68" x14ac:dyDescent="0.2">
      <c r="A284" s="203"/>
      <c r="B284" s="203"/>
      <c r="C284" s="203"/>
      <c r="D284" s="203"/>
      <c r="E284" s="203"/>
      <c r="F284" s="203"/>
      <c r="G284" s="203"/>
      <c r="H284" s="203"/>
      <c r="I284" s="203"/>
      <c r="J284" s="203"/>
      <c r="K284" s="203"/>
      <c r="L284" s="203"/>
      <c r="M284" s="203"/>
      <c r="N284" s="203"/>
      <c r="O284" s="291"/>
      <c r="P284" s="259" t="s">
        <v>404</v>
      </c>
      <c r="Q284" s="260"/>
      <c r="R284" s="260"/>
      <c r="S284" s="260"/>
      <c r="T284" s="260"/>
      <c r="U284" s="260"/>
      <c r="V284" s="261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1820</v>
      </c>
      <c r="Y284" s="198">
        <f>IFERROR(Y23+Y32+Y39+Y47+Y63+Y69+Y74+Y80+Y90+Y97+Y109+Y115+Y121+Y128+Y133+Y139+Y144+Y150+Y158+Y163+Y171+Y176+Y184+Y194+Y202+Y207+Y213+Y219+Y226+Y232+Y240+Y244+Y249+Y255+Y278,"0")</f>
        <v>1820</v>
      </c>
      <c r="Z284" s="37"/>
      <c r="AA284" s="199"/>
      <c r="AB284" s="199"/>
      <c r="AC284" s="199"/>
    </row>
    <row r="285" spans="1:68" ht="14.25" hidden="1" customHeight="1" x14ac:dyDescent="0.2">
      <c r="A285" s="203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  <c r="L285" s="203"/>
      <c r="M285" s="203"/>
      <c r="N285" s="203"/>
      <c r="O285" s="291"/>
      <c r="P285" s="259" t="s">
        <v>405</v>
      </c>
      <c r="Q285" s="260"/>
      <c r="R285" s="260"/>
      <c r="S285" s="260"/>
      <c r="T285" s="260"/>
      <c r="U285" s="260"/>
      <c r="V285" s="261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27.938559999999999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00" t="s">
        <v>74</v>
      </c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  <c r="R287" s="326"/>
      <c r="S287" s="304"/>
      <c r="T287" s="200" t="s">
        <v>221</v>
      </c>
      <c r="U287" s="304"/>
      <c r="V287" s="200" t="s">
        <v>244</v>
      </c>
      <c r="W287" s="304"/>
      <c r="X287" s="200" t="s">
        <v>258</v>
      </c>
      <c r="Y287" s="326"/>
      <c r="Z287" s="326"/>
      <c r="AA287" s="326"/>
      <c r="AB287" s="304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213" t="s">
        <v>408</v>
      </c>
      <c r="B288" s="200" t="s">
        <v>63</v>
      </c>
      <c r="C288" s="200" t="s">
        <v>75</v>
      </c>
      <c r="D288" s="200" t="s">
        <v>87</v>
      </c>
      <c r="E288" s="200" t="s">
        <v>95</v>
      </c>
      <c r="F288" s="200" t="s">
        <v>106</v>
      </c>
      <c r="G288" s="200" t="s">
        <v>132</v>
      </c>
      <c r="H288" s="200" t="s">
        <v>138</v>
      </c>
      <c r="I288" s="200" t="s">
        <v>142</v>
      </c>
      <c r="J288" s="200" t="s">
        <v>148</v>
      </c>
      <c r="K288" s="200" t="s">
        <v>161</v>
      </c>
      <c r="L288" s="200" t="s">
        <v>169</v>
      </c>
      <c r="M288" s="200" t="s">
        <v>190</v>
      </c>
      <c r="N288" s="188"/>
      <c r="O288" s="200" t="s">
        <v>195</v>
      </c>
      <c r="P288" s="200" t="s">
        <v>200</v>
      </c>
      <c r="Q288" s="200" t="s">
        <v>207</v>
      </c>
      <c r="R288" s="200" t="s">
        <v>210</v>
      </c>
      <c r="S288" s="200" t="s">
        <v>218</v>
      </c>
      <c r="T288" s="200" t="s">
        <v>222</v>
      </c>
      <c r="U288" s="200" t="s">
        <v>226</v>
      </c>
      <c r="V288" s="200" t="s">
        <v>245</v>
      </c>
      <c r="W288" s="200" t="s">
        <v>252</v>
      </c>
      <c r="X288" s="200" t="s">
        <v>259</v>
      </c>
      <c r="Y288" s="200" t="s">
        <v>266</v>
      </c>
      <c r="Z288" s="200" t="s">
        <v>279</v>
      </c>
      <c r="AA288" s="200" t="s">
        <v>288</v>
      </c>
      <c r="AB288" s="200" t="s">
        <v>291</v>
      </c>
      <c r="AC288" s="200" t="s">
        <v>298</v>
      </c>
      <c r="AD288" s="200" t="s">
        <v>303</v>
      </c>
      <c r="AE288" s="200" t="s">
        <v>309</v>
      </c>
      <c r="AF288" s="200" t="s">
        <v>222</v>
      </c>
    </row>
    <row r="289" spans="1:32" ht="13.5" customHeight="1" thickBot="1" x14ac:dyDescent="0.25">
      <c r="A289" s="214"/>
      <c r="B289" s="201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188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201"/>
      <c r="AF289" s="201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231</v>
      </c>
      <c r="D290" s="46">
        <f>IFERROR(X36*H36,"0")+IFERROR(X37*H37,"0")+IFERROR(X38*H38,"0")</f>
        <v>2232</v>
      </c>
      <c r="E290" s="46">
        <f>IFERROR(X43*H43,"0")+IFERROR(X44*H44,"0")+IFERROR(X45*H45,"0")+IFERROR(X46*H46,"0")</f>
        <v>60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345.6</v>
      </c>
      <c r="G290" s="46">
        <f>IFERROR(X67*H67,"0")+IFERROR(X68*H68,"0")</f>
        <v>360</v>
      </c>
      <c r="H290" s="46">
        <f>IFERROR(X73*H73,"0")</f>
        <v>50.4</v>
      </c>
      <c r="I290" s="46">
        <f>IFERROR(X78*H78,"0")+IFERROR(X79*H79,"0")</f>
        <v>252</v>
      </c>
      <c r="J290" s="46">
        <f>IFERROR(X84*H84,"0")+IFERROR(X85*H85,"0")+IFERROR(X86*H86,"0")+IFERROR(X87*H87,"0")+IFERROR(X88*H88,"0")+IFERROR(X89*H89,"0")</f>
        <v>403.20000000000005</v>
      </c>
      <c r="K290" s="46">
        <f>IFERROR(X94*H94,"0")+IFERROR(X95*H95,"0")+IFERROR(X96*H96,"0")</f>
        <v>73.92</v>
      </c>
      <c r="L290" s="46">
        <f>IFERROR(X101*H101,"0")+IFERROR(X102*H102,"0")+IFERROR(X103*H103,"0")+IFERROR(X104*H104,"0")+IFERROR(X105*H105,"0")+IFERROR(X106*H106,"0")+IFERROR(X107*H107,"0")+IFERROR(X108*H108,"0")</f>
        <v>0</v>
      </c>
      <c r="M290" s="46">
        <f>IFERROR(X113*H113,"0")+IFERROR(X114*H114,"0")</f>
        <v>546</v>
      </c>
      <c r="N290" s="188"/>
      <c r="O290" s="46">
        <f>IFERROR(X119*H119,"0")+IFERROR(X120*H120,"0")</f>
        <v>84</v>
      </c>
      <c r="P290" s="46">
        <f>IFERROR(X125*H125,"0")+IFERROR(X126*H126,"0")+IFERROR(X127*H127,"0")</f>
        <v>504</v>
      </c>
      <c r="Q290" s="46">
        <f>IFERROR(X132*H132,"0")</f>
        <v>42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0</v>
      </c>
      <c r="V290" s="46">
        <f>IFERROR(X168*H168,"0")+IFERROR(X169*H169,"0")+IFERROR(X170*H170,"0")</f>
        <v>798</v>
      </c>
      <c r="W290" s="46">
        <f>IFERROR(X175*H175,"0")</f>
        <v>0</v>
      </c>
      <c r="X290" s="46">
        <f>IFERROR(X181*H181,"0")+IFERROR(X182*H182,"0")+IFERROR(X183*H183,"0")</f>
        <v>201.6</v>
      </c>
      <c r="Y290" s="46">
        <f>IFERROR(X188*H188,"0")+IFERROR(X189*H189,"0")+IFERROR(X190*H190,"0")+IFERROR(X191*H191,"0")+IFERROR(X192*H192,"0")+IFERROR(X193*H193,"0")</f>
        <v>268.79999999999995</v>
      </c>
      <c r="Z290" s="46">
        <f>IFERROR(X198*H198,"0")+IFERROR(X199*H199,"0")+IFERROR(X200*H200,"0")+IFERROR(X201*H201,"0")</f>
        <v>172.8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553.20000000000005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3580.7999999999997</v>
      </c>
      <c r="B293" s="60">
        <f>SUMPRODUCT(--(BB:BB="ПГП"),--(W:W="кор"),H:H,Y:Y)+SUMPRODUCT(--(BB:BB="ПГП"),--(W:W="кг"),Y:Y)</f>
        <v>3597.72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820,00"/>
        <filter val="112,00"/>
        <filter val="12,00"/>
        <filter val="14,00"/>
        <filter val="140,00"/>
        <filter val="154,00"/>
        <filter val="168,00"/>
        <filter val="172,80"/>
        <filter val="182,00"/>
        <filter val="2 232,00"/>
        <filter val="20,00"/>
        <filter val="201,60"/>
        <filter val="216,00"/>
        <filter val="23"/>
        <filter val="231,00"/>
        <filter val="24,00"/>
        <filter val="240,00"/>
        <filter val="252,00"/>
        <filter val="266,00"/>
        <filter val="268,80"/>
        <filter val="28,00"/>
        <filter val="30,00"/>
        <filter val="345,60"/>
        <filter val="348,00"/>
        <filter val="36,00"/>
        <filter val="360,00"/>
        <filter val="372,00"/>
        <filter val="403,20"/>
        <filter val="42,00"/>
        <filter val="48,00"/>
        <filter val="50,00"/>
        <filter val="50,40"/>
        <filter val="504,00"/>
        <filter val="54,00"/>
        <filter val="546,00"/>
        <filter val="56,00"/>
        <filter val="60,00"/>
        <filter val="7 178,52"/>
        <filter val="7 922,10"/>
        <filter val="70,00"/>
        <filter val="72,00"/>
        <filter val="73,92"/>
        <filter val="798,00"/>
        <filter val="8 497,10"/>
        <filter val="84,00"/>
        <filter val="97,20"/>
      </filters>
    </filterColumn>
  </autoFilter>
  <mergeCells count="523"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  <mergeCell ref="A219:O220"/>
    <mergeCell ref="P116:V116"/>
    <mergeCell ref="P32:V32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D270:E270"/>
    <mergeCell ref="P247:T247"/>
    <mergeCell ref="D231:E231"/>
    <mergeCell ref="P231:T231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235:Z235"/>
    <mergeCell ref="P281:V281"/>
    <mergeCell ref="P183:T183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A130:Z130"/>
    <mergeCell ref="N17:N18"/>
    <mergeCell ref="Q5:R5"/>
    <mergeCell ref="F17:F18"/>
    <mergeCell ref="Q6:R6"/>
    <mergeCell ref="D102:E102"/>
    <mergeCell ref="D84:E84"/>
    <mergeCell ref="D225:E225"/>
    <mergeCell ref="P61:T61"/>
    <mergeCell ref="D200:E200"/>
    <mergeCell ref="A9:C9"/>
    <mergeCell ref="P125:T125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P79:T79"/>
    <mergeCell ref="D60:E60"/>
    <mergeCell ref="P73:T73"/>
    <mergeCell ref="U17:V17"/>
    <mergeCell ref="P81:V81"/>
    <mergeCell ref="P23:V23"/>
    <mergeCell ref="P145:V145"/>
    <mergeCell ref="A35:Z35"/>
    <mergeCell ref="D54:E54"/>
    <mergeCell ref="P185:V185"/>
    <mergeCell ref="P102:T102"/>
    <mergeCell ref="P62:T62"/>
    <mergeCell ref="D58:E58"/>
    <mergeCell ref="A179:Z179"/>
    <mergeCell ref="P39:V39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P208:V208"/>
    <mergeCell ref="A204:Z204"/>
    <mergeCell ref="P219:V219"/>
    <mergeCell ref="P70:V70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D96:E96"/>
    <mergeCell ref="D52:E52"/>
    <mergeCell ref="P110:V110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  <mergeCell ref="T287:U287"/>
    <mergeCell ref="D168:E168"/>
    <mergeCell ref="V287:W287"/>
    <mergeCell ref="J288:J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