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1ADB53-1EF5-4ADD-829A-C8876E566E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O274" i="1"/>
  <c r="BM274" i="1"/>
  <c r="Y274" i="1"/>
  <c r="P274" i="1"/>
  <c r="BO273" i="1"/>
  <c r="BM273" i="1"/>
  <c r="Y273" i="1"/>
  <c r="BP273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S608" i="1" l="1"/>
  <c r="Y305" i="1"/>
  <c r="BP304" i="1"/>
  <c r="BN304" i="1"/>
  <c r="Z304" i="1"/>
  <c r="Z305" i="1" s="1"/>
  <c r="Y310" i="1"/>
  <c r="BP309" i="1"/>
  <c r="BN309" i="1"/>
  <c r="Z309" i="1"/>
  <c r="Z310" i="1" s="1"/>
  <c r="BP313" i="1"/>
  <c r="BN313" i="1"/>
  <c r="Z313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B608" i="1"/>
  <c r="Z26" i="1"/>
  <c r="BN26" i="1"/>
  <c r="Z54" i="1"/>
  <c r="BN54" i="1"/>
  <c r="Z69" i="1"/>
  <c r="BN69" i="1"/>
  <c r="Z74" i="1"/>
  <c r="BN74" i="1"/>
  <c r="Y81" i="1"/>
  <c r="Z85" i="1"/>
  <c r="BN85" i="1"/>
  <c r="Z109" i="1"/>
  <c r="BN109" i="1"/>
  <c r="Y119" i="1"/>
  <c r="Z126" i="1"/>
  <c r="BN126" i="1"/>
  <c r="Y136" i="1"/>
  <c r="Z133" i="1"/>
  <c r="BN133" i="1"/>
  <c r="Z134" i="1"/>
  <c r="BN134" i="1"/>
  <c r="Y147" i="1"/>
  <c r="Z143" i="1"/>
  <c r="BN143" i="1"/>
  <c r="Z160" i="1"/>
  <c r="BN160" i="1"/>
  <c r="Z177" i="1"/>
  <c r="BN177" i="1"/>
  <c r="Z187" i="1"/>
  <c r="BN187" i="1"/>
  <c r="Z199" i="1"/>
  <c r="BN199" i="1"/>
  <c r="Z218" i="1"/>
  <c r="BN218" i="1"/>
  <c r="Z230" i="1"/>
  <c r="BN230" i="1"/>
  <c r="Z240" i="1"/>
  <c r="BN240" i="1"/>
  <c r="Z251" i="1"/>
  <c r="BN251" i="1"/>
  <c r="Z264" i="1"/>
  <c r="BN264" i="1"/>
  <c r="BP290" i="1"/>
  <c r="BN290" i="1"/>
  <c r="Z290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R608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6" i="1"/>
  <c r="Z28" i="1"/>
  <c r="BN28" i="1"/>
  <c r="Z34" i="1"/>
  <c r="BN34" i="1"/>
  <c r="C608" i="1"/>
  <c r="Z56" i="1"/>
  <c r="BN56" i="1"/>
  <c r="Z62" i="1"/>
  <c r="BN62" i="1"/>
  <c r="BP62" i="1"/>
  <c r="Z71" i="1"/>
  <c r="BN71" i="1"/>
  <c r="Z72" i="1"/>
  <c r="BN72" i="1"/>
  <c r="Z78" i="1"/>
  <c r="BN78" i="1"/>
  <c r="BP78" i="1"/>
  <c r="Z79" i="1"/>
  <c r="BN79" i="1"/>
  <c r="Z87" i="1"/>
  <c r="BN87" i="1"/>
  <c r="Y98" i="1"/>
  <c r="Z102" i="1"/>
  <c r="BN102" i="1"/>
  <c r="E608" i="1"/>
  <c r="Z115" i="1"/>
  <c r="BN115" i="1"/>
  <c r="Z124" i="1"/>
  <c r="BN124" i="1"/>
  <c r="Z140" i="1"/>
  <c r="BN140" i="1"/>
  <c r="Z141" i="1"/>
  <c r="BN141" i="1"/>
  <c r="Z145" i="1"/>
  <c r="BN145" i="1"/>
  <c r="Y151" i="1"/>
  <c r="Z156" i="1"/>
  <c r="BN156" i="1"/>
  <c r="Y162" i="1"/>
  <c r="Z166" i="1"/>
  <c r="BN166" i="1"/>
  <c r="Y175" i="1"/>
  <c r="Z173" i="1"/>
  <c r="BN173" i="1"/>
  <c r="Y183" i="1"/>
  <c r="Z179" i="1"/>
  <c r="BN179" i="1"/>
  <c r="Z185" i="1"/>
  <c r="Z188" i="1" s="1"/>
  <c r="BN185" i="1"/>
  <c r="Z193" i="1"/>
  <c r="BN193" i="1"/>
  <c r="Z197" i="1"/>
  <c r="BN197" i="1"/>
  <c r="Z206" i="1"/>
  <c r="BN206" i="1"/>
  <c r="Y212" i="1"/>
  <c r="Z216" i="1"/>
  <c r="BN216" i="1"/>
  <c r="Z220" i="1"/>
  <c r="BN220" i="1"/>
  <c r="Y238" i="1"/>
  <c r="Z228" i="1"/>
  <c r="BN228" i="1"/>
  <c r="Z232" i="1"/>
  <c r="BN232" i="1"/>
  <c r="Z236" i="1"/>
  <c r="BN236" i="1"/>
  <c r="Z242" i="1"/>
  <c r="BN242" i="1"/>
  <c r="Z249" i="1"/>
  <c r="BN249" i="1"/>
  <c r="Z253" i="1"/>
  <c r="BN253" i="1"/>
  <c r="Z262" i="1"/>
  <c r="BN262" i="1"/>
  <c r="Z266" i="1"/>
  <c r="BN266" i="1"/>
  <c r="Z273" i="1"/>
  <c r="BN273" i="1"/>
  <c r="Z276" i="1"/>
  <c r="BN276" i="1"/>
  <c r="Z283" i="1"/>
  <c r="Z284" i="1" s="1"/>
  <c r="BN283" i="1"/>
  <c r="BP283" i="1"/>
  <c r="Y284" i="1"/>
  <c r="Z288" i="1"/>
  <c r="BN288" i="1"/>
  <c r="Z295" i="1"/>
  <c r="BN295" i="1"/>
  <c r="BP295" i="1"/>
  <c r="Z299" i="1"/>
  <c r="BN299" i="1"/>
  <c r="Y315" i="1"/>
  <c r="Z320" i="1"/>
  <c r="BN320" i="1"/>
  <c r="Z323" i="1"/>
  <c r="BN323" i="1"/>
  <c r="Z331" i="1"/>
  <c r="BN331" i="1"/>
  <c r="Z337" i="1"/>
  <c r="BN337" i="1"/>
  <c r="Z341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Y357" i="1"/>
  <c r="Y356" i="1"/>
  <c r="D608" i="1"/>
  <c r="Y91" i="1"/>
  <c r="X599" i="1"/>
  <c r="X602" i="1"/>
  <c r="X600" i="1"/>
  <c r="X601" i="1" s="1"/>
  <c r="Z222" i="1"/>
  <c r="BN222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Y279" i="1"/>
  <c r="BP289" i="1"/>
  <c r="BN289" i="1"/>
  <c r="Z289" i="1"/>
  <c r="Z291" i="1" s="1"/>
  <c r="BP298" i="1"/>
  <c r="BN298" i="1"/>
  <c r="Z298" i="1"/>
  <c r="BP321" i="1"/>
  <c r="BN321" i="1"/>
  <c r="Z321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H608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6" i="1"/>
  <c r="Z80" i="1"/>
  <c r="Z81" i="1" s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Z172" i="1"/>
  <c r="Z174" i="1" s="1"/>
  <c r="BN172" i="1"/>
  <c r="Z178" i="1"/>
  <c r="BN178" i="1"/>
  <c r="Z180" i="1"/>
  <c r="BN180" i="1"/>
  <c r="Y189" i="1"/>
  <c r="Y188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4" i="1"/>
  <c r="BN274" i="1"/>
  <c r="Z274" i="1"/>
  <c r="BP277" i="1"/>
  <c r="BN277" i="1"/>
  <c r="Z277" i="1"/>
  <c r="Y291" i="1"/>
  <c r="BP296" i="1"/>
  <c r="BN296" i="1"/>
  <c r="Z296" i="1"/>
  <c r="Z300" i="1" s="1"/>
  <c r="Y300" i="1"/>
  <c r="BP314" i="1"/>
  <c r="BN314" i="1"/>
  <c r="Z314" i="1"/>
  <c r="Z315" i="1" s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530" i="1"/>
  <c r="Z571" i="1"/>
  <c r="Z237" i="1"/>
  <c r="Z387" i="1"/>
  <c r="Z343" i="1"/>
  <c r="Z279" i="1"/>
  <c r="Z223" i="1"/>
  <c r="Z201" i="1"/>
  <c r="Z182" i="1"/>
  <c r="Z146" i="1"/>
  <c r="Z119" i="1"/>
  <c r="Z111" i="1"/>
  <c r="Z98" i="1"/>
  <c r="Z36" i="1"/>
  <c r="Z257" i="1"/>
  <c r="Z245" i="1"/>
  <c r="Z578" i="1"/>
  <c r="Z327" i="1"/>
  <c r="Y602" i="1"/>
  <c r="Y599" i="1"/>
  <c r="Z458" i="1"/>
  <c r="Z411" i="1"/>
  <c r="Z398" i="1"/>
  <c r="Z564" i="1"/>
  <c r="Z524" i="1"/>
  <c r="Z510" i="1"/>
  <c r="Z547" i="1"/>
  <c r="Z349" i="1"/>
  <c r="Z334" i="1"/>
  <c r="Z136" i="1"/>
  <c r="Z128" i="1"/>
  <c r="Z104" i="1"/>
  <c r="Z90" i="1"/>
  <c r="Z75" i="1"/>
  <c r="Z59" i="1"/>
  <c r="Y600" i="1"/>
  <c r="Z492" i="1"/>
  <c r="Z481" i="1"/>
  <c r="Z424" i="1"/>
  <c r="Y598" i="1"/>
  <c r="Z603" i="1" l="1"/>
  <c r="Y601" i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<sst xmlns="http://schemas.openxmlformats.org/spreadsheetml/2006/main" count="2479" uniqueCount="785">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</sst>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6" t="s">
        <v>0</v>
      </c>
      <c r="E1" s="459"/>
      <c r="F1" s="459"/>
      <c r="G1" s="12" t="s">
        <v>1</v>
      </c>
      <c r="H1" s="556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754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63" t="s">
        <v>8</v>
      </c>
      <c r="B5" s="410"/>
      <c r="C5" s="411"/>
      <c r="D5" s="531"/>
      <c r="E5" s="533"/>
      <c r="F5" s="475" t="s">
        <v>9</v>
      </c>
      <c r="G5" s="411"/>
      <c r="H5" s="531" t="s">
        <v>784</v>
      </c>
      <c r="I5" s="532"/>
      <c r="J5" s="532"/>
      <c r="K5" s="532"/>
      <c r="L5" s="532"/>
      <c r="M5" s="533"/>
      <c r="N5" s="58"/>
      <c r="P5" s="24" t="s">
        <v>10</v>
      </c>
      <c r="Q5" s="435">
        <v>45565</v>
      </c>
      <c r="R5" s="436"/>
      <c r="T5" s="607" t="s">
        <v>11</v>
      </c>
      <c r="U5" s="462"/>
      <c r="V5" s="608" t="s">
        <v>12</v>
      </c>
      <c r="W5" s="436"/>
      <c r="AB5" s="51"/>
      <c r="AC5" s="51"/>
      <c r="AD5" s="51"/>
      <c r="AE5" s="51"/>
    </row>
    <row r="6" spans="1:32" s="379" customFormat="1" ht="24" customHeight="1" x14ac:dyDescent="0.2">
      <c r="A6" s="663" t="s">
        <v>13</v>
      </c>
      <c r="B6" s="410"/>
      <c r="C6" s="411"/>
      <c r="D6" s="537" t="s">
        <v>14</v>
      </c>
      <c r="E6" s="538"/>
      <c r="F6" s="538"/>
      <c r="G6" s="538"/>
      <c r="H6" s="538"/>
      <c r="I6" s="538"/>
      <c r="J6" s="538"/>
      <c r="K6" s="538"/>
      <c r="L6" s="538"/>
      <c r="M6" s="436"/>
      <c r="N6" s="59"/>
      <c r="P6" s="24" t="s">
        <v>15</v>
      </c>
      <c r="Q6" s="447" t="str">
        <f>IF(Q5=0," ",CHOOSE(WEEKDAY(Q5,2),"Понедельник","Вторник","Среда","Четверг","Пятница","Суббота","Воскресенье"))</f>
        <v>Понедельник</v>
      </c>
      <c r="R6" s="396"/>
      <c r="T6" s="617" t="s">
        <v>16</v>
      </c>
      <c r="U6" s="462"/>
      <c r="V6" s="588" t="s">
        <v>17</v>
      </c>
      <c r="W6" s="589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19"/>
      <c r="M7" s="612"/>
      <c r="N7" s="60"/>
      <c r="P7" s="24"/>
      <c r="Q7" s="42"/>
      <c r="R7" s="42"/>
      <c r="T7" s="393"/>
      <c r="U7" s="462"/>
      <c r="V7" s="590"/>
      <c r="W7" s="591"/>
      <c r="AB7" s="51"/>
      <c r="AC7" s="51"/>
      <c r="AD7" s="51"/>
      <c r="AE7" s="51"/>
    </row>
    <row r="8" spans="1:32" s="379" customFormat="1" ht="25.5" customHeight="1" x14ac:dyDescent="0.2">
      <c r="A8" s="452" t="s">
        <v>18</v>
      </c>
      <c r="B8" s="403"/>
      <c r="C8" s="404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11">
        <v>0.375</v>
      </c>
      <c r="R8" s="612"/>
      <c r="T8" s="393"/>
      <c r="U8" s="462"/>
      <c r="V8" s="590"/>
      <c r="W8" s="591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1"/>
      <c r="E9" s="492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0" t="str">
        <f>IF(AND($A$9="Тип доверенности/получателя при получении в адресе перегруза:",$D$9="Разовая доверенность"),"Введите ФИО","")</f>
        <v/>
      </c>
      <c r="I9" s="492"/>
      <c r="J9" s="5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2"/>
      <c r="L9" s="492"/>
      <c r="M9" s="492"/>
      <c r="N9" s="377"/>
      <c r="P9" s="26" t="s">
        <v>20</v>
      </c>
      <c r="Q9" s="671"/>
      <c r="R9" s="480"/>
      <c r="T9" s="393"/>
      <c r="U9" s="462"/>
      <c r="V9" s="592"/>
      <c r="W9" s="59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1"/>
      <c r="E10" s="492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1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18"/>
      <c r="R10" s="619"/>
      <c r="U10" s="24" t="s">
        <v>22</v>
      </c>
      <c r="V10" s="789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4"/>
      <c r="R11" s="436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97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11"/>
      <c r="R12" s="612"/>
      <c r="S12" s="23"/>
      <c r="U12" s="24"/>
      <c r="V12" s="459"/>
      <c r="W12" s="393"/>
      <c r="AB12" s="51"/>
      <c r="AC12" s="51"/>
      <c r="AD12" s="51"/>
      <c r="AE12" s="51"/>
    </row>
    <row r="13" spans="1:32" s="379" customFormat="1" ht="23.25" customHeight="1" x14ac:dyDescent="0.2">
      <c r="A13" s="597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97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9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5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6"/>
      <c r="Q16" s="646"/>
      <c r="R16" s="646"/>
      <c r="S16" s="646"/>
      <c r="T16" s="6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7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93"/>
      <c r="R17" s="693"/>
      <c r="S17" s="693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82"/>
      <c r="BD17" s="555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94"/>
      <c r="R18" s="694"/>
      <c r="S18" s="694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0"/>
      <c r="AB18" s="530"/>
      <c r="AC18" s="530"/>
      <c r="AD18" s="472"/>
      <c r="AE18" s="473"/>
      <c r="AF18" s="474"/>
      <c r="AG18" s="683"/>
      <c r="BD18" s="393"/>
    </row>
    <row r="19" spans="1:68" ht="27.75" hidden="1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hidden="1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hidden="1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54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21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3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hidden="1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hidden="1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150</v>
      </c>
      <c r="Y53" s="387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160</v>
      </c>
      <c r="Y56" s="387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53.888888888888886</v>
      </c>
      <c r="Y59" s="388">
        <f>IFERROR(Y53/H53,"0")+IFERROR(Y54/H54,"0")+IFERROR(Y55/H55,"0")+IFERROR(Y56/H56,"0")+IFERROR(Y57/H57,"0")+IFERROR(Y58/H58,"0")</f>
        <v>54</v>
      </c>
      <c r="Z59" s="388">
        <f>IFERROR(IF(Z53="",0,Z53),"0")+IFERROR(IF(Z54="",0,Z54),"0")+IFERROR(IF(Z55="",0,Z55),"0")+IFERROR(IF(Z56="",0,Z56),"0")+IFERROR(IF(Z57="",0,Z57),"0")+IFERROR(IF(Z58="",0,Z58),"0")</f>
        <v>0.67930000000000001</v>
      </c>
      <c r="AA59" s="389"/>
      <c r="AB59" s="389"/>
      <c r="AC59" s="389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310</v>
      </c>
      <c r="Y60" s="388">
        <f>IFERROR(SUM(Y53:Y58),"0")</f>
        <v>311.20000000000005</v>
      </c>
      <c r="Z60" s="37"/>
      <c r="AA60" s="389"/>
      <c r="AB60" s="389"/>
      <c r="AC60" s="389"/>
    </row>
    <row r="61" spans="1:68" ht="14.25" hidden="1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hidden="1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200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208.88888888888889</v>
      </c>
      <c r="BN68" s="64">
        <f t="shared" ref="BN68:BN74" si="13">IFERROR(Y68*I68/H68,"0")</f>
        <v>214.32</v>
      </c>
      <c r="BO68" s="64">
        <f t="shared" ref="BO68:BO74" si="14">IFERROR(1/J68*(X68/H68),"0")</f>
        <v>0.3306878306878307</v>
      </c>
      <c r="BP68" s="64">
        <f t="shared" ref="BP68:BP74" si="15">IFERROR(1/J68*(Y68/H68),"0")</f>
        <v>0.33928571428571425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6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270</v>
      </c>
      <c r="Y74" s="387">
        <f t="shared" si="11"/>
        <v>270</v>
      </c>
      <c r="Z74" s="36">
        <f>IFERROR(IF(Y74=0,"",ROUNDUP(Y74/H74,0)*0.00937),"")</f>
        <v>0.56220000000000003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284.39999999999998</v>
      </c>
      <c r="BN74" s="64">
        <f t="shared" si="13"/>
        <v>284.39999999999998</v>
      </c>
      <c r="BO74" s="64">
        <f t="shared" si="14"/>
        <v>0.5</v>
      </c>
      <c r="BP74" s="64">
        <f t="shared" si="15"/>
        <v>0.5</v>
      </c>
    </row>
    <row r="75" spans="1:68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78.518518518518519</v>
      </c>
      <c r="Y75" s="388">
        <f>IFERROR(Y68/H68,"0")+IFERROR(Y69/H69,"0")+IFERROR(Y70/H70,"0")+IFERROR(Y71/H71,"0")+IFERROR(Y72/H72,"0")+IFERROR(Y73/H73,"0")+IFERROR(Y74/H74,"0")</f>
        <v>79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0.97544999999999993</v>
      </c>
      <c r="AA75" s="389"/>
      <c r="AB75" s="389"/>
      <c r="AC75" s="389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470</v>
      </c>
      <c r="Y76" s="388">
        <f>IFERROR(SUM(Y68:Y74),"0")</f>
        <v>475.20000000000005</v>
      </c>
      <c r="Z76" s="37"/>
      <c r="AA76" s="389"/>
      <c r="AB76" s="389"/>
      <c r="AC76" s="389"/>
    </row>
    <row r="77" spans="1:68" ht="14.25" hidden="1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180</v>
      </c>
      <c r="Y78" s="387">
        <f>IFERROR(IF(X78="",0,CEILING((X78/$H78),1)*$H78),"")</f>
        <v>183.60000000000002</v>
      </c>
      <c r="Z78" s="36">
        <f>IFERROR(IF(Y78=0,"",ROUNDUP(Y78/H78,0)*0.02175),"")</f>
        <v>0.36974999999999997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187.99999999999997</v>
      </c>
      <c r="BN78" s="64">
        <f>IFERROR(Y78*I78/H78,"0")</f>
        <v>191.76000000000002</v>
      </c>
      <c r="BO78" s="64">
        <f>IFERROR(1/J78*(X78/H78),"0")</f>
        <v>0.29761904761904756</v>
      </c>
      <c r="BP78" s="64">
        <f>IFERROR(1/J78*(Y78/H78),"0")</f>
        <v>0.30357142857142855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76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90</v>
      </c>
      <c r="Y80" s="387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49.999999999999993</v>
      </c>
      <c r="Y81" s="388">
        <f>IFERROR(Y78/H78,"0")+IFERROR(Y79/H79,"0")+IFERROR(Y80/H80,"0")</f>
        <v>51</v>
      </c>
      <c r="Z81" s="388">
        <f>IFERROR(IF(Z78="",0,Z78),"0")+IFERROR(IF(Z79="",0,Z79),"0")+IFERROR(IF(Z80="",0,Z80),"0")</f>
        <v>0.62576999999999994</v>
      </c>
      <c r="AA81" s="389"/>
      <c r="AB81" s="389"/>
      <c r="AC81" s="389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270</v>
      </c>
      <c r="Y82" s="388">
        <f>IFERROR(SUM(Y78:Y80),"0")</f>
        <v>275.40000000000003</v>
      </c>
      <c r="Z82" s="37"/>
      <c r="AA82" s="389"/>
      <c r="AB82" s="389"/>
      <c r="AC82" s="389"/>
    </row>
    <row r="83" spans="1:68" ht="14.25" hidden="1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100</v>
      </c>
      <c r="Y84" s="387">
        <f t="shared" ref="Y84:Y89" si="16">IFERROR(IF(X84="",0,CEILING((X84/$H84),1)*$H84),"")</f>
        <v>100.80000000000001</v>
      </c>
      <c r="Z84" s="36">
        <f>IFERROR(IF(Y84=0,"",ROUNDUP(Y84/H84,0)*0.00937),"")</f>
        <v>0.22488</v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105</v>
      </c>
      <c r="BN84" s="64">
        <f t="shared" ref="BN84:BN89" si="18">IFERROR(Y84*I84/H84,"0")</f>
        <v>105.84000000000002</v>
      </c>
      <c r="BO84" s="64">
        <f t="shared" ref="BO84:BO89" si="19">IFERROR(1/J84*(X84/H84),"0")</f>
        <v>0.19841269841269843</v>
      </c>
      <c r="BP84" s="64">
        <f t="shared" ref="BP84:BP89" si="20">IFERROR(1/J84*(Y84/H84),"0")</f>
        <v>0.2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100</v>
      </c>
      <c r="Y86" s="387">
        <f t="shared" si="16"/>
        <v>100.80000000000001</v>
      </c>
      <c r="Z86" s="36">
        <f>IFERROR(IF(Y86=0,"",ROUNDUP(Y86/H86,0)*0.00937),"")</f>
        <v>0.22488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105</v>
      </c>
      <c r="BN86" s="64">
        <f t="shared" si="18"/>
        <v>105.84000000000002</v>
      </c>
      <c r="BO86" s="64">
        <f t="shared" si="19"/>
        <v>0.19841269841269843</v>
      </c>
      <c r="BP86" s="64">
        <f t="shared" si="20"/>
        <v>0.2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48</v>
      </c>
      <c r="Y87" s="387">
        <f t="shared" si="16"/>
        <v>48.6</v>
      </c>
      <c r="Z87" s="36">
        <f>IFERROR(IF(Y87=0,"",ROUNDUP(Y87/H87,0)*0.00502),"")</f>
        <v>0.13553999999999999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50.666666666666657</v>
      </c>
      <c r="BN87" s="64">
        <f t="shared" si="18"/>
        <v>51.3</v>
      </c>
      <c r="BO87" s="64">
        <f t="shared" si="19"/>
        <v>0.11396011396011396</v>
      </c>
      <c r="BP87" s="64">
        <f t="shared" si="20"/>
        <v>0.11538461538461539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24</v>
      </c>
      <c r="Y89" s="387">
        <f t="shared" si="16"/>
        <v>25.2</v>
      </c>
      <c r="Z89" s="36">
        <f>IFERROR(IF(Y89=0,"",ROUNDUP(Y89/H89,0)*0.00502),"")</f>
        <v>7.0280000000000009E-2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25.333333333333329</v>
      </c>
      <c r="BN89" s="64">
        <f t="shared" si="18"/>
        <v>26.599999999999998</v>
      </c>
      <c r="BO89" s="64">
        <f t="shared" si="19"/>
        <v>5.6980056980056981E-2</v>
      </c>
      <c r="BP89" s="64">
        <f t="shared" si="20"/>
        <v>5.9829059829059839E-2</v>
      </c>
    </row>
    <row r="90" spans="1:68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87.619047619047606</v>
      </c>
      <c r="Y90" s="388">
        <f>IFERROR(Y84/H84,"0")+IFERROR(Y85/H85,"0")+IFERROR(Y86/H86,"0")+IFERROR(Y87/H87,"0")+IFERROR(Y88/H88,"0")+IFERROR(Y89/H89,"0")</f>
        <v>89</v>
      </c>
      <c r="Z90" s="388">
        <f>IFERROR(IF(Z84="",0,Z84),"0")+IFERROR(IF(Z85="",0,Z85),"0")+IFERROR(IF(Z86="",0,Z86),"0")+IFERROR(IF(Z87="",0,Z87),"0")+IFERROR(IF(Z88="",0,Z88),"0")+IFERROR(IF(Z89="",0,Z89),"0")</f>
        <v>0.65557999999999994</v>
      </c>
      <c r="AA90" s="389"/>
      <c r="AB90" s="389"/>
      <c r="AC90" s="389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272</v>
      </c>
      <c r="Y91" s="388">
        <f>IFERROR(SUM(Y84:Y89),"0")</f>
        <v>275.40000000000003</v>
      </c>
      <c r="Z91" s="37"/>
      <c r="AA91" s="389"/>
      <c r="AB91" s="389"/>
      <c r="AC91" s="389"/>
    </row>
    <row r="92" spans="1:68" ht="14.25" hidden="1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26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0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43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50</v>
      </c>
      <c r="Y102" s="387">
        <f>IFERROR(IF(X102="",0,CEILING((X102/$H102),1)*$H102),"")</f>
        <v>50.400000000000006</v>
      </c>
      <c r="Z102" s="36">
        <f>IFERROR(IF(Y102=0,"",ROUNDUP(Y102/H102,0)*0.02175),"")</f>
        <v>0.1305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53.357142857142861</v>
      </c>
      <c r="BN102" s="64">
        <f>IFERROR(Y102*I102/H102,"0")</f>
        <v>53.784000000000006</v>
      </c>
      <c r="BO102" s="64">
        <f>IFERROR(1/J102*(X102/H102),"0")</f>
        <v>0.10629251700680271</v>
      </c>
      <c r="BP102" s="64">
        <f>IFERROR(1/J102*(Y102/H102),"0")</f>
        <v>0.10714285714285714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7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5.9523809523809526</v>
      </c>
      <c r="Y104" s="388">
        <f>IFERROR(Y101/H101,"0")+IFERROR(Y102/H102,"0")+IFERROR(Y103/H103,"0")</f>
        <v>6</v>
      </c>
      <c r="Z104" s="388">
        <f>IFERROR(IF(Z101="",0,Z101),"0")+IFERROR(IF(Z102="",0,Z102),"0")+IFERROR(IF(Z103="",0,Z103),"0")</f>
        <v>0.1305</v>
      </c>
      <c r="AA104" s="389"/>
      <c r="AB104" s="389"/>
      <c r="AC104" s="389"/>
    </row>
    <row r="105" spans="1:68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50</v>
      </c>
      <c r="Y105" s="388">
        <f>IFERROR(SUM(Y101:Y103),"0")</f>
        <v>50.400000000000006</v>
      </c>
      <c r="Z105" s="37"/>
      <c r="AA105" s="389"/>
      <c r="AB105" s="389"/>
      <c r="AC105" s="389"/>
    </row>
    <row r="106" spans="1:68" ht="16.5" hidden="1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hidden="1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100</v>
      </c>
      <c r="Y108" s="387">
        <f>IFERROR(IF(X108="",0,CEILING((X108/$H108),1)*$H108),"")</f>
        <v>108</v>
      </c>
      <c r="Z108" s="36">
        <f>IFERROR(IF(Y108=0,"",ROUNDUP(Y108/H108,0)*0.02175),"")</f>
        <v>0.21749999999999997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104.44444444444444</v>
      </c>
      <c r="BN108" s="64">
        <f>IFERROR(Y108*I108/H108,"0")</f>
        <v>112.8</v>
      </c>
      <c r="BO108" s="64">
        <f>IFERROR(1/J108*(X108/H108),"0")</f>
        <v>0.16534391534391535</v>
      </c>
      <c r="BP108" s="64">
        <f>IFERROR(1/J108*(Y108/H108),"0")</f>
        <v>0.17857142857142855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315</v>
      </c>
      <c r="Y110" s="387">
        <f>IFERROR(IF(X110="",0,CEILING((X110/$H110),1)*$H110),"")</f>
        <v>315</v>
      </c>
      <c r="Z110" s="36">
        <f>IFERROR(IF(Y110=0,"",ROUNDUP(Y110/H110,0)*0.00937),"")</f>
        <v>0.65590000000000004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329.70000000000005</v>
      </c>
      <c r="BN110" s="64">
        <f>IFERROR(Y110*I110/H110,"0")</f>
        <v>329.70000000000005</v>
      </c>
      <c r="BO110" s="64">
        <f>IFERROR(1/J110*(X110/H110),"0")</f>
        <v>0.58333333333333337</v>
      </c>
      <c r="BP110" s="64">
        <f>IFERROR(1/J110*(Y110/H110),"0")</f>
        <v>0.58333333333333337</v>
      </c>
    </row>
    <row r="111" spans="1:68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79.259259259259267</v>
      </c>
      <c r="Y111" s="388">
        <f>IFERROR(Y108/H108,"0")+IFERROR(Y109/H109,"0")+IFERROR(Y110/H110,"0")</f>
        <v>80</v>
      </c>
      <c r="Z111" s="388">
        <f>IFERROR(IF(Z108="",0,Z108),"0")+IFERROR(IF(Z109="",0,Z109),"0")+IFERROR(IF(Z110="",0,Z110),"0")</f>
        <v>0.87339999999999995</v>
      </c>
      <c r="AA111" s="389"/>
      <c r="AB111" s="389"/>
      <c r="AC111" s="389"/>
    </row>
    <row r="112" spans="1:68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415</v>
      </c>
      <c r="Y112" s="388">
        <f>IFERROR(SUM(Y108:Y110),"0")</f>
        <v>423</v>
      </c>
      <c r="Z112" s="37"/>
      <c r="AA112" s="389"/>
      <c r="AB112" s="389"/>
      <c r="AC112" s="389"/>
    </row>
    <row r="113" spans="1:68" ht="14.25" hidden="1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100</v>
      </c>
      <c r="Y115" s="387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106.71428571428572</v>
      </c>
      <c r="BN115" s="64">
        <f>IFERROR(Y115*I115/H115,"0")</f>
        <v>107.56800000000001</v>
      </c>
      <c r="BO115" s="64">
        <f>IFERROR(1/J115*(X115/H115),"0")</f>
        <v>0.21258503401360543</v>
      </c>
      <c r="BP115" s="64">
        <f>IFERROR(1/J115*(Y115/H115),"0")</f>
        <v>0.21428571428571427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450</v>
      </c>
      <c r="Y116" s="387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178.57142857142856</v>
      </c>
      <c r="Y119" s="388">
        <f>IFERROR(Y114/H114,"0")+IFERROR(Y115/H115,"0")+IFERROR(Y116/H116,"0")+IFERROR(Y117/H117,"0")+IFERROR(Y118/H118,"0")</f>
        <v>179</v>
      </c>
      <c r="Z119" s="388">
        <f>IFERROR(IF(Z114="",0,Z114),"0")+IFERROR(IF(Z115="",0,Z115),"0")+IFERROR(IF(Z116="",0,Z116),"0")+IFERROR(IF(Z117="",0,Z117),"0")+IFERROR(IF(Z118="",0,Z118),"0")</f>
        <v>1.51851</v>
      </c>
      <c r="AA119" s="389"/>
      <c r="AB119" s="389"/>
      <c r="AC119" s="389"/>
    </row>
    <row r="120" spans="1:68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550</v>
      </c>
      <c r="Y120" s="388">
        <f>IFERROR(SUM(Y114:Y118),"0")</f>
        <v>551.70000000000005</v>
      </c>
      <c r="Z120" s="37"/>
      <c r="AA120" s="389"/>
      <c r="AB120" s="389"/>
      <c r="AC120" s="389"/>
    </row>
    <row r="121" spans="1:68" ht="16.5" hidden="1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hidden="1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90</v>
      </c>
      <c r="Y124" s="387">
        <f>IFERROR(IF(X124="",0,CEILING((X124/$H124),1)*$H124),"")</f>
        <v>100.8</v>
      </c>
      <c r="Z124" s="36">
        <f>IFERROR(IF(Y124=0,"",ROUNDUP(Y124/H124,0)*0.02175),"")</f>
        <v>0.19574999999999998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93.857142857142861</v>
      </c>
      <c r="BN124" s="64">
        <f>IFERROR(Y124*I124/H124,"0")</f>
        <v>105.12</v>
      </c>
      <c r="BO124" s="64">
        <f>IFERROR(1/J124*(X124/H124),"0")</f>
        <v>0.14349489795918369</v>
      </c>
      <c r="BP124" s="64">
        <f>IFERROR(1/J124*(Y124/H124),"0")</f>
        <v>0.1607142857142857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900</v>
      </c>
      <c r="Y126" s="387">
        <f>IFERROR(IF(X126="",0,CEILING((X126/$H126),1)*$H126),"")</f>
        <v>900</v>
      </c>
      <c r="Z126" s="36">
        <f>IFERROR(IF(Y126=0,"",ROUNDUP(Y126/H126,0)*0.00937),"")</f>
        <v>1.8739999999999999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948</v>
      </c>
      <c r="BN126" s="64">
        <f>IFERROR(Y126*I126/H126,"0")</f>
        <v>948</v>
      </c>
      <c r="BO126" s="64">
        <f>IFERROR(1/J126*(X126/H126),"0")</f>
        <v>1.6666666666666667</v>
      </c>
      <c r="BP126" s="64">
        <f>IFERROR(1/J126*(Y126/H126),"0")</f>
        <v>1.6666666666666667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208.03571428571428</v>
      </c>
      <c r="Y128" s="388">
        <f>IFERROR(Y123/H123,"0")+IFERROR(Y124/H124,"0")+IFERROR(Y125/H125,"0")+IFERROR(Y126/H126,"0")+IFERROR(Y127/H127,"0")</f>
        <v>209</v>
      </c>
      <c r="Z128" s="388">
        <f>IFERROR(IF(Z123="",0,Z123),"0")+IFERROR(IF(Z124="",0,Z124),"0")+IFERROR(IF(Z125="",0,Z125),"0")+IFERROR(IF(Z126="",0,Z126),"0")+IFERROR(IF(Z127="",0,Z127),"0")</f>
        <v>2.06975</v>
      </c>
      <c r="AA128" s="389"/>
      <c r="AB128" s="389"/>
      <c r="AC128" s="389"/>
    </row>
    <row r="129" spans="1:68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990</v>
      </c>
      <c r="Y129" s="388">
        <f>IFERROR(SUM(Y123:Y127),"0")</f>
        <v>1000.8</v>
      </c>
      <c r="Z129" s="37"/>
      <c r="AA129" s="389"/>
      <c r="AB129" s="389"/>
      <c r="AC129" s="389"/>
    </row>
    <row r="130" spans="1:68" ht="14.25" hidden="1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69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709" t="s">
        <v>215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48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449" t="s">
        <v>219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400</v>
      </c>
      <c r="Y140" s="387">
        <f t="shared" si="21"/>
        <v>403.20000000000005</v>
      </c>
      <c r="Z140" s="36">
        <f>IFERROR(IF(Y140=0,"",ROUNDUP(Y140/H140,0)*0.02175),"")</f>
        <v>1.044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426.57142857142861</v>
      </c>
      <c r="BN140" s="64">
        <f t="shared" si="23"/>
        <v>429.98400000000004</v>
      </c>
      <c r="BO140" s="64">
        <f t="shared" si="24"/>
        <v>0.85034013605442171</v>
      </c>
      <c r="BP140" s="64">
        <f t="shared" si="25"/>
        <v>0.8571428571428571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1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225</v>
      </c>
      <c r="Y143" s="387">
        <f t="shared" si="21"/>
        <v>226.8</v>
      </c>
      <c r="Z143" s="36">
        <f>IFERROR(IF(Y143=0,"",ROUNDUP(Y143/H143,0)*0.00753),"")</f>
        <v>0.63251999999999997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247.66666666666666</v>
      </c>
      <c r="BN143" s="64">
        <f t="shared" si="23"/>
        <v>249.648</v>
      </c>
      <c r="BO143" s="64">
        <f t="shared" si="24"/>
        <v>0.53418803418803418</v>
      </c>
      <c r="BP143" s="64">
        <f t="shared" si="25"/>
        <v>0.53846153846153844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24</v>
      </c>
      <c r="Y144" s="387">
        <f t="shared" si="21"/>
        <v>25.2</v>
      </c>
      <c r="Z144" s="36">
        <f>IFERROR(IF(Y144=0,"",ROUNDUP(Y144/H144,0)*0.00753),"")</f>
        <v>0.10542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26.666666666666664</v>
      </c>
      <c r="BN144" s="64">
        <f t="shared" si="23"/>
        <v>28</v>
      </c>
      <c r="BO144" s="64">
        <f t="shared" si="24"/>
        <v>8.5470085470085458E-2</v>
      </c>
      <c r="BP144" s="64">
        <f t="shared" si="25"/>
        <v>8.9743589743589744E-2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144.28571428571431</v>
      </c>
      <c r="Y146" s="388">
        <f>IFERROR(Y139/H139,"0")+IFERROR(Y140/H140,"0")+IFERROR(Y141/H141,"0")+IFERROR(Y142/H142,"0")+IFERROR(Y143/H143,"0")+IFERROR(Y144/H144,"0")+IFERROR(Y145/H145,"0")</f>
        <v>146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1.7819400000000001</v>
      </c>
      <c r="AA146" s="389"/>
      <c r="AB146" s="389"/>
      <c r="AC146" s="389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649</v>
      </c>
      <c r="Y147" s="388">
        <f>IFERROR(SUM(Y139:Y145),"0")</f>
        <v>655.20000000000005</v>
      </c>
      <c r="Z147" s="37"/>
      <c r="AA147" s="389"/>
      <c r="AB147" s="389"/>
      <c r="AC147" s="389"/>
    </row>
    <row r="148" spans="1:68" ht="14.25" hidden="1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16.5</v>
      </c>
      <c r="Y150" s="387">
        <f>IFERROR(IF(X150="",0,CEILING((X150/$H150),1)*$H150),"")</f>
        <v>17.82</v>
      </c>
      <c r="Z150" s="36">
        <f>IFERROR(IF(Y150=0,"",ROUNDUP(Y150/H150,0)*0.00753),"")</f>
        <v>6.7769999999999997E-2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18.816666666666666</v>
      </c>
      <c r="BN150" s="64">
        <f>IFERROR(Y150*I150/H150,"0")</f>
        <v>20.322000000000003</v>
      </c>
      <c r="BO150" s="64">
        <f>IFERROR(1/J150*(X150/H150),"0")</f>
        <v>5.3418803418803423E-2</v>
      </c>
      <c r="BP150" s="64">
        <f>IFERROR(1/J150*(Y150/H150),"0")</f>
        <v>5.7692307692307689E-2</v>
      </c>
    </row>
    <row r="151" spans="1:68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8.3333333333333339</v>
      </c>
      <c r="Y151" s="388">
        <f>IFERROR(Y149/H149,"0")+IFERROR(Y150/H150,"0")</f>
        <v>9</v>
      </c>
      <c r="Z151" s="388">
        <f>IFERROR(IF(Z149="",0,Z149),"0")+IFERROR(IF(Z150="",0,Z150),"0")</f>
        <v>6.7769999999999997E-2</v>
      </c>
      <c r="AA151" s="389"/>
      <c r="AB151" s="389"/>
      <c r="AC151" s="389"/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16.5</v>
      </c>
      <c r="Y152" s="388">
        <f>IFERROR(SUM(Y149:Y150),"0")</f>
        <v>17.82</v>
      </c>
      <c r="Z152" s="37"/>
      <c r="AA152" s="389"/>
      <c r="AB152" s="389"/>
      <c r="AC152" s="389"/>
    </row>
    <row r="153" spans="1:68" ht="16.5" hidden="1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hidden="1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hidden="1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7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hidden="1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hidden="1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hidden="1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15</v>
      </c>
      <c r="Y172" s="387">
        <f>IFERROR(IF(X172="",0,CEILING((X172/$H172),1)*$H172),"")</f>
        <v>15</v>
      </c>
      <c r="Z172" s="36">
        <f>IFERROR(IF(Y172=0,"",ROUNDUP(Y172/H172,0)*0.00753),"")</f>
        <v>3.7650000000000003E-2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16</v>
      </c>
      <c r="BN172" s="64">
        <f>IFERROR(Y172*I172/H172,"0")</f>
        <v>16</v>
      </c>
      <c r="BO172" s="64">
        <f>IFERROR(1/J172*(X172/H172),"0")</f>
        <v>3.2051282051282048E-2</v>
      </c>
      <c r="BP172" s="64">
        <f>IFERROR(1/J172*(Y172/H172),"0")</f>
        <v>3.2051282051282048E-2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5</v>
      </c>
      <c r="Y174" s="388">
        <f>IFERROR(Y171/H171,"0")+IFERROR(Y172/H172,"0")+IFERROR(Y173/H173,"0")</f>
        <v>5</v>
      </c>
      <c r="Z174" s="388">
        <f>IFERROR(IF(Z171="",0,Z171),"0")+IFERROR(IF(Z172="",0,Z172),"0")+IFERROR(IF(Z173="",0,Z173),"0")</f>
        <v>3.7650000000000003E-2</v>
      </c>
      <c r="AA174" s="389"/>
      <c r="AB174" s="389"/>
      <c r="AC174" s="389"/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15</v>
      </c>
      <c r="Y175" s="388">
        <f>IFERROR(SUM(Y171:Y173),"0")</f>
        <v>15</v>
      </c>
      <c r="Z175" s="37"/>
      <c r="AA175" s="389"/>
      <c r="AB175" s="389"/>
      <c r="AC175" s="389"/>
    </row>
    <row r="176" spans="1:68" ht="14.25" hidden="1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6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70</v>
      </c>
      <c r="Y185" s="387">
        <f>IFERROR(IF(X185="",0,CEILING((X185/$H185),1)*$H185),"")</f>
        <v>75.600000000000009</v>
      </c>
      <c r="Z185" s="36">
        <f>IFERROR(IF(Y185=0,"",ROUNDUP(Y185/H185,0)*0.02175),"")</f>
        <v>0.19574999999999998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74.7</v>
      </c>
      <c r="BN185" s="64">
        <f>IFERROR(Y185*I185/H185,"0")</f>
        <v>80.676000000000016</v>
      </c>
      <c r="BO185" s="64">
        <f>IFERROR(1/J185*(X185/H185),"0")</f>
        <v>0.14880952380952378</v>
      </c>
      <c r="BP185" s="64">
        <f>IFERROR(1/J185*(Y185/H185),"0")</f>
        <v>0.1607142857142857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20</v>
      </c>
      <c r="Y187" s="387">
        <f>IFERROR(IF(X187="",0,CEILING((X187/$H187),1)*$H187),"")</f>
        <v>21</v>
      </c>
      <c r="Z187" s="36">
        <f>IFERROR(IF(Y187=0,"",ROUNDUP(Y187/H187,0)*0.00753),"")</f>
        <v>5.271E-2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21.813333333333333</v>
      </c>
      <c r="BN187" s="64">
        <f>IFERROR(Y187*I187/H187,"0")</f>
        <v>22.903999999999996</v>
      </c>
      <c r="BO187" s="64">
        <f>IFERROR(1/J187*(X187/H187),"0")</f>
        <v>4.2735042735042736E-2</v>
      </c>
      <c r="BP187" s="64">
        <f>IFERROR(1/J187*(Y187/H187),"0")</f>
        <v>4.4871794871794872E-2</v>
      </c>
    </row>
    <row r="188" spans="1:68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15</v>
      </c>
      <c r="Y188" s="388">
        <f>IFERROR(Y185/H185,"0")+IFERROR(Y186/H186,"0")+IFERROR(Y187/H187,"0")</f>
        <v>16</v>
      </c>
      <c r="Z188" s="388">
        <f>IFERROR(IF(Z185="",0,Z185),"0")+IFERROR(IF(Z186="",0,Z186),"0")+IFERROR(IF(Z187="",0,Z187),"0")</f>
        <v>0.24845999999999999</v>
      </c>
      <c r="AA188" s="389"/>
      <c r="AB188" s="389"/>
      <c r="AC188" s="389"/>
    </row>
    <row r="189" spans="1:68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90</v>
      </c>
      <c r="Y189" s="388">
        <f>IFERROR(SUM(Y185:Y187),"0")</f>
        <v>96.600000000000009</v>
      </c>
      <c r="Z189" s="37"/>
      <c r="AA189" s="389"/>
      <c r="AB189" s="389"/>
      <c r="AC189" s="389"/>
    </row>
    <row r="190" spans="1:68" ht="27.75" hidden="1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hidden="1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hidden="1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110</v>
      </c>
      <c r="Y193" s="387">
        <f t="shared" ref="Y193:Y200" si="26">IFERROR(IF(X193="",0,CEILING((X193/$H193),1)*$H193),"")</f>
        <v>113.4</v>
      </c>
      <c r="Z193" s="36">
        <f>IFERROR(IF(Y193=0,"",ROUNDUP(Y193/H193,0)*0.00753),"")</f>
        <v>0.20331000000000002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116.80952380952381</v>
      </c>
      <c r="BN193" s="64">
        <f t="shared" ref="BN193:BN200" si="28">IFERROR(Y193*I193/H193,"0")</f>
        <v>120.42</v>
      </c>
      <c r="BO193" s="64">
        <f t="shared" ref="BO193:BO200" si="29">IFERROR(1/J193*(X193/H193),"0")</f>
        <v>0.16788766788766787</v>
      </c>
      <c r="BP193" s="64">
        <f t="shared" ref="BP193:BP200" si="30">IFERROR(1/J193*(Y193/H193),"0")</f>
        <v>0.17307692307692307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10</v>
      </c>
      <c r="Y194" s="387">
        <f t="shared" si="26"/>
        <v>12.600000000000001</v>
      </c>
      <c r="Z194" s="36">
        <f>IFERROR(IF(Y194=0,"",ROUNDUP(Y194/H194,0)*0.00753),"")</f>
        <v>2.2589999999999999E-2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10.619047619047619</v>
      </c>
      <c r="BN194" s="64">
        <f t="shared" si="28"/>
        <v>13.38</v>
      </c>
      <c r="BO194" s="64">
        <f t="shared" si="29"/>
        <v>1.5262515262515262E-2</v>
      </c>
      <c r="BP194" s="64">
        <f t="shared" si="30"/>
        <v>1.9230769230769232E-2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30</v>
      </c>
      <c r="Y195" s="387">
        <f t="shared" si="26"/>
        <v>33.6</v>
      </c>
      <c r="Z195" s="36">
        <f>IFERROR(IF(Y195=0,"",ROUNDUP(Y195/H195,0)*0.00753),"")</f>
        <v>6.0240000000000002E-2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31.428571428571427</v>
      </c>
      <c r="BN195" s="64">
        <f t="shared" si="28"/>
        <v>35.200000000000003</v>
      </c>
      <c r="BO195" s="64">
        <f t="shared" si="29"/>
        <v>4.5787545787545784E-2</v>
      </c>
      <c r="BP195" s="64">
        <f t="shared" si="30"/>
        <v>5.128205128205128E-2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80.5</v>
      </c>
      <c r="Y196" s="387">
        <f t="shared" si="26"/>
        <v>81.900000000000006</v>
      </c>
      <c r="Z196" s="36">
        <f>IFERROR(IF(Y196=0,"",ROUNDUP(Y196/H196,0)*0.00502),"")</f>
        <v>0.19578000000000001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85.48333333333332</v>
      </c>
      <c r="BN196" s="64">
        <f t="shared" si="28"/>
        <v>86.97</v>
      </c>
      <c r="BO196" s="64">
        <f t="shared" si="29"/>
        <v>0.16381766381766383</v>
      </c>
      <c r="BP196" s="64">
        <f t="shared" si="30"/>
        <v>0.16666666666666669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80.5</v>
      </c>
      <c r="Y197" s="387">
        <f t="shared" si="26"/>
        <v>81.900000000000006</v>
      </c>
      <c r="Z197" s="36">
        <f>IFERROR(IF(Y197=0,"",ROUNDUP(Y197/H197,0)*0.00502),"")</f>
        <v>0.19578000000000001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85.48333333333332</v>
      </c>
      <c r="BN197" s="64">
        <f t="shared" si="28"/>
        <v>86.97</v>
      </c>
      <c r="BO197" s="64">
        <f t="shared" si="29"/>
        <v>0.16381766381766383</v>
      </c>
      <c r="BP197" s="64">
        <f t="shared" si="30"/>
        <v>0.16666666666666669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112</v>
      </c>
      <c r="Y198" s="387">
        <f t="shared" si="26"/>
        <v>113.4</v>
      </c>
      <c r="Z198" s="36">
        <f>IFERROR(IF(Y198=0,"",ROUNDUP(Y198/H198,0)*0.00502),"")</f>
        <v>0.27107999999999999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117.33333333333334</v>
      </c>
      <c r="BN198" s="64">
        <f t="shared" si="28"/>
        <v>118.80000000000001</v>
      </c>
      <c r="BO198" s="64">
        <f t="shared" si="29"/>
        <v>0.22792022792022792</v>
      </c>
      <c r="BP198" s="64">
        <f t="shared" si="30"/>
        <v>0.23076923076923078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165.71428571428569</v>
      </c>
      <c r="Y201" s="388">
        <f>IFERROR(Y193/H193,"0")+IFERROR(Y194/H194,"0")+IFERROR(Y195/H195,"0")+IFERROR(Y196/H196,"0")+IFERROR(Y197/H197,"0")+IFERROR(Y198/H198,"0")+IFERROR(Y199/H199,"0")+IFERROR(Y200/H200,"0")</f>
        <v>170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0.94877999999999996</v>
      </c>
      <c r="AA201" s="389"/>
      <c r="AB201" s="389"/>
      <c r="AC201" s="389"/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423</v>
      </c>
      <c r="Y202" s="388">
        <f>IFERROR(SUM(Y193:Y200),"0")</f>
        <v>436.79999999999995</v>
      </c>
      <c r="Z202" s="37"/>
      <c r="AA202" s="389"/>
      <c r="AB202" s="389"/>
      <c r="AC202" s="389"/>
    </row>
    <row r="203" spans="1:68" ht="16.5" hidden="1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hidden="1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160</v>
      </c>
      <c r="Y215" s="387">
        <f t="shared" ref="Y215:Y222" si="31">IFERROR(IF(X215="",0,CEILING((X215/$H215),1)*$H215),"")</f>
        <v>162</v>
      </c>
      <c r="Z215" s="36">
        <f>IFERROR(IF(Y215=0,"",ROUNDUP(Y215/H215,0)*0.00937),"")</f>
        <v>0.28110000000000002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166.22222222222223</v>
      </c>
      <c r="BN215" s="64">
        <f t="shared" ref="BN215:BN222" si="33">IFERROR(Y215*I215/H215,"0")</f>
        <v>168.3</v>
      </c>
      <c r="BO215" s="64">
        <f t="shared" ref="BO215:BO222" si="34">IFERROR(1/J215*(X215/H215),"0")</f>
        <v>0.24691358024691354</v>
      </c>
      <c r="BP215" s="64">
        <f t="shared" ref="BP215:BP222" si="35">IFERROR(1/J215*(Y215/H215),"0")</f>
        <v>0.24999999999999997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140</v>
      </c>
      <c r="Y216" s="387">
        <f t="shared" si="31"/>
        <v>140.4</v>
      </c>
      <c r="Z216" s="36">
        <f>IFERROR(IF(Y216=0,"",ROUNDUP(Y216/H216,0)*0.00937),"")</f>
        <v>0.24362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145.44444444444446</v>
      </c>
      <c r="BN216" s="64">
        <f t="shared" si="33"/>
        <v>145.86000000000001</v>
      </c>
      <c r="BO216" s="64">
        <f t="shared" si="34"/>
        <v>0.21604938271604937</v>
      </c>
      <c r="BP216" s="64">
        <f t="shared" si="35"/>
        <v>0.21666666666666667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120</v>
      </c>
      <c r="Y217" s="387">
        <f t="shared" si="31"/>
        <v>124.2</v>
      </c>
      <c r="Z217" s="36">
        <f>IFERROR(IF(Y217=0,"",ROUNDUP(Y217/H217,0)*0.00937),"")</f>
        <v>0.21551000000000001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124.66666666666667</v>
      </c>
      <c r="BN217" s="64">
        <f t="shared" si="33"/>
        <v>129.03</v>
      </c>
      <c r="BO217" s="64">
        <f t="shared" si="34"/>
        <v>0.18518518518518517</v>
      </c>
      <c r="BP217" s="64">
        <f t="shared" si="35"/>
        <v>0.19166666666666665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160</v>
      </c>
      <c r="Y218" s="387">
        <f t="shared" si="31"/>
        <v>162</v>
      </c>
      <c r="Z218" s="36">
        <f>IFERROR(IF(Y218=0,"",ROUNDUP(Y218/H218,0)*0.00937),"")</f>
        <v>0.28110000000000002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166.22222222222223</v>
      </c>
      <c r="BN218" s="64">
        <f t="shared" si="33"/>
        <v>168.3</v>
      </c>
      <c r="BO218" s="64">
        <f t="shared" si="34"/>
        <v>0.24691358024691354</v>
      </c>
      <c r="BP218" s="64">
        <f t="shared" si="35"/>
        <v>0.24999999999999997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90</v>
      </c>
      <c r="Y219" s="387">
        <f t="shared" si="31"/>
        <v>90</v>
      </c>
      <c r="Z219" s="36">
        <f>IFERROR(IF(Y219=0,"",ROUNDUP(Y219/H219,0)*0.00502),"")</f>
        <v>0.251</v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96.499999999999986</v>
      </c>
      <c r="BN219" s="64">
        <f t="shared" si="33"/>
        <v>96.499999999999986</v>
      </c>
      <c r="BO219" s="64">
        <f t="shared" si="34"/>
        <v>0.21367521367521369</v>
      </c>
      <c r="BP219" s="64">
        <f t="shared" si="35"/>
        <v>0.21367521367521369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90</v>
      </c>
      <c r="Y220" s="387">
        <f t="shared" si="31"/>
        <v>90</v>
      </c>
      <c r="Z220" s="36">
        <f>IFERROR(IF(Y220=0,"",ROUNDUP(Y220/H220,0)*0.00502),"")</f>
        <v>0.251</v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95</v>
      </c>
      <c r="BN220" s="64">
        <f t="shared" si="33"/>
        <v>95</v>
      </c>
      <c r="BO220" s="64">
        <f t="shared" si="34"/>
        <v>0.21367521367521369</v>
      </c>
      <c r="BP220" s="64">
        <f t="shared" si="35"/>
        <v>0.21367521367521369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90</v>
      </c>
      <c r="Y221" s="387">
        <f t="shared" si="31"/>
        <v>90</v>
      </c>
      <c r="Z221" s="36">
        <f>IFERROR(IF(Y221=0,"",ROUNDUP(Y221/H221,0)*0.00502),"")</f>
        <v>0.251</v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95</v>
      </c>
      <c r="BN221" s="64">
        <f t="shared" si="33"/>
        <v>95</v>
      </c>
      <c r="BO221" s="64">
        <f t="shared" si="34"/>
        <v>0.21367521367521369</v>
      </c>
      <c r="BP221" s="64">
        <f t="shared" si="35"/>
        <v>0.21367521367521369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90</v>
      </c>
      <c r="Y222" s="387">
        <f t="shared" si="31"/>
        <v>90</v>
      </c>
      <c r="Z222" s="36">
        <f>IFERROR(IF(Y222=0,"",ROUNDUP(Y222/H222,0)*0.00502),"")</f>
        <v>0.251</v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95</v>
      </c>
      <c r="BN222" s="64">
        <f t="shared" si="33"/>
        <v>95</v>
      </c>
      <c r="BO222" s="64">
        <f t="shared" si="34"/>
        <v>0.21367521367521369</v>
      </c>
      <c r="BP222" s="64">
        <f t="shared" si="35"/>
        <v>0.21367521367521369</v>
      </c>
    </row>
    <row r="223" spans="1:68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307.40740740740739</v>
      </c>
      <c r="Y223" s="388">
        <f>IFERROR(Y215/H215,"0")+IFERROR(Y216/H216,"0")+IFERROR(Y217/H217,"0")+IFERROR(Y218/H218,"0")+IFERROR(Y219/H219,"0")+IFERROR(Y220/H220,"0")+IFERROR(Y221/H221,"0")+IFERROR(Y222/H222,"0")</f>
        <v>309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2.0253299999999999</v>
      </c>
      <c r="AA223" s="389"/>
      <c r="AB223" s="389"/>
      <c r="AC223" s="389"/>
    </row>
    <row r="224" spans="1:68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940</v>
      </c>
      <c r="Y224" s="388">
        <f>IFERROR(SUM(Y215:Y222),"0")</f>
        <v>948.59999999999991</v>
      </c>
      <c r="Z224" s="37"/>
      <c r="AA224" s="389"/>
      <c r="AB224" s="389"/>
      <c r="AC224" s="389"/>
    </row>
    <row r="225" spans="1:68" ht="14.25" hidden="1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250</v>
      </c>
      <c r="Y229" s="387">
        <f t="shared" si="36"/>
        <v>252.29999999999998</v>
      </c>
      <c r="Z229" s="36">
        <f>IFERROR(IF(Y229=0,"",ROUNDUP(Y229/H229,0)*0.02175),"")</f>
        <v>0.63074999999999992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266.20689655172418</v>
      </c>
      <c r="BN229" s="64">
        <f t="shared" si="38"/>
        <v>268.65600000000001</v>
      </c>
      <c r="BO229" s="64">
        <f t="shared" si="39"/>
        <v>0.51313628899835795</v>
      </c>
      <c r="BP229" s="64">
        <f t="shared" si="40"/>
        <v>0.51785714285714279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360</v>
      </c>
      <c r="Y230" s="387">
        <f t="shared" si="36"/>
        <v>360</v>
      </c>
      <c r="Z230" s="36">
        <f t="shared" ref="Z230:Z236" si="41">IFERROR(IF(Y230=0,"",ROUNDUP(Y230/H230,0)*0.00753),"")</f>
        <v>1.1294999999999999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403.5</v>
      </c>
      <c r="BN230" s="64">
        <f t="shared" si="38"/>
        <v>403.5</v>
      </c>
      <c r="BO230" s="64">
        <f t="shared" si="39"/>
        <v>0.96153846153846145</v>
      </c>
      <c r="BP230" s="64">
        <f t="shared" si="40"/>
        <v>0.96153846153846145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440</v>
      </c>
      <c r="Y232" s="387">
        <f t="shared" si="36"/>
        <v>441.59999999999997</v>
      </c>
      <c r="Z232" s="36">
        <f t="shared" si="41"/>
        <v>1.3855200000000001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489.86666666666673</v>
      </c>
      <c r="BN232" s="64">
        <f t="shared" si="38"/>
        <v>491.64799999999997</v>
      </c>
      <c r="BO232" s="64">
        <f t="shared" si="39"/>
        <v>1.1752136752136753</v>
      </c>
      <c r="BP232" s="64">
        <f t="shared" si="40"/>
        <v>1.1794871794871795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160</v>
      </c>
      <c r="Y235" s="387">
        <f t="shared" si="36"/>
        <v>160.79999999999998</v>
      </c>
      <c r="Z235" s="36">
        <f t="shared" si="41"/>
        <v>0.50451000000000001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178.13333333333335</v>
      </c>
      <c r="BN235" s="64">
        <f t="shared" si="38"/>
        <v>179.024</v>
      </c>
      <c r="BO235" s="64">
        <f t="shared" si="39"/>
        <v>0.42735042735042739</v>
      </c>
      <c r="BP235" s="64">
        <f t="shared" si="40"/>
        <v>0.42948717948717946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240</v>
      </c>
      <c r="Y236" s="387">
        <f t="shared" si="36"/>
        <v>240</v>
      </c>
      <c r="Z236" s="36">
        <f t="shared" si="41"/>
        <v>0.753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267.8</v>
      </c>
      <c r="BN236" s="64">
        <f t="shared" si="38"/>
        <v>267.8</v>
      </c>
      <c r="BO236" s="64">
        <f t="shared" si="39"/>
        <v>0.64102564102564097</v>
      </c>
      <c r="BP236" s="64">
        <f t="shared" si="40"/>
        <v>0.64102564102564097</v>
      </c>
    </row>
    <row r="237" spans="1:68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528.73563218390814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530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4.4032799999999996</v>
      </c>
      <c r="AA237" s="389"/>
      <c r="AB237" s="389"/>
      <c r="AC237" s="389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1450</v>
      </c>
      <c r="Y238" s="388">
        <f>IFERROR(SUM(Y226:Y236),"0")</f>
        <v>1454.6999999999998</v>
      </c>
      <c r="Z238" s="37"/>
      <c r="AA238" s="389"/>
      <c r="AB238" s="389"/>
      <c r="AC238" s="389"/>
    </row>
    <row r="239" spans="1:68" ht="14.25" hidden="1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51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52</v>
      </c>
      <c r="Y243" s="387">
        <f>IFERROR(IF(X243="",0,CEILING((X243/$H243),1)*$H243),"")</f>
        <v>52.8</v>
      </c>
      <c r="Z243" s="36">
        <f>IFERROR(IF(Y243=0,"",ROUNDUP(Y243/H243,0)*0.00753),"")</f>
        <v>0.16566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57.893333333333345</v>
      </c>
      <c r="BN243" s="64">
        <f>IFERROR(Y243*I243/H243,"0")</f>
        <v>58.784000000000006</v>
      </c>
      <c r="BO243" s="64">
        <f>IFERROR(1/J243*(X243/H243),"0")</f>
        <v>0.1388888888888889</v>
      </c>
      <c r="BP243" s="64">
        <f>IFERROR(1/J243*(Y243/H243),"0")</f>
        <v>0.14102564102564102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48</v>
      </c>
      <c r="Y244" s="387">
        <f>IFERROR(IF(X244="",0,CEILING((X244/$H244),1)*$H244),"")</f>
        <v>48</v>
      </c>
      <c r="Z244" s="36">
        <f>IFERROR(IF(Y244=0,"",ROUNDUP(Y244/H244,0)*0.00753),"")</f>
        <v>0.15060000000000001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53.440000000000005</v>
      </c>
      <c r="BN244" s="64">
        <f>IFERROR(Y244*I244/H244,"0")</f>
        <v>53.440000000000005</v>
      </c>
      <c r="BO244" s="64">
        <f>IFERROR(1/J244*(X244/H244),"0")</f>
        <v>0.12820512820512819</v>
      </c>
      <c r="BP244" s="64">
        <f>IFERROR(1/J244*(Y244/H244),"0")</f>
        <v>0.12820512820512819</v>
      </c>
    </row>
    <row r="245" spans="1:68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41.666666666666671</v>
      </c>
      <c r="Y245" s="388">
        <f>IFERROR(Y240/H240,"0")+IFERROR(Y241/H241,"0")+IFERROR(Y242/H242,"0")+IFERROR(Y243/H243,"0")+IFERROR(Y244/H244,"0")</f>
        <v>42</v>
      </c>
      <c r="Z245" s="388">
        <f>IFERROR(IF(Z240="",0,Z240),"0")+IFERROR(IF(Z241="",0,Z241),"0")+IFERROR(IF(Z242="",0,Z242),"0")+IFERROR(IF(Z243="",0,Z243),"0")+IFERROR(IF(Z244="",0,Z244),"0")</f>
        <v>0.31625999999999999</v>
      </c>
      <c r="AA245" s="389"/>
      <c r="AB245" s="389"/>
      <c r="AC245" s="389"/>
    </row>
    <row r="246" spans="1:68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100</v>
      </c>
      <c r="Y246" s="388">
        <f>IFERROR(SUM(Y240:Y244),"0")</f>
        <v>100.8</v>
      </c>
      <c r="Z246" s="37"/>
      <c r="AA246" s="389"/>
      <c r="AB246" s="389"/>
      <c r="AC246" s="389"/>
    </row>
    <row r="247" spans="1:68" ht="16.5" hidden="1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hidden="1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6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7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20</v>
      </c>
      <c r="Y256" s="387">
        <f t="shared" si="42"/>
        <v>20</v>
      </c>
      <c r="Z256" s="36">
        <f>IFERROR(IF(Y256=0,"",ROUNDUP(Y256/H256,0)*0.00937),"")</f>
        <v>4.6850000000000003E-2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21.200000000000003</v>
      </c>
      <c r="BN256" s="64">
        <f t="shared" si="44"/>
        <v>21.200000000000003</v>
      </c>
      <c r="BO256" s="64">
        <f t="shared" si="45"/>
        <v>4.1666666666666664E-2</v>
      </c>
      <c r="BP256" s="64">
        <f t="shared" si="46"/>
        <v>4.1666666666666664E-2</v>
      </c>
    </row>
    <row r="257" spans="1:68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5</v>
      </c>
      <c r="Y257" s="388">
        <f>IFERROR(Y249/H249,"0")+IFERROR(Y250/H250,"0")+IFERROR(Y251/H251,"0")+IFERROR(Y252/H252,"0")+IFERROR(Y253/H253,"0")+IFERROR(Y254/H254,"0")+IFERROR(Y255/H255,"0")+IFERROR(Y256/H256,"0")</f>
        <v>5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4.6850000000000003E-2</v>
      </c>
      <c r="AA257" s="389"/>
      <c r="AB257" s="389"/>
      <c r="AC257" s="389"/>
    </row>
    <row r="258" spans="1:68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20</v>
      </c>
      <c r="Y258" s="388">
        <f>IFERROR(SUM(Y249:Y256),"0")</f>
        <v>20</v>
      </c>
      <c r="Z258" s="37"/>
      <c r="AA258" s="389"/>
      <c r="AB258" s="389"/>
      <c r="AC258" s="389"/>
    </row>
    <row r="259" spans="1:68" ht="16.5" hidden="1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hidden="1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60</v>
      </c>
      <c r="Y261" s="387">
        <f t="shared" ref="Y261:Y268" si="47">IFERROR(IF(X261="",0,CEILING((X261/$H261),1)*$H261),"")</f>
        <v>69.599999999999994</v>
      </c>
      <c r="Z261" s="36">
        <f>IFERROR(IF(Y261=0,"",ROUNDUP(Y261/H261,0)*0.02175),"")</f>
        <v>0.1305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62.482758620689651</v>
      </c>
      <c r="BN261" s="64">
        <f t="shared" ref="BN261:BN268" si="49">IFERROR(Y261*I261/H261,"0")</f>
        <v>72.47999999999999</v>
      </c>
      <c r="BO261" s="64">
        <f t="shared" ref="BO261:BO268" si="50">IFERROR(1/J261*(X261/H261),"0")</f>
        <v>9.2364532019704432E-2</v>
      </c>
      <c r="BP261" s="64">
        <f t="shared" ref="BP261:BP268" si="51">IFERROR(1/J261*(Y261/H261),"0")</f>
        <v>0.10714285714285714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4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100</v>
      </c>
      <c r="Y264" s="387">
        <f t="shared" si="47"/>
        <v>104.39999999999999</v>
      </c>
      <c r="Z264" s="36">
        <f>IFERROR(IF(Y264=0,"",ROUNDUP(Y264/H264,0)*0.02175),"")</f>
        <v>0.19574999999999998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104.13793103448276</v>
      </c>
      <c r="BN264" s="64">
        <f t="shared" si="49"/>
        <v>108.71999999999998</v>
      </c>
      <c r="BO264" s="64">
        <f t="shared" si="50"/>
        <v>0.1539408866995074</v>
      </c>
      <c r="BP264" s="64">
        <f t="shared" si="51"/>
        <v>0.1607142857142857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20</v>
      </c>
      <c r="Y265" s="387">
        <f t="shared" si="47"/>
        <v>20</v>
      </c>
      <c r="Z265" s="36">
        <f>IFERROR(IF(Y265=0,"",ROUNDUP(Y265/H265,0)*0.00937),"")</f>
        <v>4.6850000000000003E-2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21.200000000000003</v>
      </c>
      <c r="BN265" s="64">
        <f t="shared" si="49"/>
        <v>21.200000000000003</v>
      </c>
      <c r="BO265" s="64">
        <f t="shared" si="50"/>
        <v>4.1666666666666664E-2</v>
      </c>
      <c r="BP265" s="64">
        <f t="shared" si="51"/>
        <v>4.1666666666666664E-2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18.793103448275865</v>
      </c>
      <c r="Y269" s="388">
        <f>IFERROR(Y261/H261,"0")+IFERROR(Y262/H262,"0")+IFERROR(Y263/H263,"0")+IFERROR(Y264/H264,"0")+IFERROR(Y265/H265,"0")+IFERROR(Y266/H266,"0")+IFERROR(Y267/H267,"0")+IFERROR(Y268/H268,"0")</f>
        <v>20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0.37309999999999999</v>
      </c>
      <c r="AA269" s="389"/>
      <c r="AB269" s="389"/>
      <c r="AC269" s="389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180</v>
      </c>
      <c r="Y270" s="388">
        <f>IFERROR(SUM(Y261:Y268),"0")</f>
        <v>194</v>
      </c>
      <c r="Z270" s="37"/>
      <c r="AA270" s="389"/>
      <c r="AB270" s="389"/>
      <c r="AC270" s="389"/>
    </row>
    <row r="271" spans="1:68" ht="16.5" hidden="1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hidden="1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766" t="s">
        <v>383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hidden="1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hidden="1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hidden="1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6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160</v>
      </c>
      <c r="Y297" s="387">
        <f>IFERROR(IF(X297="",0,CEILING((X297/$H297),1)*$H297),"")</f>
        <v>160.79999999999998</v>
      </c>
      <c r="Z297" s="36">
        <f>IFERROR(IF(Y297=0,"",ROUNDUP(Y297/H297,0)*0.00753),"")</f>
        <v>0.50451000000000001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178.13333333333335</v>
      </c>
      <c r="BN297" s="64">
        <f>IFERROR(Y297*I297/H297,"0")</f>
        <v>179.024</v>
      </c>
      <c r="BO297" s="64">
        <f>IFERROR(1/J297*(X297/H297),"0")</f>
        <v>0.42735042735042739</v>
      </c>
      <c r="BP297" s="64">
        <f>IFERROR(1/J297*(Y297/H297),"0")</f>
        <v>0.42948717948717946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320</v>
      </c>
      <c r="Y298" s="387">
        <f>IFERROR(IF(X298="",0,CEILING((X298/$H298),1)*$H298),"")</f>
        <v>321.59999999999997</v>
      </c>
      <c r="Z298" s="36">
        <f>IFERROR(IF(Y298=0,"",ROUNDUP(Y298/H298,0)*0.00753),"")</f>
        <v>1.00902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346.66666666666669</v>
      </c>
      <c r="BN298" s="64">
        <f>IFERROR(Y298*I298/H298,"0")</f>
        <v>348.4</v>
      </c>
      <c r="BO298" s="64">
        <f>IFERROR(1/J298*(X298/H298),"0")</f>
        <v>0.85470085470085477</v>
      </c>
      <c r="BP298" s="64">
        <f>IFERROR(1/J298*(Y298/H298),"0")</f>
        <v>0.85897435897435892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200</v>
      </c>
      <c r="Y300" s="388">
        <f>IFERROR(Y295/H295,"0")+IFERROR(Y296/H296,"0")+IFERROR(Y297/H297,"0")+IFERROR(Y298/H298,"0")+IFERROR(Y299/H299,"0")</f>
        <v>201</v>
      </c>
      <c r="Z300" s="388">
        <f>IFERROR(IF(Z295="",0,Z295),"0")+IFERROR(IF(Z296="",0,Z296),"0")+IFERROR(IF(Z297="",0,Z297),"0")+IFERROR(IF(Z298="",0,Z298),"0")+IFERROR(IF(Z299="",0,Z299),"0")</f>
        <v>1.51353</v>
      </c>
      <c r="AA300" s="389"/>
      <c r="AB300" s="389"/>
      <c r="AC300" s="389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480</v>
      </c>
      <c r="Y301" s="388">
        <f>IFERROR(SUM(Y295:Y299),"0")</f>
        <v>482.4</v>
      </c>
      <c r="Z301" s="37"/>
      <c r="AA301" s="389"/>
      <c r="AB301" s="389"/>
      <c r="AC301" s="389"/>
    </row>
    <row r="302" spans="1:68" ht="16.5" hidden="1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hidden="1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hidden="1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210</v>
      </c>
      <c r="Y313" s="387">
        <f>IFERROR(IF(X313="",0,CEILING((X313/$H313),1)*$H313),"")</f>
        <v>210</v>
      </c>
      <c r="Z313" s="36">
        <f>IFERROR(IF(Y313=0,"",ROUNDUP(Y313/H313,0)*0.00502),"")</f>
        <v>0.502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220.00000000000003</v>
      </c>
      <c r="BN313" s="64">
        <f>IFERROR(Y313*I313/H313,"0")</f>
        <v>220.00000000000003</v>
      </c>
      <c r="BO313" s="64">
        <f>IFERROR(1/J313*(X313/H313),"0")</f>
        <v>0.42735042735042739</v>
      </c>
      <c r="BP313" s="64">
        <f>IFERROR(1/J313*(Y313/H313),"0")</f>
        <v>0.42735042735042739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100</v>
      </c>
      <c r="Y315" s="388">
        <f>IFERROR(Y313/H313,"0")+IFERROR(Y314/H314,"0")</f>
        <v>100</v>
      </c>
      <c r="Z315" s="388">
        <f>IFERROR(IF(Z313="",0,Z313),"0")+IFERROR(IF(Z314="",0,Z314),"0")</f>
        <v>0.502</v>
      </c>
      <c r="AA315" s="389"/>
      <c r="AB315" s="389"/>
      <c r="AC315" s="389"/>
    </row>
    <row r="316" spans="1:68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210</v>
      </c>
      <c r="Y316" s="388">
        <f>IFERROR(SUM(Y313:Y314),"0")</f>
        <v>210</v>
      </c>
      <c r="Z316" s="37"/>
      <c r="AA316" s="389"/>
      <c r="AB316" s="389"/>
      <c r="AC316" s="389"/>
    </row>
    <row r="317" spans="1:68" ht="16.5" hidden="1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hidden="1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5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28" t="s">
        <v>429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20</v>
      </c>
      <c r="Y346" s="387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21.342857142857142</v>
      </c>
      <c r="BN346" s="64">
        <f>IFERROR(Y346*I346/H346,"0")</f>
        <v>26.892000000000003</v>
      </c>
      <c r="BO346" s="64">
        <f>IFERROR(1/J346*(X346/H346),"0")</f>
        <v>4.2517006802721087E-2</v>
      </c>
      <c r="BP346" s="64">
        <f>IFERROR(1/J346*(Y346/H346),"0")</f>
        <v>5.3571428571428568E-2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250</v>
      </c>
      <c r="Y347" s="387">
        <f>IFERROR(IF(X347="",0,CEILING((X347/$H347),1)*$H347),"")</f>
        <v>257.39999999999998</v>
      </c>
      <c r="Z347" s="36">
        <f>IFERROR(IF(Y347=0,"",ROUNDUP(Y347/H347,0)*0.02175),"")</f>
        <v>0.71775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268.07692307692309</v>
      </c>
      <c r="BN347" s="64">
        <f>IFERROR(Y347*I347/H347,"0")</f>
        <v>276.012</v>
      </c>
      <c r="BO347" s="64">
        <f>IFERROR(1/J347*(X347/H347),"0")</f>
        <v>0.57234432234432231</v>
      </c>
      <c r="BP347" s="64">
        <f>IFERROR(1/J347*(Y347/H347),"0")</f>
        <v>0.5892857142857143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20</v>
      </c>
      <c r="Y348" s="387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21.342857142857142</v>
      </c>
      <c r="BN348" s="64">
        <f>IFERROR(Y348*I348/H348,"0")</f>
        <v>26.892000000000003</v>
      </c>
      <c r="BO348" s="64">
        <f>IFERROR(1/J348*(X348/H348),"0")</f>
        <v>4.2517006802721087E-2</v>
      </c>
      <c r="BP348" s="64">
        <f>IFERROR(1/J348*(Y348/H348),"0")</f>
        <v>5.3571428571428568E-2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36.81318681318681</v>
      </c>
      <c r="Y349" s="388">
        <f>IFERROR(Y346/H346,"0")+IFERROR(Y347/H347,"0")+IFERROR(Y348/H348,"0")</f>
        <v>39</v>
      </c>
      <c r="Z349" s="388">
        <f>IFERROR(IF(Z346="",0,Z346),"0")+IFERROR(IF(Z347="",0,Z347),"0")+IFERROR(IF(Z348="",0,Z348),"0")</f>
        <v>0.84825000000000006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290</v>
      </c>
      <c r="Y350" s="388">
        <f>IFERROR(SUM(Y346:Y348),"0")</f>
        <v>307.79999999999995</v>
      </c>
      <c r="Z350" s="37"/>
      <c r="AA350" s="389"/>
      <c r="AB350" s="389"/>
      <c r="AC350" s="389"/>
    </row>
    <row r="351" spans="1:68" ht="14.25" hidden="1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7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1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hidden="1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51</v>
      </c>
      <c r="Y366" s="387">
        <f>IFERROR(IF(X366="",0,CEILING((X366/$H366),1)*$H366),"")</f>
        <v>52.2</v>
      </c>
      <c r="Z366" s="36">
        <f>IFERROR(IF(Y366=0,"",ROUNDUP(Y366/H366,0)*0.00753),"")</f>
        <v>0.21837000000000001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58.026666666666671</v>
      </c>
      <c r="BN366" s="64">
        <f>IFERROR(Y366*I366/H366,"0")</f>
        <v>59.392000000000003</v>
      </c>
      <c r="BO366" s="64">
        <f>IFERROR(1/J366*(X366/H366),"0")</f>
        <v>0.18162393162393162</v>
      </c>
      <c r="BP366" s="64">
        <f>IFERROR(1/J366*(Y366/H366),"0")</f>
        <v>0.1858974358974359</v>
      </c>
    </row>
    <row r="367" spans="1:68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28.333333333333332</v>
      </c>
      <c r="Y367" s="388">
        <f>IFERROR(Y366/H366,"0")</f>
        <v>29</v>
      </c>
      <c r="Z367" s="388">
        <f>IFERROR(IF(Z366="",0,Z366),"0")</f>
        <v>0.21837000000000001</v>
      </c>
      <c r="AA367" s="389"/>
      <c r="AB367" s="389"/>
      <c r="AC367" s="389"/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51</v>
      </c>
      <c r="Y368" s="388">
        <f>IFERROR(SUM(Y366:Y366),"0")</f>
        <v>52.2</v>
      </c>
      <c r="Z368" s="37"/>
      <c r="AA368" s="389"/>
      <c r="AB368" s="389"/>
      <c r="AC368" s="389"/>
    </row>
    <row r="369" spans="1:68" ht="14.25" hidden="1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525</v>
      </c>
      <c r="Y371" s="387">
        <f>IFERROR(IF(X371="",0,CEILING((X371/$H371),1)*$H371),"")</f>
        <v>525</v>
      </c>
      <c r="Z371" s="36">
        <f>IFERROR(IF(Y371=0,"",ROUNDUP(Y371/H371,0)*0.00753),"")</f>
        <v>1.8825000000000001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593</v>
      </c>
      <c r="BN371" s="64">
        <f>IFERROR(Y371*I371/H371,"0")</f>
        <v>593</v>
      </c>
      <c r="BO371" s="64">
        <f>IFERROR(1/J371*(X371/H371),"0")</f>
        <v>1.6025641025641024</v>
      </c>
      <c r="BP371" s="64">
        <f>IFERROR(1/J371*(Y371/H371),"0")</f>
        <v>1.6025641025641024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525</v>
      </c>
      <c r="Y372" s="387">
        <f>IFERROR(IF(X372="",0,CEILING((X372/$H372),1)*$H372),"")</f>
        <v>525</v>
      </c>
      <c r="Z372" s="36">
        <f>IFERROR(IF(Y372=0,"",ROUNDUP(Y372/H372,0)*0.00753),"")</f>
        <v>1.8825000000000001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590</v>
      </c>
      <c r="BN372" s="64">
        <f>IFERROR(Y372*I372/H372,"0")</f>
        <v>590</v>
      </c>
      <c r="BO372" s="64">
        <f>IFERROR(1/J372*(X372/H372),"0")</f>
        <v>1.6025641025641024</v>
      </c>
      <c r="BP372" s="64">
        <f>IFERROR(1/J372*(Y372/H372),"0")</f>
        <v>1.6025641025641024</v>
      </c>
    </row>
    <row r="373" spans="1:68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500</v>
      </c>
      <c r="Y373" s="388">
        <f>IFERROR(Y370/H370,"0")+IFERROR(Y371/H371,"0")+IFERROR(Y372/H372,"0")</f>
        <v>500</v>
      </c>
      <c r="Z373" s="388">
        <f>IFERROR(IF(Z370="",0,Z370),"0")+IFERROR(IF(Z371="",0,Z371),"0")+IFERROR(IF(Z372="",0,Z372),"0")</f>
        <v>3.7650000000000001</v>
      </c>
      <c r="AA373" s="389"/>
      <c r="AB373" s="389"/>
      <c r="AC373" s="389"/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1050</v>
      </c>
      <c r="Y374" s="388">
        <f>IFERROR(SUM(Y370:Y372),"0")</f>
        <v>1050</v>
      </c>
      <c r="Z374" s="37"/>
      <c r="AA374" s="389"/>
      <c r="AB374" s="389"/>
      <c r="AC374" s="389"/>
    </row>
    <row r="375" spans="1:68" ht="27.75" hidden="1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hidden="1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hidden="1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500</v>
      </c>
      <c r="Y379" s="387">
        <f t="shared" si="67"/>
        <v>510</v>
      </c>
      <c r="Z379" s="36">
        <f>IFERROR(IF(Y379=0,"",ROUNDUP(Y379/H379,0)*0.02175),"")</f>
        <v>0.73949999999999994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516</v>
      </c>
      <c r="BN379" s="64">
        <f t="shared" si="69"/>
        <v>526.32000000000005</v>
      </c>
      <c r="BO379" s="64">
        <f t="shared" si="70"/>
        <v>0.69444444444444442</v>
      </c>
      <c r="BP379" s="64">
        <f t="shared" si="71"/>
        <v>0.70833333333333326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500</v>
      </c>
      <c r="Y381" s="387">
        <f t="shared" si="67"/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516</v>
      </c>
      <c r="BN381" s="64">
        <f t="shared" si="69"/>
        <v>526.32000000000005</v>
      </c>
      <c r="BO381" s="64">
        <f t="shared" si="70"/>
        <v>0.69444444444444442</v>
      </c>
      <c r="BP381" s="64">
        <f t="shared" si="71"/>
        <v>0.70833333333333326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1600</v>
      </c>
      <c r="Y383" s="387">
        <f t="shared" si="67"/>
        <v>1605</v>
      </c>
      <c r="Z383" s="36">
        <f>IFERROR(IF(Y383=0,"",ROUNDUP(Y383/H383,0)*0.02175),"")</f>
        <v>2.3272499999999998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1651.2</v>
      </c>
      <c r="BN383" s="64">
        <f t="shared" si="69"/>
        <v>1656.3600000000001</v>
      </c>
      <c r="BO383" s="64">
        <f t="shared" si="70"/>
        <v>2.2222222222222223</v>
      </c>
      <c r="BP383" s="64">
        <f t="shared" si="71"/>
        <v>2.2291666666666665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30</v>
      </c>
      <c r="Y386" s="387">
        <f t="shared" si="67"/>
        <v>30</v>
      </c>
      <c r="Z386" s="36">
        <f>IFERROR(IF(Y386=0,"",ROUNDUP(Y386/H386,0)*0.00937),"")</f>
        <v>5.6219999999999999E-2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31.26</v>
      </c>
      <c r="BN386" s="64">
        <f t="shared" si="69"/>
        <v>31.26</v>
      </c>
      <c r="BO386" s="64">
        <f t="shared" si="70"/>
        <v>0.05</v>
      </c>
      <c r="BP386" s="64">
        <f t="shared" si="71"/>
        <v>0.05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179.33333333333334</v>
      </c>
      <c r="Y387" s="388">
        <f>IFERROR(Y378/H378,"0")+IFERROR(Y379/H379,"0")+IFERROR(Y380/H380,"0")+IFERROR(Y381/H381,"0")+IFERROR(Y382/H382,"0")+IFERROR(Y383/H383,"0")+IFERROR(Y384/H384,"0")+IFERROR(Y385/H385,"0")+IFERROR(Y386/H386,"0")</f>
        <v>181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3.8624699999999996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2630</v>
      </c>
      <c r="Y388" s="388">
        <f>IFERROR(SUM(Y378:Y386),"0")</f>
        <v>2655</v>
      </c>
      <c r="Z388" s="37"/>
      <c r="AA388" s="389"/>
      <c r="AB388" s="389"/>
      <c r="AC388" s="389"/>
    </row>
    <row r="389" spans="1:68" ht="14.25" hidden="1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1500</v>
      </c>
      <c r="Y390" s="387">
        <f>IFERROR(IF(X390="",0,CEILING((X390/$H390),1)*$H390),"")</f>
        <v>1500</v>
      </c>
      <c r="Z390" s="36">
        <f>IFERROR(IF(Y390=0,"",ROUNDUP(Y390/H390,0)*0.02175),"")</f>
        <v>2.1749999999999998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1548</v>
      </c>
      <c r="BN390" s="64">
        <f>IFERROR(Y390*I390/H390,"0")</f>
        <v>1548</v>
      </c>
      <c r="BO390" s="64">
        <f>IFERROR(1/J390*(X390/H390),"0")</f>
        <v>2.083333333333333</v>
      </c>
      <c r="BP390" s="64">
        <f>IFERROR(1/J390*(Y390/H390),"0")</f>
        <v>2.083333333333333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8</v>
      </c>
      <c r="Y391" s="387">
        <f>IFERROR(IF(X391="",0,CEILING((X391/$H391),1)*$H391),"")</f>
        <v>8</v>
      </c>
      <c r="Z391" s="36">
        <f>IFERROR(IF(Y391=0,"",ROUNDUP(Y391/H391,0)*0.00937),"")</f>
        <v>1.874E-2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8.48</v>
      </c>
      <c r="BN391" s="64">
        <f>IFERROR(Y391*I391/H391,"0")</f>
        <v>8.48</v>
      </c>
      <c r="BO391" s="64">
        <f>IFERROR(1/J391*(X391/H391),"0")</f>
        <v>1.6666666666666666E-2</v>
      </c>
      <c r="BP391" s="64">
        <f>IFERROR(1/J391*(Y391/H391),"0")</f>
        <v>1.6666666666666666E-2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102</v>
      </c>
      <c r="Y392" s="388">
        <f>IFERROR(Y390/H390,"0")+IFERROR(Y391/H391,"0")</f>
        <v>102</v>
      </c>
      <c r="Z392" s="388">
        <f>IFERROR(IF(Z390="",0,Z390),"0")+IFERROR(IF(Z391="",0,Z391),"0")</f>
        <v>2.19374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1508</v>
      </c>
      <c r="Y393" s="388">
        <f>IFERROR(SUM(Y390:Y391),"0")</f>
        <v>1508</v>
      </c>
      <c r="Z393" s="37"/>
      <c r="AA393" s="389"/>
      <c r="AB393" s="389"/>
      <c r="AC393" s="389"/>
    </row>
    <row r="394" spans="1:68" ht="14.25" hidden="1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3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200</v>
      </c>
      <c r="Y397" s="387">
        <f>IFERROR(IF(X397="",0,CEILING((X397/$H397),1)*$H397),"")</f>
        <v>202.79999999999998</v>
      </c>
      <c r="Z397" s="36">
        <f>IFERROR(IF(Y397=0,"",ROUNDUP(Y397/H397,0)*0.02175),"")</f>
        <v>0.5655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214.46153846153848</v>
      </c>
      <c r="BN397" s="64">
        <f>IFERROR(Y397*I397/H397,"0")</f>
        <v>217.464</v>
      </c>
      <c r="BO397" s="64">
        <f>IFERROR(1/J397*(X397/H397),"0")</f>
        <v>0.45787545787545786</v>
      </c>
      <c r="BP397" s="64">
        <f>IFERROR(1/J397*(Y397/H397),"0")</f>
        <v>0.46428571428571425</v>
      </c>
    </row>
    <row r="398" spans="1:68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25.641025641025642</v>
      </c>
      <c r="Y398" s="388">
        <f>IFERROR(Y395/H395,"0")+IFERROR(Y396/H396,"0")+IFERROR(Y397/H397,"0")</f>
        <v>26</v>
      </c>
      <c r="Z398" s="388">
        <f>IFERROR(IF(Z395="",0,Z395),"0")+IFERROR(IF(Z396="",0,Z396),"0")+IFERROR(IF(Z397="",0,Z397),"0")</f>
        <v>0.5655</v>
      </c>
      <c r="AA398" s="389"/>
      <c r="AB398" s="389"/>
      <c r="AC398" s="389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200</v>
      </c>
      <c r="Y399" s="388">
        <f>IFERROR(SUM(Y395:Y397),"0")</f>
        <v>202.79999999999998</v>
      </c>
      <c r="Z399" s="37"/>
      <c r="AA399" s="389"/>
      <c r="AB399" s="389"/>
      <c r="AC399" s="389"/>
    </row>
    <row r="400" spans="1:68" ht="14.25" hidden="1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7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20</v>
      </c>
      <c r="Y401" s="387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2.5641025641025643</v>
      </c>
      <c r="Y403" s="388">
        <f>IFERROR(Y401/H401,"0")+IFERROR(Y402/H402,"0")</f>
        <v>3</v>
      </c>
      <c r="Z403" s="388">
        <f>IFERROR(IF(Z401="",0,Z401),"0")+IFERROR(IF(Z402="",0,Z402),"0")</f>
        <v>6.5250000000000002E-2</v>
      </c>
      <c r="AA403" s="389"/>
      <c r="AB403" s="389"/>
      <c r="AC403" s="389"/>
    </row>
    <row r="404" spans="1:68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20</v>
      </c>
      <c r="Y404" s="388">
        <f>IFERROR(SUM(Y401:Y402),"0")</f>
        <v>23.4</v>
      </c>
      <c r="Z404" s="37"/>
      <c r="AA404" s="389"/>
      <c r="AB404" s="389"/>
      <c r="AC404" s="389"/>
    </row>
    <row r="405" spans="1:68" ht="16.5" hidden="1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hidden="1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52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100</v>
      </c>
      <c r="Y409" s="387">
        <f>IFERROR(IF(X409="",0,CEILING((X409/$H409),1)*$H409),"")</f>
        <v>108</v>
      </c>
      <c r="Z409" s="36">
        <f>IFERROR(IF(Y409=0,"",ROUNDUP(Y409/H409,0)*0.02175),"")</f>
        <v>0.19574999999999998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104</v>
      </c>
      <c r="BN409" s="64">
        <f>IFERROR(Y409*I409/H409,"0")</f>
        <v>112.32000000000001</v>
      </c>
      <c r="BO409" s="64">
        <f>IFERROR(1/J409*(X409/H409),"0")</f>
        <v>0.14880952380952381</v>
      </c>
      <c r="BP409" s="64">
        <f>IFERROR(1/J409*(Y409/H409),"0")</f>
        <v>0.1607142857142857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8.3333333333333339</v>
      </c>
      <c r="Y411" s="388">
        <f>IFERROR(Y407/H407,"0")+IFERROR(Y408/H408,"0")+IFERROR(Y409/H409,"0")+IFERROR(Y410/H410,"0")</f>
        <v>9</v>
      </c>
      <c r="Z411" s="388">
        <f>IFERROR(IF(Z407="",0,Z407),"0")+IFERROR(IF(Z408="",0,Z408),"0")+IFERROR(IF(Z409="",0,Z409),"0")+IFERROR(IF(Z410="",0,Z410),"0")</f>
        <v>0.19574999999999998</v>
      </c>
      <c r="AA411" s="389"/>
      <c r="AB411" s="389"/>
      <c r="AC411" s="389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100</v>
      </c>
      <c r="Y412" s="388">
        <f>IFERROR(SUM(Y407:Y410),"0")</f>
        <v>108</v>
      </c>
      <c r="Z412" s="37"/>
      <c r="AA412" s="389"/>
      <c r="AB412" s="389"/>
      <c r="AC412" s="389"/>
    </row>
    <row r="413" spans="1:68" ht="14.25" hidden="1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80</v>
      </c>
      <c r="Y419" s="387">
        <f>IFERROR(IF(X419="",0,CEILING((X419/$H419),1)*$H419),"")</f>
        <v>85.8</v>
      </c>
      <c r="Z419" s="36">
        <f>IFERROR(IF(Y419=0,"",ROUNDUP(Y419/H419,0)*0.02175),"")</f>
        <v>0.23924999999999999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85.784615384615407</v>
      </c>
      <c r="BN419" s="64">
        <f>IFERROR(Y419*I419/H419,"0")</f>
        <v>92.004000000000005</v>
      </c>
      <c r="BO419" s="64">
        <f>IFERROR(1/J419*(X419/H419),"0")</f>
        <v>0.18315018315018317</v>
      </c>
      <c r="BP419" s="64">
        <f>IFERROR(1/J419*(Y419/H419),"0")</f>
        <v>0.19642857142857142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10.256410256410257</v>
      </c>
      <c r="Y424" s="388">
        <f>IFERROR(Y419/H419,"0")+IFERROR(Y420/H420,"0")+IFERROR(Y421/H421,"0")+IFERROR(Y422/H422,"0")+IFERROR(Y423/H423,"0")</f>
        <v>11</v>
      </c>
      <c r="Z424" s="388">
        <f>IFERROR(IF(Z419="",0,Z419),"0")+IFERROR(IF(Z420="",0,Z420),"0")+IFERROR(IF(Z421="",0,Z421),"0")+IFERROR(IF(Z422="",0,Z422),"0")+IFERROR(IF(Z423="",0,Z423),"0")</f>
        <v>0.23924999999999999</v>
      </c>
      <c r="AA424" s="389"/>
      <c r="AB424" s="389"/>
      <c r="AC424" s="389"/>
    </row>
    <row r="425" spans="1:68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80</v>
      </c>
      <c r="Y425" s="388">
        <f>IFERROR(SUM(Y419:Y423),"0")</f>
        <v>85.8</v>
      </c>
      <c r="Z425" s="37"/>
      <c r="AA425" s="389"/>
      <c r="AB425" s="389"/>
      <c r="AC425" s="389"/>
    </row>
    <row r="426" spans="1:68" ht="14.25" hidden="1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3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hidden="1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hidden="1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1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30</v>
      </c>
      <c r="Y438" s="387">
        <f t="shared" si="72"/>
        <v>33.6</v>
      </c>
      <c r="Z438" s="36">
        <f>IFERROR(IF(Y438=0,"",ROUNDUP(Y438/H438,0)*0.00753),"")</f>
        <v>6.0240000000000002E-2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31.642857142857135</v>
      </c>
      <c r="BN438" s="64">
        <f t="shared" si="74"/>
        <v>35.44</v>
      </c>
      <c r="BO438" s="64">
        <f t="shared" si="75"/>
        <v>4.5787545787545784E-2</v>
      </c>
      <c r="BP438" s="64">
        <f t="shared" si="76"/>
        <v>5.128205128205128E-2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50</v>
      </c>
      <c r="Y440" s="387">
        <f t="shared" si="72"/>
        <v>50.400000000000006</v>
      </c>
      <c r="Z440" s="36">
        <f>IFERROR(IF(Y440=0,"",ROUNDUP(Y440/H440,0)*0.00753),"")</f>
        <v>9.0359999999999996E-2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52.738095238095234</v>
      </c>
      <c r="BN440" s="64">
        <f t="shared" si="74"/>
        <v>53.160000000000004</v>
      </c>
      <c r="BO440" s="64">
        <f t="shared" si="75"/>
        <v>7.6312576312576319E-2</v>
      </c>
      <c r="BP440" s="64">
        <f t="shared" si="76"/>
        <v>7.6923076923076927E-2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6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28</v>
      </c>
      <c r="Y448" s="387">
        <f t="shared" si="72"/>
        <v>29.400000000000002</v>
      </c>
      <c r="Z448" s="36">
        <f t="shared" si="77"/>
        <v>7.0280000000000009E-2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29.733333333333331</v>
      </c>
      <c r="BN448" s="64">
        <f t="shared" si="74"/>
        <v>31.22</v>
      </c>
      <c r="BO448" s="64">
        <f t="shared" si="75"/>
        <v>5.6980056980056981E-2</v>
      </c>
      <c r="BP448" s="64">
        <f t="shared" si="76"/>
        <v>5.9829059829059839E-2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70</v>
      </c>
      <c r="Y453" s="387">
        <f t="shared" si="72"/>
        <v>71.400000000000006</v>
      </c>
      <c r="Z453" s="36">
        <f t="shared" si="77"/>
        <v>0.17068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74.333333333333329</v>
      </c>
      <c r="BN453" s="64">
        <f t="shared" si="74"/>
        <v>75.820000000000007</v>
      </c>
      <c r="BO453" s="64">
        <f t="shared" si="75"/>
        <v>0.14245014245014245</v>
      </c>
      <c r="BP453" s="64">
        <f t="shared" si="76"/>
        <v>0.14529914529914531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68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112</v>
      </c>
      <c r="Y457" s="387">
        <f t="shared" si="72"/>
        <v>112.56</v>
      </c>
      <c r="Z457" s="36">
        <f>IFERROR(IF(Y457=0,"",ROUNDUP(Y457/H457,0)*0.00753),"")</f>
        <v>0.50451000000000001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173.33333333333334</v>
      </c>
      <c r="BN457" s="64">
        <f t="shared" si="74"/>
        <v>174.20000000000002</v>
      </c>
      <c r="BO457" s="64">
        <f t="shared" si="75"/>
        <v>0.42735042735042739</v>
      </c>
      <c r="BP457" s="64">
        <f t="shared" si="76"/>
        <v>0.42948717948717946</v>
      </c>
    </row>
    <row r="458" spans="1:68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132.38095238095238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135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0.89607000000000003</v>
      </c>
      <c r="AA458" s="389"/>
      <c r="AB458" s="389"/>
      <c r="AC458" s="389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290</v>
      </c>
      <c r="Y459" s="388">
        <f>IFERROR(SUM(Y437:Y457),"0")</f>
        <v>297.36</v>
      </c>
      <c r="Z459" s="37"/>
      <c r="AA459" s="389"/>
      <c r="AB459" s="389"/>
      <c r="AC459" s="389"/>
    </row>
    <row r="460" spans="1:68" ht="14.25" hidden="1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hidden="1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5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7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100</v>
      </c>
      <c r="Y476" s="387">
        <f t="shared" si="78"/>
        <v>100.80000000000001</v>
      </c>
      <c r="Z476" s="36">
        <f>IFERROR(IF(Y476=0,"",ROUNDUP(Y476/H476,0)*0.00753),"")</f>
        <v>0.18071999999999999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105.47619047619047</v>
      </c>
      <c r="BN476" s="64">
        <f t="shared" si="80"/>
        <v>106.32000000000001</v>
      </c>
      <c r="BO476" s="64">
        <f t="shared" si="81"/>
        <v>0.15262515262515264</v>
      </c>
      <c r="BP476" s="64">
        <f t="shared" si="82"/>
        <v>0.15384615384615385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4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23.80952380952381</v>
      </c>
      <c r="Y481" s="388">
        <f>IFERROR(Y475/H475,"0")+IFERROR(Y476/H476,"0")+IFERROR(Y477/H477,"0")+IFERROR(Y478/H478,"0")+IFERROR(Y479/H479,"0")+IFERROR(Y480/H480,"0")</f>
        <v>24</v>
      </c>
      <c r="Z481" s="388">
        <f>IFERROR(IF(Z475="",0,Z475),"0")+IFERROR(IF(Z476="",0,Z476),"0")+IFERROR(IF(Z477="",0,Z477),"0")+IFERROR(IF(Z478="",0,Z478),"0")+IFERROR(IF(Z479="",0,Z479),"0")+IFERROR(IF(Z480="",0,Z480),"0")</f>
        <v>0.18071999999999999</v>
      </c>
      <c r="AA481" s="389"/>
      <c r="AB481" s="389"/>
      <c r="AC481" s="389"/>
    </row>
    <row r="482" spans="1:68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100</v>
      </c>
      <c r="Y482" s="388">
        <f>IFERROR(SUM(Y475:Y480),"0")</f>
        <v>100.80000000000001</v>
      </c>
      <c r="Z482" s="37"/>
      <c r="AA482" s="389"/>
      <c r="AB482" s="389"/>
      <c r="AC482" s="389"/>
    </row>
    <row r="483" spans="1:68" ht="14.25" hidden="1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hidden="1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30</v>
      </c>
      <c r="Y489" s="387">
        <f>IFERROR(IF(X489="",0,CEILING((X489/$H489),1)*$H489),"")</f>
        <v>30</v>
      </c>
      <c r="Z489" s="36">
        <f>IFERROR(IF(Y489=0,"",ROUNDUP(Y489/H489,0)*0.00502),"")</f>
        <v>0.1255</v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34.300000000000004</v>
      </c>
      <c r="BN489" s="64">
        <f>IFERROR(Y489*I489/H489,"0")</f>
        <v>34.300000000000004</v>
      </c>
      <c r="BO489" s="64">
        <f>IFERROR(1/J489*(X489/H489),"0")</f>
        <v>0.10683760683760685</v>
      </c>
      <c r="BP489" s="64">
        <f>IFERROR(1/J489*(Y489/H489),"0")</f>
        <v>0.10683760683760685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32</v>
      </c>
      <c r="Y490" s="387">
        <f>IFERROR(IF(X490="",0,CEILING((X490/$H490),1)*$H490),"")</f>
        <v>32.4</v>
      </c>
      <c r="Z490" s="36">
        <f>IFERROR(IF(Y490=0,"",ROUNDUP(Y490/H490,0)*0.00502),"")</f>
        <v>0.13553999999999999</v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34.666666666666671</v>
      </c>
      <c r="BN490" s="64">
        <f>IFERROR(Y490*I490/H490,"0")</f>
        <v>35.1</v>
      </c>
      <c r="BO490" s="64">
        <f>IFERROR(1/J490*(X490/H490),"0")</f>
        <v>0.11396011396011398</v>
      </c>
      <c r="BP490" s="64">
        <f>IFERROR(1/J490*(Y490/H490),"0")</f>
        <v>0.11538461538461539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30</v>
      </c>
      <c r="Y491" s="387">
        <f>IFERROR(IF(X491="",0,CEILING((X491/$H491),1)*$H491),"")</f>
        <v>30</v>
      </c>
      <c r="Z491" s="36">
        <f>IFERROR(IF(Y491=0,"",ROUNDUP(Y491/H491,0)*0.00502),"")</f>
        <v>0.1255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50.5</v>
      </c>
      <c r="BN491" s="64">
        <f>IFERROR(Y491*I491/H491,"0")</f>
        <v>50.5</v>
      </c>
      <c r="BO491" s="64">
        <f>IFERROR(1/J491*(X491/H491),"0")</f>
        <v>0.10683760683760685</v>
      </c>
      <c r="BP491" s="64">
        <f>IFERROR(1/J491*(Y491/H491),"0")</f>
        <v>0.10683760683760685</v>
      </c>
    </row>
    <row r="492" spans="1:68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76.666666666666671</v>
      </c>
      <c r="Y492" s="388">
        <f>IFERROR(Y489/H489,"0")+IFERROR(Y490/H490,"0")+IFERROR(Y491/H491,"0")</f>
        <v>77</v>
      </c>
      <c r="Z492" s="388">
        <f>IFERROR(IF(Z489="",0,Z489),"0")+IFERROR(IF(Z490="",0,Z490),"0")+IFERROR(IF(Z491="",0,Z491),"0")</f>
        <v>0.38653999999999999</v>
      </c>
      <c r="AA492" s="389"/>
      <c r="AB492" s="389"/>
      <c r="AC492" s="389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92</v>
      </c>
      <c r="Y493" s="388">
        <f>IFERROR(SUM(Y489:Y491),"0")</f>
        <v>92.4</v>
      </c>
      <c r="Z493" s="37"/>
      <c r="AA493" s="389"/>
      <c r="AB493" s="389"/>
      <c r="AC493" s="389"/>
    </row>
    <row r="494" spans="1:68" ht="16.5" hidden="1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hidden="1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hidden="1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hidden="1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70</v>
      </c>
      <c r="Y502" s="387">
        <f t="shared" ref="Y502:Y509" si="83">IFERROR(IF(X502="",0,CEILING((X502/$H502),1)*$H502),"")</f>
        <v>73.92</v>
      </c>
      <c r="Z502" s="36">
        <f t="shared" ref="Z502:Z507" si="84">IFERROR(IF(Y502=0,"",ROUNDUP(Y502/H502,0)*0.01196),"")</f>
        <v>0.16744000000000001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74.772727272727266</v>
      </c>
      <c r="BN502" s="64">
        <f t="shared" ref="BN502:BN509" si="86">IFERROR(Y502*I502/H502,"0")</f>
        <v>78.959999999999994</v>
      </c>
      <c r="BO502" s="64">
        <f t="shared" ref="BO502:BO509" si="87">IFERROR(1/J502*(X502/H502),"0")</f>
        <v>0.12747668997668998</v>
      </c>
      <c r="BP502" s="64">
        <f t="shared" ref="BP502:BP509" si="88">IFERROR(1/J502*(Y502/H502),"0")</f>
        <v>0.13461538461538464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160</v>
      </c>
      <c r="Y505" s="387">
        <f t="shared" si="83"/>
        <v>163.68</v>
      </c>
      <c r="Z505" s="36">
        <f t="shared" si="84"/>
        <v>0.37075999999999998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170.90909090909091</v>
      </c>
      <c r="BN505" s="64">
        <f t="shared" si="86"/>
        <v>174.84</v>
      </c>
      <c r="BO505" s="64">
        <f t="shared" si="87"/>
        <v>0.29137529137529139</v>
      </c>
      <c r="BP505" s="64">
        <f t="shared" si="88"/>
        <v>0.29807692307692307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130</v>
      </c>
      <c r="Y507" s="387">
        <f t="shared" si="83"/>
        <v>132</v>
      </c>
      <c r="Z507" s="36">
        <f t="shared" si="84"/>
        <v>0.29899999999999999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138.86363636363635</v>
      </c>
      <c r="BN507" s="64">
        <f t="shared" si="86"/>
        <v>140.99999999999997</v>
      </c>
      <c r="BO507" s="64">
        <f t="shared" si="87"/>
        <v>0.23674242424242425</v>
      </c>
      <c r="BP507" s="64">
        <f t="shared" si="88"/>
        <v>0.24038461538461539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72</v>
      </c>
      <c r="Y508" s="387">
        <f t="shared" si="83"/>
        <v>72</v>
      </c>
      <c r="Z508" s="36">
        <f>IFERROR(IF(Y508=0,"",ROUNDUP(Y508/H508,0)*0.00937),"")</f>
        <v>0.18740000000000001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76.8</v>
      </c>
      <c r="BN508" s="64">
        <f t="shared" si="86"/>
        <v>76.8</v>
      </c>
      <c r="BO508" s="64">
        <f t="shared" si="87"/>
        <v>0.16666666666666666</v>
      </c>
      <c r="BP508" s="64">
        <f t="shared" si="88"/>
        <v>0.16666666666666666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150</v>
      </c>
      <c r="Y509" s="387">
        <f t="shared" si="83"/>
        <v>151.20000000000002</v>
      </c>
      <c r="Z509" s="36">
        <f>IFERROR(IF(Y509=0,"",ROUNDUP(Y509/H509,0)*0.00937),"")</f>
        <v>0.39354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160</v>
      </c>
      <c r="BN509" s="64">
        <f t="shared" si="86"/>
        <v>161.28</v>
      </c>
      <c r="BO509" s="64">
        <f t="shared" si="87"/>
        <v>0.34722222222222221</v>
      </c>
      <c r="BP509" s="64">
        <f t="shared" si="88"/>
        <v>0.35000000000000003</v>
      </c>
    </row>
    <row r="510" spans="1:68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129.84848484848484</v>
      </c>
      <c r="Y510" s="388">
        <f>IFERROR(Y502/H502,"0")+IFERROR(Y503/H503,"0")+IFERROR(Y504/H504,"0")+IFERROR(Y505/H505,"0")+IFERROR(Y506/H506,"0")+IFERROR(Y507/H507,"0")+IFERROR(Y508/H508,"0")+IFERROR(Y509/H509,"0")</f>
        <v>132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1.41814</v>
      </c>
      <c r="AA510" s="389"/>
      <c r="AB510" s="389"/>
      <c r="AC510" s="389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582</v>
      </c>
      <c r="Y511" s="388">
        <f>IFERROR(SUM(Y502:Y509),"0")</f>
        <v>592.80000000000007</v>
      </c>
      <c r="Z511" s="37"/>
      <c r="AA511" s="389"/>
      <c r="AB511" s="389"/>
      <c r="AC511" s="389"/>
    </row>
    <row r="512" spans="1:68" ht="14.25" hidden="1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90</v>
      </c>
      <c r="Y513" s="387">
        <f>IFERROR(IF(X513="",0,CEILING((X513/$H513),1)*$H513),"")</f>
        <v>95.04</v>
      </c>
      <c r="Z513" s="36">
        <f>IFERROR(IF(Y513=0,"",ROUNDUP(Y513/H513,0)*0.01196),"")</f>
        <v>0.21528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96.136363636363626</v>
      </c>
      <c r="BN513" s="64">
        <f>IFERROR(Y513*I513/H513,"0")</f>
        <v>101.52000000000001</v>
      </c>
      <c r="BO513" s="64">
        <f>IFERROR(1/J513*(X513/H513),"0")</f>
        <v>0.16389860139860138</v>
      </c>
      <c r="BP513" s="64">
        <f>IFERROR(1/J513*(Y513/H513),"0")</f>
        <v>0.17307692307692307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17.045454545454543</v>
      </c>
      <c r="Y515" s="388">
        <f>IFERROR(Y513/H513,"0")+IFERROR(Y514/H514,"0")</f>
        <v>18</v>
      </c>
      <c r="Z515" s="388">
        <f>IFERROR(IF(Z513="",0,Z513),"0")+IFERROR(IF(Z514="",0,Z514),"0")</f>
        <v>0.21528</v>
      </c>
      <c r="AA515" s="389"/>
      <c r="AB515" s="389"/>
      <c r="AC515" s="389"/>
    </row>
    <row r="516" spans="1:68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90</v>
      </c>
      <c r="Y516" s="388">
        <f>IFERROR(SUM(Y513:Y514),"0")</f>
        <v>95.04</v>
      </c>
      <c r="Z516" s="37"/>
      <c r="AA516" s="389"/>
      <c r="AB516" s="389"/>
      <c r="AC516" s="389"/>
    </row>
    <row r="517" spans="1:68" ht="14.25" hidden="1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40</v>
      </c>
      <c r="Y518" s="387">
        <f t="shared" ref="Y518:Y523" si="89">IFERROR(IF(X518="",0,CEILING((X518/$H518),1)*$H518),"")</f>
        <v>42.24</v>
      </c>
      <c r="Z518" s="36">
        <f>IFERROR(IF(Y518=0,"",ROUNDUP(Y518/H518,0)*0.01196),"")</f>
        <v>9.5680000000000001E-2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42.727272727272727</v>
      </c>
      <c r="BN518" s="64">
        <f t="shared" ref="BN518:BN523" si="91">IFERROR(Y518*I518/H518,"0")</f>
        <v>45.12</v>
      </c>
      <c r="BO518" s="64">
        <f t="shared" ref="BO518:BO523" si="92">IFERROR(1/J518*(X518/H518),"0")</f>
        <v>7.2843822843822847E-2</v>
      </c>
      <c r="BP518" s="64">
        <f t="shared" ref="BP518:BP523" si="93">IFERROR(1/J518*(Y518/H518),"0")</f>
        <v>7.6923076923076927E-2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20</v>
      </c>
      <c r="Y519" s="387">
        <f t="shared" si="89"/>
        <v>21.12</v>
      </c>
      <c r="Z519" s="36">
        <f>IFERROR(IF(Y519=0,"",ROUNDUP(Y519/H519,0)*0.01196),"")</f>
        <v>4.7840000000000001E-2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21.363636363636363</v>
      </c>
      <c r="BN519" s="64">
        <f t="shared" si="91"/>
        <v>22.56</v>
      </c>
      <c r="BO519" s="64">
        <f t="shared" si="92"/>
        <v>3.6421911421911424E-2</v>
      </c>
      <c r="BP519" s="64">
        <f t="shared" si="93"/>
        <v>3.8461538461538464E-2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140</v>
      </c>
      <c r="Y520" s="387">
        <f t="shared" si="89"/>
        <v>142.56</v>
      </c>
      <c r="Z520" s="36">
        <f>IFERROR(IF(Y520=0,"",ROUNDUP(Y520/H520,0)*0.01196),"")</f>
        <v>0.32291999999999998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149.54545454545453</v>
      </c>
      <c r="BN520" s="64">
        <f t="shared" si="91"/>
        <v>152.27999999999997</v>
      </c>
      <c r="BO520" s="64">
        <f t="shared" si="92"/>
        <v>0.25495337995337997</v>
      </c>
      <c r="BP520" s="64">
        <f t="shared" si="93"/>
        <v>0.25961538461538464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54</v>
      </c>
      <c r="Y521" s="387">
        <f t="shared" si="89"/>
        <v>54</v>
      </c>
      <c r="Z521" s="36">
        <f>IFERROR(IF(Y521=0,"",ROUNDUP(Y521/H521,0)*0.00937),"")</f>
        <v>0.14055000000000001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57.599999999999994</v>
      </c>
      <c r="BN521" s="64">
        <f t="shared" si="91"/>
        <v>57.599999999999994</v>
      </c>
      <c r="BO521" s="64">
        <f t="shared" si="92"/>
        <v>0.125</v>
      </c>
      <c r="BP521" s="64">
        <f t="shared" si="93"/>
        <v>0.125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12</v>
      </c>
      <c r="Y522" s="387">
        <f t="shared" si="89"/>
        <v>14.4</v>
      </c>
      <c r="Z522" s="36">
        <f>IFERROR(IF(Y522=0,"",ROUNDUP(Y522/H522,0)*0.00937),"")</f>
        <v>3.7479999999999999E-2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12.7</v>
      </c>
      <c r="BN522" s="64">
        <f t="shared" si="91"/>
        <v>15.24</v>
      </c>
      <c r="BO522" s="64">
        <f t="shared" si="92"/>
        <v>2.7777777777777776E-2</v>
      </c>
      <c r="BP522" s="64">
        <f t="shared" si="93"/>
        <v>3.3333333333333333E-2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30</v>
      </c>
      <c r="Y523" s="387">
        <f t="shared" si="89"/>
        <v>32.4</v>
      </c>
      <c r="Z523" s="36">
        <f>IFERROR(IF(Y523=0,"",ROUNDUP(Y523/H523,0)*0.00937),"")</f>
        <v>8.4330000000000002E-2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31.75</v>
      </c>
      <c r="BN523" s="64">
        <f t="shared" si="91"/>
        <v>34.29</v>
      </c>
      <c r="BO523" s="64">
        <f t="shared" si="92"/>
        <v>6.9444444444444448E-2</v>
      </c>
      <c r="BP523" s="64">
        <f t="shared" si="93"/>
        <v>7.4999999999999997E-2</v>
      </c>
    </row>
    <row r="524" spans="1:68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64.545454545454547</v>
      </c>
      <c r="Y524" s="388">
        <f>IFERROR(Y518/H518,"0")+IFERROR(Y519/H519,"0")+IFERROR(Y520/H520,"0")+IFERROR(Y521/H521,"0")+IFERROR(Y522/H522,"0")+IFERROR(Y523/H523,"0")</f>
        <v>67</v>
      </c>
      <c r="Z524" s="388">
        <f>IFERROR(IF(Z518="",0,Z518),"0")+IFERROR(IF(Z519="",0,Z519),"0")+IFERROR(IF(Z520="",0,Z520),"0")+IFERROR(IF(Z521="",0,Z521),"0")+IFERROR(IF(Z522="",0,Z522),"0")+IFERROR(IF(Z523="",0,Z523),"0")</f>
        <v>0.72879999999999989</v>
      </c>
      <c r="AA524" s="389"/>
      <c r="AB524" s="389"/>
      <c r="AC524" s="389"/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296</v>
      </c>
      <c r="Y525" s="388">
        <f>IFERROR(SUM(Y518:Y523),"0")</f>
        <v>306.71999999999997</v>
      </c>
      <c r="Z525" s="37"/>
      <c r="AA525" s="389"/>
      <c r="AB525" s="389"/>
      <c r="AC525" s="389"/>
    </row>
    <row r="526" spans="1:68" ht="14.25" hidden="1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3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400</v>
      </c>
      <c r="Y533" s="387">
        <f>IFERROR(IF(X533="",0,CEILING((X533/$H533),1)*$H533),"")</f>
        <v>405.59999999999997</v>
      </c>
      <c r="Z533" s="36">
        <f>IFERROR(IF(Y533=0,"",ROUNDUP(Y533/H533,0)*0.02175),"")</f>
        <v>1.131</v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424.61538461538458</v>
      </c>
      <c r="BN533" s="64">
        <f>IFERROR(Y533*I533/H533,"0")</f>
        <v>430.55999999999995</v>
      </c>
      <c r="BO533" s="64">
        <f>IFERROR(1/J533*(X533/H533),"0")</f>
        <v>0.91575091575091572</v>
      </c>
      <c r="BP533" s="64">
        <f>IFERROR(1/J533*(Y533/H533),"0")</f>
        <v>0.92857142857142849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51.282051282051285</v>
      </c>
      <c r="Y535" s="388">
        <f>IFERROR(Y533/H533,"0")+IFERROR(Y534/H534,"0")</f>
        <v>52</v>
      </c>
      <c r="Z535" s="388">
        <f>IFERROR(IF(Z533="",0,Z533),"0")+IFERROR(IF(Z534="",0,Z534),"0")</f>
        <v>1.131</v>
      </c>
      <c r="AA535" s="389"/>
      <c r="AB535" s="389"/>
      <c r="AC535" s="389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400</v>
      </c>
      <c r="Y536" s="388">
        <f>IFERROR(SUM(Y533:Y534),"0")</f>
        <v>405.59999999999997</v>
      </c>
      <c r="Z536" s="37"/>
      <c r="AA536" s="389"/>
      <c r="AB536" s="389"/>
      <c r="AC536" s="389"/>
    </row>
    <row r="537" spans="1:68" ht="27.75" hidden="1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hidden="1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hidden="1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53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48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5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20</v>
      </c>
      <c r="Y542" s="387">
        <f t="shared" si="94"/>
        <v>24</v>
      </c>
      <c r="Z542" s="36">
        <f>IFERROR(IF(Y542=0,"",ROUNDUP(Y542/H542,0)*0.02175),"")</f>
        <v>4.3499999999999997E-2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20.8</v>
      </c>
      <c r="BN542" s="64">
        <f t="shared" si="96"/>
        <v>24.959999999999997</v>
      </c>
      <c r="BO542" s="64">
        <f t="shared" si="97"/>
        <v>2.976190476190476E-2</v>
      </c>
      <c r="BP542" s="64">
        <f t="shared" si="98"/>
        <v>3.5714285714285712E-2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26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34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40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3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1.6666666666666667</v>
      </c>
      <c r="Y547" s="388">
        <f>IFERROR(Y540/H540,"0")+IFERROR(Y541/H541,"0")+IFERROR(Y542/H542,"0")+IFERROR(Y543/H543,"0")+IFERROR(Y544/H544,"0")+IFERROR(Y545/H545,"0")+IFERROR(Y546/H546,"0")</f>
        <v>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4.3499999999999997E-2</v>
      </c>
      <c r="AA547" s="389"/>
      <c r="AB547" s="389"/>
      <c r="AC547" s="389"/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20</v>
      </c>
      <c r="Y548" s="388">
        <f>IFERROR(SUM(Y540:Y546),"0")</f>
        <v>24</v>
      </c>
      <c r="Z548" s="37"/>
      <c r="AA548" s="389"/>
      <c r="AB548" s="389"/>
      <c r="AC548" s="389"/>
    </row>
    <row r="549" spans="1:68" ht="14.25" hidden="1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4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09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5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0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19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31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10</v>
      </c>
      <c r="Y558" s="387">
        <f t="shared" si="99"/>
        <v>12.600000000000001</v>
      </c>
      <c r="Z558" s="36">
        <f>IFERROR(IF(Y558=0,"",ROUNDUP(Y558/H558,0)*0.00753),"")</f>
        <v>2.2589999999999999E-2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10.619047619047619</v>
      </c>
      <c r="BN558" s="64">
        <f t="shared" si="101"/>
        <v>13.38</v>
      </c>
      <c r="BO558" s="64">
        <f t="shared" si="102"/>
        <v>1.5262515262515262E-2</v>
      </c>
      <c r="BP558" s="64">
        <f t="shared" si="103"/>
        <v>1.9230769230769232E-2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2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499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6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4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29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2.3809523809523809</v>
      </c>
      <c r="Y564" s="388">
        <f>IFERROR(Y557/H557,"0")+IFERROR(Y558/H558,"0")+IFERROR(Y559/H559,"0")+IFERROR(Y560/H560,"0")+IFERROR(Y561/H561,"0")+IFERROR(Y562/H562,"0")+IFERROR(Y563/H563,"0")</f>
        <v>3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2.2589999999999999E-2</v>
      </c>
      <c r="AA564" s="389"/>
      <c r="AB564" s="389"/>
      <c r="AC564" s="389"/>
    </row>
    <row r="565" spans="1:68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10</v>
      </c>
      <c r="Y565" s="388">
        <f>IFERROR(SUM(Y557:Y563),"0")</f>
        <v>12.600000000000001</v>
      </c>
      <c r="Z565" s="37"/>
      <c r="AA565" s="389"/>
      <c r="AB565" s="389"/>
      <c r="AC565" s="389"/>
    </row>
    <row r="566" spans="1:68" ht="14.25" hidden="1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34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1100</v>
      </c>
      <c r="Y567" s="387">
        <f>IFERROR(IF(X567="",0,CEILING((X567/$H567),1)*$H567),"")</f>
        <v>1107.5999999999999</v>
      </c>
      <c r="Z567" s="36">
        <f>IFERROR(IF(Y567=0,"",ROUNDUP(Y567/H567,0)*0.02175),"")</f>
        <v>3.0884999999999998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1179.5384615384617</v>
      </c>
      <c r="BN567" s="64">
        <f>IFERROR(Y567*I567/H567,"0")</f>
        <v>1187.6879999999999</v>
      </c>
      <c r="BO567" s="64">
        <f>IFERROR(1/J567*(X567/H567),"0")</f>
        <v>2.5183150183150182</v>
      </c>
      <c r="BP567" s="64">
        <f>IFERROR(1/J567*(Y567/H567),"0")</f>
        <v>2.5357142857142856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40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0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80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141.02564102564102</v>
      </c>
      <c r="Y571" s="388">
        <f>IFERROR(Y567/H567,"0")+IFERROR(Y568/H568,"0")+IFERROR(Y569/H569,"0")+IFERROR(Y570/H570,"0")</f>
        <v>142</v>
      </c>
      <c r="Z571" s="388">
        <f>IFERROR(IF(Z567="",0,Z567),"0")+IFERROR(IF(Z568="",0,Z568),"0")+IFERROR(IF(Z569="",0,Z569),"0")+IFERROR(IF(Z570="",0,Z570),"0")</f>
        <v>3.0884999999999998</v>
      </c>
      <c r="AA571" s="389"/>
      <c r="AB571" s="389"/>
      <c r="AC571" s="389"/>
    </row>
    <row r="572" spans="1:68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1100</v>
      </c>
      <c r="Y572" s="388">
        <f>IFERROR(SUM(Y567:Y570),"0")</f>
        <v>1107.5999999999999</v>
      </c>
      <c r="Z572" s="37"/>
      <c r="AA572" s="389"/>
      <c r="AB572" s="389"/>
      <c r="AC572" s="389"/>
    </row>
    <row r="573" spans="1:68" ht="14.25" hidden="1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8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15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5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39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hidden="1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16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89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4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579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06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1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2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16962.599999999999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17180.019999999997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2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18127.223448122757</v>
      </c>
      <c r="Y599" s="388">
        <f>IFERROR(SUM(BN22:BN595),"0")</f>
        <v>18358.010000000002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2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35</v>
      </c>
      <c r="Y600" s="38">
        <f>ROUNDUP(SUM(BP22:BP595),0)</f>
        <v>35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2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19002.223448122757</v>
      </c>
      <c r="Y601" s="388">
        <f>GrossWeightTotalR+PalletQtyTotalR*25</f>
        <v>19233.010000000002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2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3869.7079545614033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3908</v>
      </c>
      <c r="Z602" s="37"/>
      <c r="AA602" s="389"/>
      <c r="AB602" s="389"/>
      <c r="AC602" s="389"/>
    </row>
    <row r="603" spans="1:68" ht="14.25" hidden="1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2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40.273309999999995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7"/>
      <c r="E605" s="457"/>
      <c r="F605" s="457"/>
      <c r="G605" s="457"/>
      <c r="H605" s="458"/>
      <c r="I605" s="390" t="s">
        <v>272</v>
      </c>
      <c r="J605" s="457"/>
      <c r="K605" s="457"/>
      <c r="L605" s="457"/>
      <c r="M605" s="457"/>
      <c r="N605" s="457"/>
      <c r="O605" s="457"/>
      <c r="P605" s="457"/>
      <c r="Q605" s="457"/>
      <c r="R605" s="457"/>
      <c r="S605" s="457"/>
      <c r="T605" s="457"/>
      <c r="U605" s="457"/>
      <c r="V605" s="458"/>
      <c r="W605" s="390" t="s">
        <v>492</v>
      </c>
      <c r="X605" s="458"/>
      <c r="Y605" s="390" t="s">
        <v>546</v>
      </c>
      <c r="Z605" s="457"/>
      <c r="AA605" s="457"/>
      <c r="AB605" s="458"/>
      <c r="AC605" s="383" t="s">
        <v>617</v>
      </c>
      <c r="AD605" s="390" t="s">
        <v>661</v>
      </c>
      <c r="AE605" s="458"/>
      <c r="AF605" s="384"/>
    </row>
    <row r="606" spans="1:68" ht="14.25" customHeight="1" thickTop="1" x14ac:dyDescent="0.2">
      <c r="A606" s="781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82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311.20000000000005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1076.4000000000001</v>
      </c>
      <c r="E608" s="46">
        <f>IFERROR(Y108*1,"0")+IFERROR(Y109*1,"0")+IFERROR(Y110*1,"0")+IFERROR(Y114*1,"0")+IFERROR(Y115*1,"0")+IFERROR(Y116*1,"0")+IFERROR(Y117*1,"0")+IFERROR(Y118*1,"0")</f>
        <v>974.7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1673.82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111.60000000000001</v>
      </c>
      <c r="I608" s="46">
        <f>IFERROR(Y193*1,"0")+IFERROR(Y194*1,"0")+IFERROR(Y195*1,"0")+IFERROR(Y196*1,"0")+IFERROR(Y197*1,"0")+IFERROR(Y198*1,"0")+IFERROR(Y199*1,"0")+IFERROR(Y200*1,"0")</f>
        <v>436.79999999999995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2504.1</v>
      </c>
      <c r="K608" s="46">
        <f>IFERROR(Y249*1,"0")+IFERROR(Y250*1,"0")+IFERROR(Y251*1,"0")+IFERROR(Y252*1,"0")+IFERROR(Y253*1,"0")+IFERROR(Y254*1,"0")+IFERROR(Y255*1,"0")+IFERROR(Y256*1,"0")</f>
        <v>20</v>
      </c>
      <c r="L608" s="384"/>
      <c r="M608" s="46">
        <f>IFERROR(Y261*1,"0")+IFERROR(Y262*1,"0")+IFERROR(Y263*1,"0")+IFERROR(Y264*1,"0")+IFERROR(Y265*1,"0")+IFERROR(Y266*1,"0")+IFERROR(Y267*1,"0")+IFERROR(Y268*1,"0")</f>
        <v>194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482.4</v>
      </c>
      <c r="S608" s="46">
        <f>IFERROR(Y304*1,"0")</f>
        <v>0</v>
      </c>
      <c r="T608" s="46">
        <f>IFERROR(Y309*1,"0")+IFERROR(Y313*1,"0")+IFERROR(Y314*1,"0")</f>
        <v>210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307.79999999999995</v>
      </c>
      <c r="V608" s="46">
        <f>IFERROR(Y366*1,"0")+IFERROR(Y370*1,"0")+IFERROR(Y371*1,"0")+IFERROR(Y372*1,"0")</f>
        <v>1102.2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4389.2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193.8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299.76</v>
      </c>
      <c r="Z608" s="46">
        <f>IFERROR(Y471*1,"0")+IFERROR(Y475*1,"0")+IFERROR(Y476*1,"0")+IFERROR(Y477*1,"0")+IFERROR(Y478*1,"0")+IFERROR(Y479*1,"0")+IFERROR(Y480*1,"0")+IFERROR(Y484*1,"0")</f>
        <v>104.76</v>
      </c>
      <c r="AA608" s="46">
        <f>IFERROR(Y489*1,"0")+IFERROR(Y490*1,"0")+IFERROR(Y491*1,"0")</f>
        <v>92.4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1400.1599999999999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1144.1999999999998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50,00"/>
        <filter val="1 100,00"/>
        <filter val="1 450,00"/>
        <filter val="1 500,00"/>
        <filter val="1 508,00"/>
        <filter val="1 600,00"/>
        <filter val="1,50"/>
        <filter val="1,67"/>
        <filter val="1,80"/>
        <filter val="10,00"/>
        <filter val="10,26"/>
        <filter val="100,00"/>
        <filter val="102,00"/>
        <filter val="110,00"/>
        <filter val="112,00"/>
        <filter val="12,00"/>
        <filter val="12,50"/>
        <filter val="120,00"/>
        <filter val="129,85"/>
        <filter val="130,00"/>
        <filter val="132,38"/>
        <filter val="140,00"/>
        <filter val="141,03"/>
        <filter val="144,29"/>
        <filter val="15,00"/>
        <filter val="150,00"/>
        <filter val="16 962,60"/>
        <filter val="16,50"/>
        <filter val="160,00"/>
        <filter val="165,71"/>
        <filter val="17,05"/>
        <filter val="178,57"/>
        <filter val="179,33"/>
        <filter val="18 127,22"/>
        <filter val="18,79"/>
        <filter val="180,00"/>
        <filter val="19 002,22"/>
        <filter val="2 630,00"/>
        <filter val="2,38"/>
        <filter val="2,50"/>
        <filter val="2,56"/>
        <filter val="20,00"/>
        <filter val="200,00"/>
        <filter val="208,04"/>
        <filter val="210,00"/>
        <filter val="225,00"/>
        <filter val="23,81"/>
        <filter val="24,00"/>
        <filter val="240,00"/>
        <filter val="25,00"/>
        <filter val="25,64"/>
        <filter val="250,00"/>
        <filter val="270,00"/>
        <filter val="272,00"/>
        <filter val="28,00"/>
        <filter val="28,33"/>
        <filter val="290,00"/>
        <filter val="296,00"/>
        <filter val="3 869,71"/>
        <filter val="3,30"/>
        <filter val="30,00"/>
        <filter val="307,41"/>
        <filter val="310,00"/>
        <filter val="315,00"/>
        <filter val="32,00"/>
        <filter val="320,00"/>
        <filter val="33,00"/>
        <filter val="35"/>
        <filter val="35,00"/>
        <filter val="36,81"/>
        <filter val="360,00"/>
        <filter val="40,00"/>
        <filter val="400,00"/>
        <filter val="41,67"/>
        <filter val="415,00"/>
        <filter val="423,00"/>
        <filter val="440,00"/>
        <filter val="450,00"/>
        <filter val="470,00"/>
        <filter val="48,00"/>
        <filter val="480,00"/>
        <filter val="5,00"/>
        <filter val="5,95"/>
        <filter val="50,00"/>
        <filter val="500,00"/>
        <filter val="51,00"/>
        <filter val="51,28"/>
        <filter val="52,00"/>
        <filter val="525,00"/>
        <filter val="528,74"/>
        <filter val="53,89"/>
        <filter val="54,00"/>
        <filter val="550,00"/>
        <filter val="582,00"/>
        <filter val="60,00"/>
        <filter val="64,55"/>
        <filter val="649,00"/>
        <filter val="70,00"/>
        <filter val="72,00"/>
        <filter val="76,67"/>
        <filter val="78,52"/>
        <filter val="79,26"/>
        <filter val="8,00"/>
        <filter val="8,33"/>
        <filter val="80,00"/>
        <filter val="80,50"/>
        <filter val="87,62"/>
        <filter val="90,00"/>
        <filter val="900,00"/>
        <filter val="92,00"/>
        <filter val="940,00"/>
        <filter val="990,00"/>
      </filters>
    </filterColumn>
  </autoFilter>
  <mergeCells count="1076"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D274:E274"/>
    <mergeCell ref="P166:T166"/>
    <mergeCell ref="D53:E53"/>
    <mergeCell ref="D47:E4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A485:O486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330:E330"/>
    <mergeCell ref="P535:V535"/>
    <mergeCell ref="P265:T265"/>
    <mergeCell ref="A588:O589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D63:E63"/>
    <mergeCell ref="P29:T29"/>
    <mergeCell ref="D379:E379"/>
    <mergeCell ref="P563:T563"/>
    <mergeCell ref="P94:T94"/>
    <mergeCell ref="A573:Z573"/>
    <mergeCell ref="P266:T266"/>
    <mergeCell ref="P530:V530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P555:V555"/>
    <mergeCell ref="A327:O328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J17:J18"/>
    <mergeCell ref="L17:L18"/>
    <mergeCell ref="D240:E240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D74:E74"/>
    <mergeCell ref="P151:V1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AA606:AA607"/>
    <mergeCell ref="D551:E551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P80:T80"/>
    <mergeCell ref="D194:E194"/>
    <mergeCell ref="P87:T87"/>
    <mergeCell ref="P116:T116"/>
    <mergeCell ref="A40:O41"/>
    <mergeCell ref="A184:Z184"/>
    <mergeCell ref="P48:V48"/>
    <mergeCell ref="P255:T255"/>
    <mergeCell ref="A100:Z100"/>
    <mergeCell ref="A336:Z336"/>
    <mergeCell ref="A526:Z526"/>
    <mergeCell ref="P95:T95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2024-09-27T11:52:45Z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