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147137F-3C18-4D7A-B548-9E9AFAABC62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X535" i="1"/>
  <c r="BO534" i="1"/>
  <c r="BM534" i="1"/>
  <c r="Y534" i="1"/>
  <c r="P534" i="1"/>
  <c r="BO533" i="1"/>
  <c r="BM533" i="1"/>
  <c r="Y533" i="1"/>
  <c r="Y535" i="1" s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BO352" i="1"/>
  <c r="BM352" i="1"/>
  <c r="Y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O341" i="1"/>
  <c r="BM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P320" i="1"/>
  <c r="BO319" i="1"/>
  <c r="BM319" i="1"/>
  <c r="Y319" i="1"/>
  <c r="P319" i="1"/>
  <c r="X316" i="1"/>
  <c r="X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X306" i="1"/>
  <c r="X305" i="1"/>
  <c r="BO304" i="1"/>
  <c r="BM304" i="1"/>
  <c r="Y304" i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X292" i="1"/>
  <c r="X291" i="1"/>
  <c r="BO290" i="1"/>
  <c r="BM290" i="1"/>
  <c r="Y290" i="1"/>
  <c r="P290" i="1"/>
  <c r="BO289" i="1"/>
  <c r="BM289" i="1"/>
  <c r="Y289" i="1"/>
  <c r="Y291" i="1" s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P608" i="1" s="1"/>
  <c r="P283" i="1"/>
  <c r="X280" i="1"/>
  <c r="X279" i="1"/>
  <c r="BO278" i="1"/>
  <c r="BM278" i="1"/>
  <c r="Y278" i="1"/>
  <c r="P278" i="1"/>
  <c r="BO277" i="1"/>
  <c r="BM277" i="1"/>
  <c r="Y277" i="1"/>
  <c r="P277" i="1"/>
  <c r="BO276" i="1"/>
  <c r="BN276" i="1"/>
  <c r="BM276" i="1"/>
  <c r="Z276" i="1"/>
  <c r="Y276" i="1"/>
  <c r="BP276" i="1" s="1"/>
  <c r="P276" i="1"/>
  <c r="BO275" i="1"/>
  <c r="BM275" i="1"/>
  <c r="Y275" i="1"/>
  <c r="P275" i="1"/>
  <c r="BO274" i="1"/>
  <c r="BM274" i="1"/>
  <c r="Y274" i="1"/>
  <c r="BO273" i="1"/>
  <c r="BM273" i="1"/>
  <c r="Y273" i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BO240" i="1"/>
  <c r="BM240" i="1"/>
  <c r="Y240" i="1"/>
  <c r="BP240" i="1" s="1"/>
  <c r="P240" i="1"/>
  <c r="X238" i="1"/>
  <c r="X237" i="1"/>
  <c r="BO236" i="1"/>
  <c r="BM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4" i="1"/>
  <c r="X223" i="1"/>
  <c r="BO222" i="1"/>
  <c r="BM222" i="1"/>
  <c r="Y222" i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Y205" i="1"/>
  <c r="Y207" i="1" s="1"/>
  <c r="P205" i="1"/>
  <c r="X202" i="1"/>
  <c r="X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O193" i="1"/>
  <c r="BM193" i="1"/>
  <c r="Y193" i="1"/>
  <c r="BP193" i="1" s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BO185" i="1"/>
  <c r="BM185" i="1"/>
  <c r="Y185" i="1"/>
  <c r="Y189" i="1" s="1"/>
  <c r="P185" i="1"/>
  <c r="X183" i="1"/>
  <c r="X182" i="1"/>
  <c r="BO181" i="1"/>
  <c r="BM181" i="1"/>
  <c r="Y181" i="1"/>
  <c r="BP181" i="1" s="1"/>
  <c r="P181" i="1"/>
  <c r="BO180" i="1"/>
  <c r="BM180" i="1"/>
  <c r="Y180" i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Y183" i="1" s="1"/>
  <c r="P177" i="1"/>
  <c r="X175" i="1"/>
  <c r="X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X168" i="1"/>
  <c r="X167" i="1"/>
  <c r="BO166" i="1"/>
  <c r="BM166" i="1"/>
  <c r="Y166" i="1"/>
  <c r="P166" i="1"/>
  <c r="BO165" i="1"/>
  <c r="BM165" i="1"/>
  <c r="Y165" i="1"/>
  <c r="Y167" i="1" s="1"/>
  <c r="P165" i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O156" i="1"/>
  <c r="BM156" i="1"/>
  <c r="Y156" i="1"/>
  <c r="P156" i="1"/>
  <c r="BO155" i="1"/>
  <c r="BM155" i="1"/>
  <c r="Y155" i="1"/>
  <c r="BP155" i="1" s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1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P140" i="1"/>
  <c r="BO139" i="1"/>
  <c r="BM139" i="1"/>
  <c r="Y139" i="1"/>
  <c r="BP139" i="1" s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P132" i="1"/>
  <c r="BO131" i="1"/>
  <c r="BM131" i="1"/>
  <c r="Y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BP108" i="1" s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P102" i="1"/>
  <c r="BO101" i="1"/>
  <c r="BM101" i="1"/>
  <c r="Y101" i="1"/>
  <c r="Y105" i="1" s="1"/>
  <c r="P101" i="1"/>
  <c r="X99" i="1"/>
  <c r="X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Y99" i="1" s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Y90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BO78" i="1"/>
  <c r="BM78" i="1"/>
  <c r="Y78" i="1"/>
  <c r="Y81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P69" i="1"/>
  <c r="BO68" i="1"/>
  <c r="BM68" i="1"/>
  <c r="Y68" i="1"/>
  <c r="BP68" i="1" s="1"/>
  <c r="P68" i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295" i="1" l="1"/>
  <c r="BN295" i="1"/>
  <c r="Z295" i="1"/>
  <c r="BP321" i="1"/>
  <c r="BN321" i="1"/>
  <c r="Z321" i="1"/>
  <c r="BP347" i="1"/>
  <c r="BN347" i="1"/>
  <c r="Z347" i="1"/>
  <c r="BP353" i="1"/>
  <c r="BN353" i="1"/>
  <c r="Z353" i="1"/>
  <c r="BP382" i="1"/>
  <c r="BN382" i="1"/>
  <c r="Z382" i="1"/>
  <c r="BP408" i="1"/>
  <c r="BN408" i="1"/>
  <c r="Z408" i="1"/>
  <c r="BP444" i="1"/>
  <c r="BN444" i="1"/>
  <c r="Z444" i="1"/>
  <c r="BP476" i="1"/>
  <c r="BN476" i="1"/>
  <c r="Z476" i="1"/>
  <c r="BP519" i="1"/>
  <c r="BN519" i="1"/>
  <c r="Z519" i="1"/>
  <c r="BP534" i="1"/>
  <c r="BN534" i="1"/>
  <c r="Z534" i="1"/>
  <c r="Y555" i="1"/>
  <c r="Y554" i="1"/>
  <c r="BP550" i="1"/>
  <c r="BN550" i="1"/>
  <c r="Z550" i="1"/>
  <c r="BP552" i="1"/>
  <c r="BN552" i="1"/>
  <c r="Z552" i="1"/>
  <c r="BP568" i="1"/>
  <c r="BN568" i="1"/>
  <c r="Z568" i="1"/>
  <c r="BP570" i="1"/>
  <c r="BN570" i="1"/>
  <c r="Z570" i="1"/>
  <c r="Z22" i="1"/>
  <c r="Z23" i="1" s="1"/>
  <c r="BN22" i="1"/>
  <c r="BP22" i="1"/>
  <c r="Y36" i="1"/>
  <c r="Z35" i="1"/>
  <c r="BN35" i="1"/>
  <c r="Z63" i="1"/>
  <c r="BN63" i="1"/>
  <c r="Z86" i="1"/>
  <c r="BN86" i="1"/>
  <c r="Z97" i="1"/>
  <c r="BN97" i="1"/>
  <c r="Z110" i="1"/>
  <c r="BN110" i="1"/>
  <c r="Y120" i="1"/>
  <c r="Z123" i="1"/>
  <c r="BN123" i="1"/>
  <c r="Y128" i="1"/>
  <c r="Z139" i="1"/>
  <c r="BN139" i="1"/>
  <c r="Y147" i="1"/>
  <c r="Z142" i="1"/>
  <c r="BN142" i="1"/>
  <c r="Z161" i="1"/>
  <c r="BN161" i="1"/>
  <c r="Z181" i="1"/>
  <c r="BN181" i="1"/>
  <c r="Z193" i="1"/>
  <c r="BN193" i="1"/>
  <c r="Z199" i="1"/>
  <c r="BN199" i="1"/>
  <c r="Z220" i="1"/>
  <c r="BN220" i="1"/>
  <c r="Z230" i="1"/>
  <c r="BN230" i="1"/>
  <c r="Z240" i="1"/>
  <c r="BN240" i="1"/>
  <c r="Z251" i="1"/>
  <c r="BN251" i="1"/>
  <c r="Z264" i="1"/>
  <c r="BN264" i="1"/>
  <c r="BP320" i="1"/>
  <c r="BN320" i="1"/>
  <c r="Z320" i="1"/>
  <c r="BP333" i="1"/>
  <c r="BN333" i="1"/>
  <c r="Z333" i="1"/>
  <c r="BP352" i="1"/>
  <c r="BN352" i="1"/>
  <c r="Z352" i="1"/>
  <c r="Z356" i="1" s="1"/>
  <c r="BP372" i="1"/>
  <c r="BN372" i="1"/>
  <c r="Z372" i="1"/>
  <c r="BP396" i="1"/>
  <c r="BN396" i="1"/>
  <c r="Z396" i="1"/>
  <c r="BP422" i="1"/>
  <c r="BN422" i="1"/>
  <c r="Z422" i="1"/>
  <c r="BP453" i="1"/>
  <c r="BN453" i="1"/>
  <c r="Z453" i="1"/>
  <c r="BP505" i="1"/>
  <c r="BN505" i="1"/>
  <c r="Z505" i="1"/>
  <c r="BP529" i="1"/>
  <c r="BN529" i="1"/>
  <c r="Z529" i="1"/>
  <c r="BP551" i="1"/>
  <c r="BN551" i="1"/>
  <c r="Z551" i="1"/>
  <c r="BP553" i="1"/>
  <c r="BN553" i="1"/>
  <c r="Z553" i="1"/>
  <c r="Y572" i="1"/>
  <c r="Y571" i="1"/>
  <c r="BP567" i="1"/>
  <c r="BN567" i="1"/>
  <c r="Z567" i="1"/>
  <c r="BP569" i="1"/>
  <c r="BN569" i="1"/>
  <c r="Z569" i="1"/>
  <c r="Y188" i="1"/>
  <c r="BP206" i="1"/>
  <c r="BN206" i="1"/>
  <c r="Z206" i="1"/>
  <c r="BP210" i="1"/>
  <c r="BN210" i="1"/>
  <c r="Z210" i="1"/>
  <c r="BP222" i="1"/>
  <c r="BN222" i="1"/>
  <c r="Z222" i="1"/>
  <c r="BP232" i="1"/>
  <c r="BN232" i="1"/>
  <c r="Z232" i="1"/>
  <c r="BP242" i="1"/>
  <c r="BN242" i="1"/>
  <c r="Z242" i="1"/>
  <c r="BP253" i="1"/>
  <c r="BN253" i="1"/>
  <c r="Z253" i="1"/>
  <c r="BP266" i="1"/>
  <c r="BN266" i="1"/>
  <c r="Z266" i="1"/>
  <c r="BP274" i="1"/>
  <c r="BN274" i="1"/>
  <c r="Z274" i="1"/>
  <c r="BP290" i="1"/>
  <c r="BN290" i="1"/>
  <c r="Z290" i="1"/>
  <c r="S608" i="1"/>
  <c r="Y305" i="1"/>
  <c r="BP304" i="1"/>
  <c r="BN304" i="1"/>
  <c r="Z304" i="1"/>
  <c r="Z305" i="1" s="1"/>
  <c r="Y310" i="1"/>
  <c r="BP309" i="1"/>
  <c r="BN309" i="1"/>
  <c r="Z309" i="1"/>
  <c r="Z310" i="1" s="1"/>
  <c r="Y315" i="1"/>
  <c r="BP313" i="1"/>
  <c r="BN313" i="1"/>
  <c r="Z313" i="1"/>
  <c r="BP331" i="1"/>
  <c r="BN331" i="1"/>
  <c r="Z331" i="1"/>
  <c r="BP341" i="1"/>
  <c r="BN341" i="1"/>
  <c r="Z341" i="1"/>
  <c r="V608" i="1"/>
  <c r="Y367" i="1"/>
  <c r="BP366" i="1"/>
  <c r="BN366" i="1"/>
  <c r="Z366" i="1"/>
  <c r="Z367" i="1" s="1"/>
  <c r="Y374" i="1"/>
  <c r="BP370" i="1"/>
  <c r="BN370" i="1"/>
  <c r="Z370" i="1"/>
  <c r="Y373" i="1"/>
  <c r="X602" i="1"/>
  <c r="X598" i="1"/>
  <c r="Z27" i="1"/>
  <c r="BN27" i="1"/>
  <c r="Z31" i="1"/>
  <c r="BN31" i="1"/>
  <c r="Z32" i="1"/>
  <c r="BN32" i="1"/>
  <c r="Z33" i="1"/>
  <c r="BN33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Y60" i="1"/>
  <c r="Z57" i="1"/>
  <c r="BN57" i="1"/>
  <c r="Z68" i="1"/>
  <c r="BN68" i="1"/>
  <c r="Y76" i="1"/>
  <c r="Z84" i="1"/>
  <c r="BN84" i="1"/>
  <c r="BP84" i="1"/>
  <c r="Y91" i="1"/>
  <c r="Z88" i="1"/>
  <c r="BN88" i="1"/>
  <c r="Z93" i="1"/>
  <c r="BN93" i="1"/>
  <c r="BP93" i="1"/>
  <c r="Z94" i="1"/>
  <c r="BN94" i="1"/>
  <c r="Z95" i="1"/>
  <c r="BN95" i="1"/>
  <c r="Y98" i="1"/>
  <c r="Z101" i="1"/>
  <c r="BN101" i="1"/>
  <c r="BP101" i="1"/>
  <c r="Y104" i="1"/>
  <c r="Z108" i="1"/>
  <c r="BN108" i="1"/>
  <c r="Y111" i="1"/>
  <c r="Z114" i="1"/>
  <c r="BN114" i="1"/>
  <c r="BP114" i="1"/>
  <c r="Y119" i="1"/>
  <c r="Z118" i="1"/>
  <c r="BN118" i="1"/>
  <c r="Z125" i="1"/>
  <c r="BN125" i="1"/>
  <c r="Y136" i="1"/>
  <c r="Z135" i="1"/>
  <c r="BN135" i="1"/>
  <c r="Y146" i="1"/>
  <c r="Z144" i="1"/>
  <c r="BN144" i="1"/>
  <c r="Z155" i="1"/>
  <c r="BN155" i="1"/>
  <c r="Y158" i="1"/>
  <c r="Z165" i="1"/>
  <c r="BN165" i="1"/>
  <c r="BP165" i="1"/>
  <c r="Y168" i="1"/>
  <c r="H608" i="1"/>
  <c r="Z178" i="1"/>
  <c r="BN178" i="1"/>
  <c r="Z179" i="1"/>
  <c r="BN179" i="1"/>
  <c r="Z185" i="1"/>
  <c r="BN185" i="1"/>
  <c r="BP185" i="1"/>
  <c r="BP197" i="1"/>
  <c r="BN197" i="1"/>
  <c r="Z197" i="1"/>
  <c r="BP218" i="1"/>
  <c r="BN218" i="1"/>
  <c r="Z218" i="1"/>
  <c r="Y237" i="1"/>
  <c r="BP228" i="1"/>
  <c r="BN228" i="1"/>
  <c r="Z228" i="1"/>
  <c r="BP236" i="1"/>
  <c r="BN236" i="1"/>
  <c r="Z236" i="1"/>
  <c r="BP249" i="1"/>
  <c r="BN249" i="1"/>
  <c r="Z249" i="1"/>
  <c r="BP262" i="1"/>
  <c r="BN262" i="1"/>
  <c r="Z262" i="1"/>
  <c r="BP273" i="1"/>
  <c r="BN273" i="1"/>
  <c r="Z273" i="1"/>
  <c r="BP278" i="1"/>
  <c r="BN278" i="1"/>
  <c r="Z278" i="1"/>
  <c r="BP297" i="1"/>
  <c r="BN297" i="1"/>
  <c r="Z297" i="1"/>
  <c r="BP323" i="1"/>
  <c r="BN323" i="1"/>
  <c r="Z323" i="1"/>
  <c r="BP337" i="1"/>
  <c r="BN337" i="1"/>
  <c r="Z337" i="1"/>
  <c r="BP384" i="1"/>
  <c r="BN384" i="1"/>
  <c r="Z384" i="1"/>
  <c r="BP402" i="1"/>
  <c r="BN402" i="1"/>
  <c r="Z402" i="1"/>
  <c r="BP410" i="1"/>
  <c r="BN410" i="1"/>
  <c r="Z410" i="1"/>
  <c r="BP438" i="1"/>
  <c r="BN438" i="1"/>
  <c r="Z438" i="1"/>
  <c r="BP446" i="1"/>
  <c r="BN446" i="1"/>
  <c r="Z446" i="1"/>
  <c r="BP455" i="1"/>
  <c r="BN455" i="1"/>
  <c r="Z455" i="1"/>
  <c r="BP478" i="1"/>
  <c r="BN478" i="1"/>
  <c r="Z478" i="1"/>
  <c r="BP479" i="1"/>
  <c r="BN479" i="1"/>
  <c r="Z479" i="1"/>
  <c r="BP507" i="1"/>
  <c r="BN507" i="1"/>
  <c r="Z507" i="1"/>
  <c r="BP521" i="1"/>
  <c r="BN521" i="1"/>
  <c r="Z521" i="1"/>
  <c r="AE608" i="1"/>
  <c r="Y584" i="1"/>
  <c r="BP582" i="1"/>
  <c r="BN582" i="1"/>
  <c r="Z582" i="1"/>
  <c r="Y202" i="1"/>
  <c r="Y246" i="1"/>
  <c r="R608" i="1"/>
  <c r="BP355" i="1"/>
  <c r="BN355" i="1"/>
  <c r="Z355" i="1"/>
  <c r="BP359" i="1"/>
  <c r="BN359" i="1"/>
  <c r="Z359" i="1"/>
  <c r="BP380" i="1"/>
  <c r="BN380" i="1"/>
  <c r="Z380" i="1"/>
  <c r="BP390" i="1"/>
  <c r="BN390" i="1"/>
  <c r="Z390" i="1"/>
  <c r="BP420" i="1"/>
  <c r="BN420" i="1"/>
  <c r="Z420" i="1"/>
  <c r="BP442" i="1"/>
  <c r="BN442" i="1"/>
  <c r="Z442" i="1"/>
  <c r="BP451" i="1"/>
  <c r="BN451" i="1"/>
  <c r="Z451" i="1"/>
  <c r="BP461" i="1"/>
  <c r="BN461" i="1"/>
  <c r="Z461" i="1"/>
  <c r="BP503" i="1"/>
  <c r="BN503" i="1"/>
  <c r="Z503" i="1"/>
  <c r="Y515" i="1"/>
  <c r="BP513" i="1"/>
  <c r="BN513" i="1"/>
  <c r="Z513" i="1"/>
  <c r="BP527" i="1"/>
  <c r="BN527" i="1"/>
  <c r="Z527" i="1"/>
  <c r="BP583" i="1"/>
  <c r="BN583" i="1"/>
  <c r="Z583" i="1"/>
  <c r="Y593" i="1"/>
  <c r="Y592" i="1"/>
  <c r="BP591" i="1"/>
  <c r="BN591" i="1"/>
  <c r="Z591" i="1"/>
  <c r="Z592" i="1" s="1"/>
  <c r="Y357" i="1"/>
  <c r="Y356" i="1"/>
  <c r="Y399" i="1"/>
  <c r="H9" i="1"/>
  <c r="A10" i="1"/>
  <c r="B608" i="1"/>
  <c r="X599" i="1"/>
  <c r="X600" i="1"/>
  <c r="Y24" i="1"/>
  <c r="Z26" i="1"/>
  <c r="BN26" i="1"/>
  <c r="BP26" i="1"/>
  <c r="Z28" i="1"/>
  <c r="BN28" i="1"/>
  <c r="Z30" i="1"/>
  <c r="BN30" i="1"/>
  <c r="Z34" i="1"/>
  <c r="BN34" i="1"/>
  <c r="Y37" i="1"/>
  <c r="C608" i="1"/>
  <c r="Z54" i="1"/>
  <c r="BN54" i="1"/>
  <c r="BP54" i="1"/>
  <c r="Z56" i="1"/>
  <c r="BN56" i="1"/>
  <c r="Z58" i="1"/>
  <c r="BN58" i="1"/>
  <c r="Y59" i="1"/>
  <c r="Z62" i="1"/>
  <c r="Z64" i="1" s="1"/>
  <c r="BN62" i="1"/>
  <c r="BP62" i="1"/>
  <c r="Y65" i="1"/>
  <c r="D608" i="1"/>
  <c r="Z69" i="1"/>
  <c r="BN69" i="1"/>
  <c r="BP69" i="1"/>
  <c r="Z71" i="1"/>
  <c r="BN71" i="1"/>
  <c r="Z72" i="1"/>
  <c r="BN72" i="1"/>
  <c r="Z74" i="1"/>
  <c r="BN74" i="1"/>
  <c r="Y75" i="1"/>
  <c r="Z78" i="1"/>
  <c r="BN78" i="1"/>
  <c r="BP78" i="1"/>
  <c r="Z79" i="1"/>
  <c r="BN79" i="1"/>
  <c r="Y82" i="1"/>
  <c r="Z85" i="1"/>
  <c r="BN85" i="1"/>
  <c r="BP85" i="1"/>
  <c r="Z87" i="1"/>
  <c r="BN87" i="1"/>
  <c r="Z89" i="1"/>
  <c r="BN89" i="1"/>
  <c r="Z96" i="1"/>
  <c r="Z98" i="1" s="1"/>
  <c r="BN96" i="1"/>
  <c r="BP96" i="1"/>
  <c r="Z102" i="1"/>
  <c r="BN102" i="1"/>
  <c r="BP102" i="1"/>
  <c r="E608" i="1"/>
  <c r="Z109" i="1"/>
  <c r="BN109" i="1"/>
  <c r="BP109" i="1"/>
  <c r="Y112" i="1"/>
  <c r="Z115" i="1"/>
  <c r="BN115" i="1"/>
  <c r="BP115" i="1"/>
  <c r="Z117" i="1"/>
  <c r="BN117" i="1"/>
  <c r="F608" i="1"/>
  <c r="Z124" i="1"/>
  <c r="BN124" i="1"/>
  <c r="BP124" i="1"/>
  <c r="Z126" i="1"/>
  <c r="BN126" i="1"/>
  <c r="Y129" i="1"/>
  <c r="Z131" i="1"/>
  <c r="BN131" i="1"/>
  <c r="BP131" i="1"/>
  <c r="Z134" i="1"/>
  <c r="BN134" i="1"/>
  <c r="Y137" i="1"/>
  <c r="Z140" i="1"/>
  <c r="BN140" i="1"/>
  <c r="BP140" i="1"/>
  <c r="Z141" i="1"/>
  <c r="BN141" i="1"/>
  <c r="Z143" i="1"/>
  <c r="BN143" i="1"/>
  <c r="Z145" i="1"/>
  <c r="BN145" i="1"/>
  <c r="Z149" i="1"/>
  <c r="Z151" i="1" s="1"/>
  <c r="BN149" i="1"/>
  <c r="BP149" i="1"/>
  <c r="Y152" i="1"/>
  <c r="G608" i="1"/>
  <c r="Z156" i="1"/>
  <c r="Z157" i="1" s="1"/>
  <c r="BN156" i="1"/>
  <c r="BP156" i="1"/>
  <c r="Y157" i="1"/>
  <c r="Z160" i="1"/>
  <c r="BN160" i="1"/>
  <c r="BP160" i="1"/>
  <c r="Y163" i="1"/>
  <c r="Z166" i="1"/>
  <c r="BN166" i="1"/>
  <c r="BP166" i="1"/>
  <c r="Z171" i="1"/>
  <c r="BN171" i="1"/>
  <c r="BP171" i="1"/>
  <c r="Z173" i="1"/>
  <c r="BN173" i="1"/>
  <c r="Y174" i="1"/>
  <c r="Z177" i="1"/>
  <c r="BN177" i="1"/>
  <c r="BP177" i="1"/>
  <c r="Y182" i="1"/>
  <c r="BP186" i="1"/>
  <c r="BN186" i="1"/>
  <c r="Z186" i="1"/>
  <c r="Z188" i="1" s="1"/>
  <c r="BP196" i="1"/>
  <c r="BN196" i="1"/>
  <c r="Z196" i="1"/>
  <c r="BP200" i="1"/>
  <c r="BN200" i="1"/>
  <c r="Z200" i="1"/>
  <c r="J608" i="1"/>
  <c r="Y208" i="1"/>
  <c r="BP205" i="1"/>
  <c r="BN205" i="1"/>
  <c r="Z205" i="1"/>
  <c r="Y212" i="1"/>
  <c r="BP217" i="1"/>
  <c r="BN217" i="1"/>
  <c r="Z217" i="1"/>
  <c r="BP221" i="1"/>
  <c r="BN221" i="1"/>
  <c r="Z221" i="1"/>
  <c r="Y238" i="1"/>
  <c r="BP229" i="1"/>
  <c r="BN229" i="1"/>
  <c r="Z229" i="1"/>
  <c r="BP233" i="1"/>
  <c r="BN233" i="1"/>
  <c r="Z233" i="1"/>
  <c r="BP241" i="1"/>
  <c r="BN241" i="1"/>
  <c r="Z241" i="1"/>
  <c r="Y245" i="1"/>
  <c r="BP250" i="1"/>
  <c r="BN250" i="1"/>
  <c r="Z250" i="1"/>
  <c r="BP254" i="1"/>
  <c r="BN254" i="1"/>
  <c r="Z254" i="1"/>
  <c r="BP263" i="1"/>
  <c r="BN263" i="1"/>
  <c r="Z263" i="1"/>
  <c r="BP267" i="1"/>
  <c r="BN267" i="1"/>
  <c r="Z267" i="1"/>
  <c r="BP277" i="1"/>
  <c r="BN277" i="1"/>
  <c r="Z277" i="1"/>
  <c r="BP296" i="1"/>
  <c r="BN296" i="1"/>
  <c r="Z296" i="1"/>
  <c r="Y300" i="1"/>
  <c r="BP314" i="1"/>
  <c r="BN314" i="1"/>
  <c r="Z314" i="1"/>
  <c r="Z315" i="1" s="1"/>
  <c r="Y316" i="1"/>
  <c r="U608" i="1"/>
  <c r="Y327" i="1"/>
  <c r="BP319" i="1"/>
  <c r="BN319" i="1"/>
  <c r="Z319" i="1"/>
  <c r="BP324" i="1"/>
  <c r="BN324" i="1"/>
  <c r="Z324" i="1"/>
  <c r="BP379" i="1"/>
  <c r="BN379" i="1"/>
  <c r="Z379" i="1"/>
  <c r="Y387" i="1"/>
  <c r="F9" i="1"/>
  <c r="J9" i="1"/>
  <c r="Y175" i="1"/>
  <c r="BP180" i="1"/>
  <c r="BN180" i="1"/>
  <c r="Z180" i="1"/>
  <c r="BP194" i="1"/>
  <c r="BN194" i="1"/>
  <c r="Z194" i="1"/>
  <c r="BP198" i="1"/>
  <c r="BN198" i="1"/>
  <c r="Z198" i="1"/>
  <c r="BP211" i="1"/>
  <c r="BN211" i="1"/>
  <c r="Z211" i="1"/>
  <c r="Z212" i="1" s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BP231" i="1"/>
  <c r="BN231" i="1"/>
  <c r="Z231" i="1"/>
  <c r="BP235" i="1"/>
  <c r="BN235" i="1"/>
  <c r="Z235" i="1"/>
  <c r="BP243" i="1"/>
  <c r="BN243" i="1"/>
  <c r="Z243" i="1"/>
  <c r="BP252" i="1"/>
  <c r="BN252" i="1"/>
  <c r="Z252" i="1"/>
  <c r="BP256" i="1"/>
  <c r="BN256" i="1"/>
  <c r="Z256" i="1"/>
  <c r="Y258" i="1"/>
  <c r="M608" i="1"/>
  <c r="Y270" i="1"/>
  <c r="BP261" i="1"/>
  <c r="BN261" i="1"/>
  <c r="Z261" i="1"/>
  <c r="BP265" i="1"/>
  <c r="BN265" i="1"/>
  <c r="Z265" i="1"/>
  <c r="Y269" i="1"/>
  <c r="BP275" i="1"/>
  <c r="BN275" i="1"/>
  <c r="Z275" i="1"/>
  <c r="Y279" i="1"/>
  <c r="BP289" i="1"/>
  <c r="BN289" i="1"/>
  <c r="Z289" i="1"/>
  <c r="BP298" i="1"/>
  <c r="BN298" i="1"/>
  <c r="Z298" i="1"/>
  <c r="BP322" i="1"/>
  <c r="BN322" i="1"/>
  <c r="Z322" i="1"/>
  <c r="BP326" i="1"/>
  <c r="BN326" i="1"/>
  <c r="Z326" i="1"/>
  <c r="Y328" i="1"/>
  <c r="Y335" i="1"/>
  <c r="BP330" i="1"/>
  <c r="BN330" i="1"/>
  <c r="Z330" i="1"/>
  <c r="Y334" i="1"/>
  <c r="BP338" i="1"/>
  <c r="BN338" i="1"/>
  <c r="Z338" i="1"/>
  <c r="BP342" i="1"/>
  <c r="BN342" i="1"/>
  <c r="Z342" i="1"/>
  <c r="Y344" i="1"/>
  <c r="Y349" i="1"/>
  <c r="BP346" i="1"/>
  <c r="BN346" i="1"/>
  <c r="Z346" i="1"/>
  <c r="Y350" i="1"/>
  <c r="BP360" i="1"/>
  <c r="BN360" i="1"/>
  <c r="Z360" i="1"/>
  <c r="Z362" i="1" s="1"/>
  <c r="Y362" i="1"/>
  <c r="I608" i="1"/>
  <c r="Y201" i="1"/>
  <c r="K608" i="1"/>
  <c r="Y257" i="1"/>
  <c r="O608" i="1"/>
  <c r="Y280" i="1"/>
  <c r="Y285" i="1"/>
  <c r="Q608" i="1"/>
  <c r="Y292" i="1"/>
  <c r="Y301" i="1"/>
  <c r="Y306" i="1"/>
  <c r="T608" i="1"/>
  <c r="Y311" i="1"/>
  <c r="BP332" i="1"/>
  <c r="BN332" i="1"/>
  <c r="Z332" i="1"/>
  <c r="Y343" i="1"/>
  <c r="BP340" i="1"/>
  <c r="BN340" i="1"/>
  <c r="Z340" i="1"/>
  <c r="BP348" i="1"/>
  <c r="BN348" i="1"/>
  <c r="Z348" i="1"/>
  <c r="BP354" i="1"/>
  <c r="BN354" i="1"/>
  <c r="Z354" i="1"/>
  <c r="Y363" i="1"/>
  <c r="BP371" i="1"/>
  <c r="BN371" i="1"/>
  <c r="Z371" i="1"/>
  <c r="Z373" i="1" s="1"/>
  <c r="BP381" i="1"/>
  <c r="BN381" i="1"/>
  <c r="Z381" i="1"/>
  <c r="BP385" i="1"/>
  <c r="BN385" i="1"/>
  <c r="Z385" i="1"/>
  <c r="Y392" i="1"/>
  <c r="BP397" i="1"/>
  <c r="BN397" i="1"/>
  <c r="Z397" i="1"/>
  <c r="Y404" i="1"/>
  <c r="BP401" i="1"/>
  <c r="BN401" i="1"/>
  <c r="Z401" i="1"/>
  <c r="Z403" i="1" s="1"/>
  <c r="BP409" i="1"/>
  <c r="BN409" i="1"/>
  <c r="Z409" i="1"/>
  <c r="Y416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Y463" i="1"/>
  <c r="BP477" i="1"/>
  <c r="BN477" i="1"/>
  <c r="Z477" i="1"/>
  <c r="BP520" i="1"/>
  <c r="BN520" i="1"/>
  <c r="Z520" i="1"/>
  <c r="Y524" i="1"/>
  <c r="BP528" i="1"/>
  <c r="BN528" i="1"/>
  <c r="Z528" i="1"/>
  <c r="Y530" i="1"/>
  <c r="BP383" i="1"/>
  <c r="BN383" i="1"/>
  <c r="Z383" i="1"/>
  <c r="BP391" i="1"/>
  <c r="BN391" i="1"/>
  <c r="Z391" i="1"/>
  <c r="Z392" i="1" s="1"/>
  <c r="Y393" i="1"/>
  <c r="Y398" i="1"/>
  <c r="BP395" i="1"/>
  <c r="BN395" i="1"/>
  <c r="Z395" i="1"/>
  <c r="X608" i="1"/>
  <c r="Y412" i="1"/>
  <c r="BP407" i="1"/>
  <c r="BN407" i="1"/>
  <c r="Z407" i="1"/>
  <c r="Z411" i="1" s="1"/>
  <c r="Y411" i="1"/>
  <c r="BP415" i="1"/>
  <c r="BN415" i="1"/>
  <c r="Z415" i="1"/>
  <c r="Z416" i="1" s="1"/>
  <c r="Y417" i="1"/>
  <c r="Y424" i="1"/>
  <c r="BP419" i="1"/>
  <c r="BN419" i="1"/>
  <c r="Z419" i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Y472" i="1"/>
  <c r="BP471" i="1"/>
  <c r="BN471" i="1"/>
  <c r="Z471" i="1"/>
  <c r="Z472" i="1" s="1"/>
  <c r="Y473" i="1"/>
  <c r="Y481" i="1"/>
  <c r="BP475" i="1"/>
  <c r="BN475" i="1"/>
  <c r="Z475" i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Y493" i="1"/>
  <c r="BP504" i="1"/>
  <c r="BN504" i="1"/>
  <c r="Z504" i="1"/>
  <c r="BP508" i="1"/>
  <c r="BN508" i="1"/>
  <c r="Z508" i="1"/>
  <c r="Y547" i="1"/>
  <c r="BP540" i="1"/>
  <c r="BN540" i="1"/>
  <c r="Z540" i="1"/>
  <c r="AD608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Z608" i="1"/>
  <c r="Y368" i="1"/>
  <c r="W608" i="1"/>
  <c r="Y388" i="1"/>
  <c r="BP491" i="1"/>
  <c r="BN491" i="1"/>
  <c r="Z491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BP506" i="1"/>
  <c r="BN506" i="1"/>
  <c r="Z506" i="1"/>
  <c r="Y510" i="1"/>
  <c r="BP514" i="1"/>
  <c r="BN514" i="1"/>
  <c r="Z514" i="1"/>
  <c r="Z515" i="1" s="1"/>
  <c r="Y516" i="1"/>
  <c r="Y525" i="1"/>
  <c r="BP518" i="1"/>
  <c r="BN518" i="1"/>
  <c r="Z518" i="1"/>
  <c r="BP522" i="1"/>
  <c r="BN522" i="1"/>
  <c r="Z522" i="1"/>
  <c r="Y531" i="1"/>
  <c r="Y536" i="1"/>
  <c r="BP533" i="1"/>
  <c r="BN533" i="1"/>
  <c r="Z533" i="1"/>
  <c r="BP541" i="1"/>
  <c r="BN541" i="1"/>
  <c r="Z541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535" i="1" l="1"/>
  <c r="Z481" i="1"/>
  <c r="Z398" i="1"/>
  <c r="Z530" i="1"/>
  <c r="Z291" i="1"/>
  <c r="Z279" i="1"/>
  <c r="Z207" i="1"/>
  <c r="Z167" i="1"/>
  <c r="Z162" i="1"/>
  <c r="Z111" i="1"/>
  <c r="Z104" i="1"/>
  <c r="Z571" i="1"/>
  <c r="Z554" i="1"/>
  <c r="Z237" i="1"/>
  <c r="Z201" i="1"/>
  <c r="Z300" i="1"/>
  <c r="Z174" i="1"/>
  <c r="Z59" i="1"/>
  <c r="Z584" i="1"/>
  <c r="Z424" i="1"/>
  <c r="Z387" i="1"/>
  <c r="Y602" i="1"/>
  <c r="Z349" i="1"/>
  <c r="Z343" i="1"/>
  <c r="Z223" i="1"/>
  <c r="Y599" i="1"/>
  <c r="Y601" i="1" s="1"/>
  <c r="Y600" i="1"/>
  <c r="Z245" i="1"/>
  <c r="Z146" i="1"/>
  <c r="Z128" i="1"/>
  <c r="Z119" i="1"/>
  <c r="Z90" i="1"/>
  <c r="Z75" i="1"/>
  <c r="Z547" i="1"/>
  <c r="Z492" i="1"/>
  <c r="Z334" i="1"/>
  <c r="Z327" i="1"/>
  <c r="Z257" i="1"/>
  <c r="Z182" i="1"/>
  <c r="Y598" i="1"/>
  <c r="X601" i="1"/>
  <c r="Z524" i="1"/>
  <c r="Z510" i="1"/>
  <c r="Z578" i="1"/>
  <c r="Z564" i="1"/>
  <c r="Z458" i="1"/>
  <c r="Z269" i="1"/>
  <c r="Z136" i="1"/>
  <c r="Z81" i="1"/>
  <c r="Z36" i="1"/>
  <c r="Z603" i="1" s="1"/>
</calcChain>
</file>

<file path=xl/sharedStrings.xml><?xml version="1.0" encoding="utf-8"?>
<sst xmlns="http://schemas.openxmlformats.org/spreadsheetml/2006/main" count="2494" uniqueCount="798">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</sst>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zoomScaleNormal="100" zoomScaleSheetLayoutView="100" workbookViewId="0">
      <selection activeCell="AB53" sqref="AB53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5" t="s">
        <v>0</v>
      </c>
      <c r="E1" s="431"/>
      <c r="F1" s="431"/>
      <c r="G1" s="12" t="s">
        <v>1</v>
      </c>
      <c r="H1" s="475" t="s">
        <v>2</v>
      </c>
      <c r="I1" s="431"/>
      <c r="J1" s="431"/>
      <c r="K1" s="431"/>
      <c r="L1" s="431"/>
      <c r="M1" s="431"/>
      <c r="N1" s="431"/>
      <c r="O1" s="431"/>
      <c r="P1" s="431"/>
      <c r="Q1" s="431"/>
      <c r="R1" s="430" t="s">
        <v>3</v>
      </c>
      <c r="S1" s="431"/>
      <c r="T1" s="43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9" t="s">
        <v>8</v>
      </c>
      <c r="B5" s="507"/>
      <c r="C5" s="508"/>
      <c r="D5" s="478"/>
      <c r="E5" s="479"/>
      <c r="F5" s="737" t="s">
        <v>9</v>
      </c>
      <c r="G5" s="508"/>
      <c r="H5" s="478" t="s">
        <v>797</v>
      </c>
      <c r="I5" s="677"/>
      <c r="J5" s="677"/>
      <c r="K5" s="677"/>
      <c r="L5" s="677"/>
      <c r="M5" s="479"/>
      <c r="N5" s="58"/>
      <c r="P5" s="24" t="s">
        <v>10</v>
      </c>
      <c r="Q5" s="757">
        <v>45565</v>
      </c>
      <c r="R5" s="538"/>
      <c r="T5" s="583" t="s">
        <v>11</v>
      </c>
      <c r="U5" s="584"/>
      <c r="V5" s="585" t="s">
        <v>12</v>
      </c>
      <c r="W5" s="538"/>
      <c r="AB5" s="51"/>
      <c r="AC5" s="51"/>
      <c r="AD5" s="51"/>
      <c r="AE5" s="51"/>
    </row>
    <row r="6" spans="1:32" s="379" customFormat="1" ht="24" customHeight="1" x14ac:dyDescent="0.2">
      <c r="A6" s="539" t="s">
        <v>13</v>
      </c>
      <c r="B6" s="507"/>
      <c r="C6" s="508"/>
      <c r="D6" s="681" t="s">
        <v>14</v>
      </c>
      <c r="E6" s="682"/>
      <c r="F6" s="682"/>
      <c r="G6" s="682"/>
      <c r="H6" s="682"/>
      <c r="I6" s="682"/>
      <c r="J6" s="682"/>
      <c r="K6" s="682"/>
      <c r="L6" s="682"/>
      <c r="M6" s="538"/>
      <c r="N6" s="59"/>
      <c r="P6" s="24" t="s">
        <v>15</v>
      </c>
      <c r="Q6" s="768" t="str">
        <f>IF(Q5=0," ",CHOOSE(WEEKDAY(Q5,2),"Понедельник","Вторник","Среда","Четверг","Пятница","Суббота","Воскресенье"))</f>
        <v>Понедельник</v>
      </c>
      <c r="R6" s="395"/>
      <c r="T6" s="592" t="s">
        <v>16</v>
      </c>
      <c r="U6" s="584"/>
      <c r="V6" s="626" t="s">
        <v>17</v>
      </c>
      <c r="W6" s="408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88" t="str">
        <f>IFERROR(VLOOKUP(DeliveryAddress,Table,3,0),1)</f>
        <v>1</v>
      </c>
      <c r="E7" s="489"/>
      <c r="F7" s="489"/>
      <c r="G7" s="489"/>
      <c r="H7" s="489"/>
      <c r="I7" s="489"/>
      <c r="J7" s="489"/>
      <c r="K7" s="489"/>
      <c r="L7" s="489"/>
      <c r="M7" s="490"/>
      <c r="N7" s="60"/>
      <c r="P7" s="24"/>
      <c r="Q7" s="42"/>
      <c r="R7" s="42"/>
      <c r="T7" s="399"/>
      <c r="U7" s="584"/>
      <c r="V7" s="627"/>
      <c r="W7" s="628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1"/>
      <c r="C8" s="402"/>
      <c r="D8" s="466"/>
      <c r="E8" s="467"/>
      <c r="F8" s="467"/>
      <c r="G8" s="467"/>
      <c r="H8" s="467"/>
      <c r="I8" s="467"/>
      <c r="J8" s="467"/>
      <c r="K8" s="467"/>
      <c r="L8" s="467"/>
      <c r="M8" s="468"/>
      <c r="N8" s="61"/>
      <c r="P8" s="24" t="s">
        <v>19</v>
      </c>
      <c r="Q8" s="546">
        <v>0.54166666666666663</v>
      </c>
      <c r="R8" s="490"/>
      <c r="T8" s="399"/>
      <c r="U8" s="584"/>
      <c r="V8" s="627"/>
      <c r="W8" s="628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404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404"/>
      <c r="N9" s="377"/>
      <c r="P9" s="26" t="s">
        <v>20</v>
      </c>
      <c r="Q9" s="533"/>
      <c r="R9" s="534"/>
      <c r="T9" s="399"/>
      <c r="U9" s="584"/>
      <c r="V9" s="629"/>
      <c r="W9" s="630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404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61" t="str">
        <f>IFERROR(VLOOKUP($D$10,Proxy,2,FALSE),"")</f>
        <v/>
      </c>
      <c r="I10" s="399"/>
      <c r="J10" s="399"/>
      <c r="K10" s="399"/>
      <c r="L10" s="399"/>
      <c r="M10" s="399"/>
      <c r="N10" s="378"/>
      <c r="P10" s="26" t="s">
        <v>21</v>
      </c>
      <c r="Q10" s="593"/>
      <c r="R10" s="594"/>
      <c r="U10" s="24" t="s">
        <v>22</v>
      </c>
      <c r="V10" s="407" t="s">
        <v>23</v>
      </c>
      <c r="W10" s="408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7"/>
      <c r="R11" s="538"/>
      <c r="U11" s="24" t="s">
        <v>26</v>
      </c>
      <c r="V11" s="632" t="s">
        <v>27</v>
      </c>
      <c r="W11" s="534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5" t="s">
        <v>28</v>
      </c>
      <c r="B12" s="507"/>
      <c r="C12" s="507"/>
      <c r="D12" s="507"/>
      <c r="E12" s="507"/>
      <c r="F12" s="507"/>
      <c r="G12" s="507"/>
      <c r="H12" s="507"/>
      <c r="I12" s="507"/>
      <c r="J12" s="507"/>
      <c r="K12" s="507"/>
      <c r="L12" s="507"/>
      <c r="M12" s="508"/>
      <c r="N12" s="62"/>
      <c r="P12" s="24" t="s">
        <v>29</v>
      </c>
      <c r="Q12" s="546"/>
      <c r="R12" s="490"/>
      <c r="S12" s="23"/>
      <c r="U12" s="24"/>
      <c r="V12" s="431"/>
      <c r="W12" s="399"/>
      <c r="AB12" s="51"/>
      <c r="AC12" s="51"/>
      <c r="AD12" s="51"/>
      <c r="AE12" s="51"/>
    </row>
    <row r="13" spans="1:32" s="379" customFormat="1" ht="23.25" customHeight="1" x14ac:dyDescent="0.2">
      <c r="A13" s="575" t="s">
        <v>30</v>
      </c>
      <c r="B13" s="507"/>
      <c r="C13" s="507"/>
      <c r="D13" s="507"/>
      <c r="E13" s="507"/>
      <c r="F13" s="507"/>
      <c r="G13" s="507"/>
      <c r="H13" s="507"/>
      <c r="I13" s="507"/>
      <c r="J13" s="507"/>
      <c r="K13" s="507"/>
      <c r="L13" s="507"/>
      <c r="M13" s="508"/>
      <c r="N13" s="62"/>
      <c r="O13" s="26"/>
      <c r="P13" s="26" t="s">
        <v>31</v>
      </c>
      <c r="Q13" s="632"/>
      <c r="R13" s="5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5" t="s">
        <v>32</v>
      </c>
      <c r="B14" s="507"/>
      <c r="C14" s="507"/>
      <c r="D14" s="507"/>
      <c r="E14" s="507"/>
      <c r="F14" s="507"/>
      <c r="G14" s="507"/>
      <c r="H14" s="507"/>
      <c r="I14" s="507"/>
      <c r="J14" s="507"/>
      <c r="K14" s="507"/>
      <c r="L14" s="507"/>
      <c r="M14" s="5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3" t="s">
        <v>33</v>
      </c>
      <c r="B15" s="507"/>
      <c r="C15" s="507"/>
      <c r="D15" s="507"/>
      <c r="E15" s="507"/>
      <c r="F15" s="507"/>
      <c r="G15" s="507"/>
      <c r="H15" s="507"/>
      <c r="I15" s="507"/>
      <c r="J15" s="507"/>
      <c r="K15" s="507"/>
      <c r="L15" s="507"/>
      <c r="M15" s="508"/>
      <c r="N15" s="63"/>
      <c r="P15" s="563" t="s">
        <v>34</v>
      </c>
      <c r="Q15" s="431"/>
      <c r="R15" s="431"/>
      <c r="S15" s="431"/>
      <c r="T15" s="43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4"/>
      <c r="Q16" s="564"/>
      <c r="R16" s="564"/>
      <c r="S16" s="564"/>
      <c r="T16" s="5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1" t="s">
        <v>35</v>
      </c>
      <c r="B17" s="411" t="s">
        <v>36</v>
      </c>
      <c r="C17" s="551" t="s">
        <v>37</v>
      </c>
      <c r="D17" s="411" t="s">
        <v>38</v>
      </c>
      <c r="E17" s="513"/>
      <c r="F17" s="411" t="s">
        <v>39</v>
      </c>
      <c r="G17" s="411" t="s">
        <v>40</v>
      </c>
      <c r="H17" s="411" t="s">
        <v>41</v>
      </c>
      <c r="I17" s="411" t="s">
        <v>42</v>
      </c>
      <c r="J17" s="411" t="s">
        <v>43</v>
      </c>
      <c r="K17" s="411" t="s">
        <v>44</v>
      </c>
      <c r="L17" s="411" t="s">
        <v>45</v>
      </c>
      <c r="M17" s="411" t="s">
        <v>46</v>
      </c>
      <c r="N17" s="411" t="s">
        <v>47</v>
      </c>
      <c r="O17" s="411" t="s">
        <v>48</v>
      </c>
      <c r="P17" s="411" t="s">
        <v>49</v>
      </c>
      <c r="Q17" s="512"/>
      <c r="R17" s="512"/>
      <c r="S17" s="512"/>
      <c r="T17" s="513"/>
      <c r="U17" s="773" t="s">
        <v>50</v>
      </c>
      <c r="V17" s="508"/>
      <c r="W17" s="411" t="s">
        <v>51</v>
      </c>
      <c r="X17" s="411" t="s">
        <v>52</v>
      </c>
      <c r="Y17" s="774" t="s">
        <v>53</v>
      </c>
      <c r="Z17" s="411" t="s">
        <v>54</v>
      </c>
      <c r="AA17" s="659" t="s">
        <v>55</v>
      </c>
      <c r="AB17" s="659" t="s">
        <v>56</v>
      </c>
      <c r="AC17" s="659" t="s">
        <v>57</v>
      </c>
      <c r="AD17" s="659" t="s">
        <v>58</v>
      </c>
      <c r="AE17" s="732"/>
      <c r="AF17" s="733"/>
      <c r="AG17" s="523"/>
      <c r="BD17" s="647" t="s">
        <v>59</v>
      </c>
    </row>
    <row r="18" spans="1:68" ht="14.25" customHeight="1" x14ac:dyDescent="0.2">
      <c r="A18" s="412"/>
      <c r="B18" s="412"/>
      <c r="C18" s="412"/>
      <c r="D18" s="514"/>
      <c r="E18" s="516"/>
      <c r="F18" s="412"/>
      <c r="G18" s="412"/>
      <c r="H18" s="412"/>
      <c r="I18" s="412"/>
      <c r="J18" s="412"/>
      <c r="K18" s="412"/>
      <c r="L18" s="412"/>
      <c r="M18" s="412"/>
      <c r="N18" s="412"/>
      <c r="O18" s="412"/>
      <c r="P18" s="514"/>
      <c r="Q18" s="515"/>
      <c r="R18" s="515"/>
      <c r="S18" s="515"/>
      <c r="T18" s="516"/>
      <c r="U18" s="380" t="s">
        <v>60</v>
      </c>
      <c r="V18" s="380" t="s">
        <v>61</v>
      </c>
      <c r="W18" s="412"/>
      <c r="X18" s="412"/>
      <c r="Y18" s="775"/>
      <c r="Z18" s="412"/>
      <c r="AA18" s="660"/>
      <c r="AB18" s="660"/>
      <c r="AC18" s="660"/>
      <c r="AD18" s="734"/>
      <c r="AE18" s="735"/>
      <c r="AF18" s="736"/>
      <c r="AG18" s="524"/>
      <c r="BD18" s="399"/>
    </row>
    <row r="19" spans="1:68" ht="27.75" hidden="1" customHeight="1" x14ac:dyDescent="0.2">
      <c r="A19" s="447" t="s">
        <v>62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48"/>
      <c r="AB19" s="48"/>
      <c r="AC19" s="48"/>
    </row>
    <row r="20" spans="1:68" ht="16.5" hidden="1" customHeight="1" x14ac:dyDescent="0.25">
      <c r="A20" s="443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81"/>
      <c r="AB20" s="381"/>
      <c r="AC20" s="381"/>
    </row>
    <row r="21" spans="1:68" ht="14.25" hidden="1" customHeight="1" x14ac:dyDescent="0.25">
      <c r="A21" s="398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82"/>
      <c r="AB21" s="382"/>
      <c r="AC21" s="382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4">
        <v>4680115885004</v>
      </c>
      <c r="E22" s="395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10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10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398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82"/>
      <c r="AB25" s="382"/>
      <c r="AC25" s="382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4">
        <v>4680115885912</v>
      </c>
      <c r="E26" s="395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74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4">
        <v>4607091383881</v>
      </c>
      <c r="E27" s="395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4">
        <v>4607091388237</v>
      </c>
      <c r="E28" s="395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4">
        <v>4607091383935</v>
      </c>
      <c r="E29" s="395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4">
        <v>4607091383935</v>
      </c>
      <c r="E30" s="395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4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4">
        <v>4680115881990</v>
      </c>
      <c r="E31" s="395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4">
        <v>4680115881853</v>
      </c>
      <c r="E32" s="395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2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4">
        <v>4680115885905</v>
      </c>
      <c r="E33" s="395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90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4">
        <v>4607091383911</v>
      </c>
      <c r="E34" s="395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4">
        <v>4607091388244</v>
      </c>
      <c r="E35" s="395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9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10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10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398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82"/>
      <c r="AB38" s="382"/>
      <c r="AC38" s="382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4">
        <v>4607091388503</v>
      </c>
      <c r="E39" s="395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9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10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10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398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82"/>
      <c r="AB42" s="382"/>
      <c r="AC42" s="382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4">
        <v>4607091388282</v>
      </c>
      <c r="E43" s="395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9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10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10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398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82"/>
      <c r="AB46" s="382"/>
      <c r="AC46" s="382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4">
        <v>4607091389111</v>
      </c>
      <c r="E47" s="395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9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10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10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47" t="s">
        <v>107</v>
      </c>
      <c r="B50" s="448"/>
      <c r="C50" s="448"/>
      <c r="D50" s="448"/>
      <c r="E50" s="448"/>
      <c r="F50" s="448"/>
      <c r="G50" s="448"/>
      <c r="H50" s="448"/>
      <c r="I50" s="448"/>
      <c r="J50" s="448"/>
      <c r="K50" s="448"/>
      <c r="L50" s="448"/>
      <c r="M50" s="448"/>
      <c r="N50" s="448"/>
      <c r="O50" s="448"/>
      <c r="P50" s="448"/>
      <c r="Q50" s="448"/>
      <c r="R50" s="448"/>
      <c r="S50" s="448"/>
      <c r="T50" s="448"/>
      <c r="U50" s="448"/>
      <c r="V50" s="448"/>
      <c r="W50" s="448"/>
      <c r="X50" s="448"/>
      <c r="Y50" s="448"/>
      <c r="Z50" s="448"/>
      <c r="AA50" s="48"/>
      <c r="AB50" s="48"/>
      <c r="AC50" s="48"/>
    </row>
    <row r="51" spans="1:68" ht="16.5" hidden="1" customHeight="1" x14ac:dyDescent="0.25">
      <c r="A51" s="443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81"/>
      <c r="AB51" s="381"/>
      <c r="AC51" s="381"/>
    </row>
    <row r="52" spans="1:68" ht="14.25" hidden="1" customHeight="1" x14ac:dyDescent="0.25">
      <c r="A52" s="398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4">
        <v>4607091385670</v>
      </c>
      <c r="E53" s="395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12</v>
      </c>
      <c r="Y53" s="387">
        <f t="shared" ref="Y53:Y58" si="6">IFERROR(IF(X53="",0,CEILING((X53/$H53),1)*$H53),"")</f>
        <v>21.6</v>
      </c>
      <c r="Z53" s="36">
        <f>IFERROR(IF(Y53=0,"",ROUNDUP(Y53/H53,0)*0.02175),"")</f>
        <v>4.3499999999999997E-2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12.533333333333331</v>
      </c>
      <c r="BN53" s="64">
        <f t="shared" ref="BN53:BN58" si="8">IFERROR(Y53*I53/H53,"0")</f>
        <v>22.56</v>
      </c>
      <c r="BO53" s="64">
        <f t="shared" ref="BO53:BO58" si="9">IFERROR(1/J53*(X53/H53),"0")</f>
        <v>1.9841269841269837E-2</v>
      </c>
      <c r="BP53" s="64">
        <f t="shared" ref="BP53:BP58" si="10">IFERROR(1/J53*(Y53/H53),"0")</f>
        <v>3.5714285714285712E-2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4">
        <v>4607091385670</v>
      </c>
      <c r="E54" s="395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4">
        <v>4680115883956</v>
      </c>
      <c r="E55" s="395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4">
        <v>4607091385687</v>
      </c>
      <c r="E56" s="395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4">
        <v>4680115882539</v>
      </c>
      <c r="E57" s="395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4">
        <v>4680115883949</v>
      </c>
      <c r="E58" s="395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9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10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8">
        <f>IFERROR(X53/H53,"0")+IFERROR(X54/H54,"0")+IFERROR(X55/H55,"0")+IFERROR(X56/H56,"0")+IFERROR(X57/H57,"0")+IFERROR(X58/H58,"0")</f>
        <v>1.1111111111111109</v>
      </c>
      <c r="Y59" s="388">
        <f>IFERROR(Y53/H53,"0")+IFERROR(Y54/H54,"0")+IFERROR(Y55/H55,"0")+IFERROR(Y56/H56,"0")+IFERROR(Y57/H57,"0")+IFERROR(Y58/H58,"0")</f>
        <v>2</v>
      </c>
      <c r="Z59" s="388">
        <f>IFERROR(IF(Z53="",0,Z53),"0")+IFERROR(IF(Z54="",0,Z54),"0")+IFERROR(IF(Z55="",0,Z55),"0")+IFERROR(IF(Z56="",0,Z56),"0")+IFERROR(IF(Z57="",0,Z57),"0")+IFERROR(IF(Z58="",0,Z58),"0")</f>
        <v>4.3499999999999997E-2</v>
      </c>
      <c r="AA59" s="389"/>
      <c r="AB59" s="389"/>
      <c r="AC59" s="389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10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8">
        <f>IFERROR(SUM(X53:X58),"0")</f>
        <v>12</v>
      </c>
      <c r="Y60" s="388">
        <f>IFERROR(SUM(Y53:Y58),"0")</f>
        <v>21.6</v>
      </c>
      <c r="Z60" s="37"/>
      <c r="AA60" s="389"/>
      <c r="AB60" s="389"/>
      <c r="AC60" s="389"/>
    </row>
    <row r="61" spans="1:68" ht="14.25" hidden="1" customHeight="1" x14ac:dyDescent="0.25">
      <c r="A61" s="398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82"/>
      <c r="AB61" s="382"/>
      <c r="AC61" s="382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4">
        <v>4680115885233</v>
      </c>
      <c r="E62" s="395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4">
        <v>4680115884915</v>
      </c>
      <c r="E63" s="395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9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10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hidden="1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10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hidden="1" customHeight="1" x14ac:dyDescent="0.25">
      <c r="A66" s="443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81"/>
      <c r="AB66" s="381"/>
      <c r="AC66" s="381"/>
    </row>
    <row r="67" spans="1:68" ht="14.25" hidden="1" customHeight="1" x14ac:dyDescent="0.25">
      <c r="A67" s="398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82"/>
      <c r="AB67" s="382"/>
      <c r="AC67" s="382"/>
    </row>
    <row r="68" spans="1:68" ht="27" hidden="1" customHeight="1" x14ac:dyDescent="0.25">
      <c r="A68" s="54" t="s">
        <v>129</v>
      </c>
      <c r="B68" s="54" t="s">
        <v>130</v>
      </c>
      <c r="C68" s="31">
        <v>4301011452</v>
      </c>
      <c r="D68" s="394">
        <v>4680115881426</v>
      </c>
      <c r="E68" s="395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94">
        <v>4680115881426</v>
      </c>
      <c r="E69" s="395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4">
        <v>4680115880283</v>
      </c>
      <c r="E70" s="395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4">
        <v>4680115882720</v>
      </c>
      <c r="E71" s="395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94">
        <v>4680115885899</v>
      </c>
      <c r="E72" s="395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141</v>
      </c>
      <c r="B73" s="54" t="s">
        <v>142</v>
      </c>
      <c r="C73" s="31">
        <v>4301012008</v>
      </c>
      <c r="D73" s="394">
        <v>4680115881525</v>
      </c>
      <c r="E73" s="395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143</v>
      </c>
      <c r="B74" s="54" t="s">
        <v>144</v>
      </c>
      <c r="C74" s="31">
        <v>4301011437</v>
      </c>
      <c r="D74" s="394">
        <v>4680115881419</v>
      </c>
      <c r="E74" s="395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40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10"/>
      <c r="P75" s="400" t="s">
        <v>69</v>
      </c>
      <c r="Q75" s="401"/>
      <c r="R75" s="401"/>
      <c r="S75" s="401"/>
      <c r="T75" s="401"/>
      <c r="U75" s="401"/>
      <c r="V75" s="402"/>
      <c r="W75" s="37" t="s">
        <v>70</v>
      </c>
      <c r="X75" s="388">
        <f>IFERROR(X68/H68,"0")+IFERROR(X69/H69,"0")+IFERROR(X70/H70,"0")+IFERROR(X71/H71,"0")+IFERROR(X72/H72,"0")+IFERROR(X73/H73,"0")+IFERROR(X74/H74,"0")</f>
        <v>0</v>
      </c>
      <c r="Y75" s="388">
        <f>IFERROR(Y68/H68,"0")+IFERROR(Y69/H69,"0")+IFERROR(Y70/H70,"0")+IFERROR(Y71/H71,"0")+IFERROR(Y72/H72,"0")+IFERROR(Y73/H73,"0")+IFERROR(Y74/H74,"0")</f>
        <v>0</v>
      </c>
      <c r="Z75" s="388">
        <f>IFERROR(IF(Z68="",0,Z68),"0")+IFERROR(IF(Z69="",0,Z69),"0")+IFERROR(IF(Z70="",0,Z70),"0")+IFERROR(IF(Z71="",0,Z71),"0")+IFERROR(IF(Z72="",0,Z72),"0")+IFERROR(IF(Z73="",0,Z73),"0")+IFERROR(IF(Z74="",0,Z74),"0")</f>
        <v>0</v>
      </c>
      <c r="AA75" s="389"/>
      <c r="AB75" s="389"/>
      <c r="AC75" s="389"/>
    </row>
    <row r="76" spans="1:68" hidden="1" x14ac:dyDescent="0.2">
      <c r="A76" s="399"/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410"/>
      <c r="P76" s="400" t="s">
        <v>69</v>
      </c>
      <c r="Q76" s="401"/>
      <c r="R76" s="401"/>
      <c r="S76" s="401"/>
      <c r="T76" s="401"/>
      <c r="U76" s="401"/>
      <c r="V76" s="402"/>
      <c r="W76" s="37" t="s">
        <v>68</v>
      </c>
      <c r="X76" s="388">
        <f>IFERROR(SUM(X68:X74),"0")</f>
        <v>0</v>
      </c>
      <c r="Y76" s="388">
        <f>IFERROR(SUM(Y68:Y74),"0")</f>
        <v>0</v>
      </c>
      <c r="Z76" s="37"/>
      <c r="AA76" s="389"/>
      <c r="AB76" s="389"/>
      <c r="AC76" s="389"/>
    </row>
    <row r="77" spans="1:68" ht="14.25" hidden="1" customHeight="1" x14ac:dyDescent="0.25">
      <c r="A77" s="398" t="s">
        <v>145</v>
      </c>
      <c r="B77" s="399"/>
      <c r="C77" s="399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399"/>
      <c r="P77" s="399"/>
      <c r="Q77" s="399"/>
      <c r="R77" s="399"/>
      <c r="S77" s="399"/>
      <c r="T77" s="399"/>
      <c r="U77" s="399"/>
      <c r="V77" s="399"/>
      <c r="W77" s="399"/>
      <c r="X77" s="399"/>
      <c r="Y77" s="399"/>
      <c r="Z77" s="399"/>
      <c r="AA77" s="382"/>
      <c r="AB77" s="382"/>
      <c r="AC77" s="382"/>
    </row>
    <row r="78" spans="1:68" ht="27" hidden="1" customHeight="1" x14ac:dyDescent="0.25">
      <c r="A78" s="54" t="s">
        <v>146</v>
      </c>
      <c r="B78" s="54" t="s">
        <v>147</v>
      </c>
      <c r="C78" s="31">
        <v>4301020298</v>
      </c>
      <c r="D78" s="394">
        <v>4680115881440</v>
      </c>
      <c r="E78" s="395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hidden="1" customHeight="1" x14ac:dyDescent="0.25">
      <c r="A79" s="54" t="s">
        <v>148</v>
      </c>
      <c r="B79" s="54" t="s">
        <v>149</v>
      </c>
      <c r="C79" s="31">
        <v>4301020358</v>
      </c>
      <c r="D79" s="394">
        <v>4680115885950</v>
      </c>
      <c r="E79" s="395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428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151</v>
      </c>
      <c r="B80" s="54" t="s">
        <v>152</v>
      </c>
      <c r="C80" s="31">
        <v>4301020296</v>
      </c>
      <c r="D80" s="394">
        <v>4680115881433</v>
      </c>
      <c r="E80" s="395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idden="1" x14ac:dyDescent="0.2">
      <c r="A81" s="409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410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hidden="1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399"/>
      <c r="O82" s="410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hidden="1" customHeight="1" x14ac:dyDescent="0.25">
      <c r="A83" s="398" t="s">
        <v>63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99"/>
      <c r="AA83" s="382"/>
      <c r="AB83" s="382"/>
      <c r="AC83" s="382"/>
    </row>
    <row r="84" spans="1:68" ht="16.5" hidden="1" customHeight="1" x14ac:dyDescent="0.25">
      <c r="A84" s="54" t="s">
        <v>153</v>
      </c>
      <c r="B84" s="54" t="s">
        <v>154</v>
      </c>
      <c r="C84" s="31">
        <v>4301031242</v>
      </c>
      <c r="D84" s="394">
        <v>4680115885066</v>
      </c>
      <c r="E84" s="395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4301031240</v>
      </c>
      <c r="D85" s="394">
        <v>4680115885042</v>
      </c>
      <c r="E85" s="395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157</v>
      </c>
      <c r="B86" s="54" t="s">
        <v>158</v>
      </c>
      <c r="C86" s="31">
        <v>4301031315</v>
      </c>
      <c r="D86" s="394">
        <v>4680115885080</v>
      </c>
      <c r="E86" s="395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159</v>
      </c>
      <c r="B87" s="54" t="s">
        <v>160</v>
      </c>
      <c r="C87" s="31">
        <v>4301031243</v>
      </c>
      <c r="D87" s="394">
        <v>4680115885073</v>
      </c>
      <c r="E87" s="395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4">
        <v>4680115885059</v>
      </c>
      <c r="E88" s="395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6</v>
      </c>
      <c r="Y88" s="387">
        <f t="shared" si="16"/>
        <v>7.2</v>
      </c>
      <c r="Z88" s="36">
        <f>IFERROR(IF(Y88=0,"",ROUNDUP(Y88/H88,0)*0.00502),"")</f>
        <v>2.0080000000000001E-2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6.3333333333333321</v>
      </c>
      <c r="BN88" s="64">
        <f t="shared" si="18"/>
        <v>7.6</v>
      </c>
      <c r="BO88" s="64">
        <f t="shared" si="19"/>
        <v>1.4245014245014245E-2</v>
      </c>
      <c r="BP88" s="64">
        <f t="shared" si="20"/>
        <v>1.7094017094017096E-2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4">
        <v>4680115885097</v>
      </c>
      <c r="E89" s="395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8</v>
      </c>
      <c r="Y89" s="387">
        <f t="shared" si="16"/>
        <v>9</v>
      </c>
      <c r="Z89" s="36">
        <f>IFERROR(IF(Y89=0,"",ROUNDUP(Y89/H89,0)*0.00502),"")</f>
        <v>2.5100000000000001E-2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8.4444444444444446</v>
      </c>
      <c r="BN89" s="64">
        <f t="shared" si="18"/>
        <v>9.4999999999999982</v>
      </c>
      <c r="BO89" s="64">
        <f t="shared" si="19"/>
        <v>1.8993352326685663E-2</v>
      </c>
      <c r="BP89" s="64">
        <f t="shared" si="20"/>
        <v>2.1367521367521368E-2</v>
      </c>
    </row>
    <row r="90" spans="1:68" x14ac:dyDescent="0.2">
      <c r="A90" s="40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410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8">
        <f>IFERROR(X84/H84,"0")+IFERROR(X85/H85,"0")+IFERROR(X86/H86,"0")+IFERROR(X87/H87,"0")+IFERROR(X88/H88,"0")+IFERROR(X89/H89,"0")</f>
        <v>7.7777777777777777</v>
      </c>
      <c r="Y90" s="388">
        <f>IFERROR(Y84/H84,"0")+IFERROR(Y85/H85,"0")+IFERROR(Y86/H86,"0")+IFERROR(Y87/H87,"0")+IFERROR(Y88/H88,"0")+IFERROR(Y89/H89,"0")</f>
        <v>9</v>
      </c>
      <c r="Z90" s="388">
        <f>IFERROR(IF(Z84="",0,Z84),"0")+IFERROR(IF(Z85="",0,Z85),"0")+IFERROR(IF(Z86="",0,Z86),"0")+IFERROR(IF(Z87="",0,Z87),"0")+IFERROR(IF(Z88="",0,Z88),"0")+IFERROR(IF(Z89="",0,Z89),"0")</f>
        <v>4.5179999999999998E-2</v>
      </c>
      <c r="AA90" s="389"/>
      <c r="AB90" s="389"/>
      <c r="AC90" s="389"/>
    </row>
    <row r="91" spans="1:68" x14ac:dyDescent="0.2">
      <c r="A91" s="399"/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410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8">
        <f>IFERROR(SUM(X84:X89),"0")</f>
        <v>14</v>
      </c>
      <c r="Y91" s="388">
        <f>IFERROR(SUM(Y84:Y89),"0")</f>
        <v>16.2</v>
      </c>
      <c r="Z91" s="37"/>
      <c r="AA91" s="389"/>
      <c r="AB91" s="389"/>
      <c r="AC91" s="389"/>
    </row>
    <row r="92" spans="1:68" ht="14.25" hidden="1" customHeight="1" x14ac:dyDescent="0.25">
      <c r="A92" s="398" t="s">
        <v>71</v>
      </c>
      <c r="B92" s="399"/>
      <c r="C92" s="399"/>
      <c r="D92" s="399"/>
      <c r="E92" s="399"/>
      <c r="F92" s="399"/>
      <c r="G92" s="399"/>
      <c r="H92" s="399"/>
      <c r="I92" s="399"/>
      <c r="J92" s="399"/>
      <c r="K92" s="399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399"/>
      <c r="AA92" s="382"/>
      <c r="AB92" s="382"/>
      <c r="AC92" s="382"/>
    </row>
    <row r="93" spans="1:68" ht="16.5" hidden="1" customHeight="1" x14ac:dyDescent="0.25">
      <c r="A93" s="54" t="s">
        <v>165</v>
      </c>
      <c r="B93" s="54" t="s">
        <v>166</v>
      </c>
      <c r="C93" s="31">
        <v>4301051823</v>
      </c>
      <c r="D93" s="394">
        <v>4680115881891</v>
      </c>
      <c r="E93" s="395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93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170</v>
      </c>
      <c r="B94" s="54" t="s">
        <v>171</v>
      </c>
      <c r="C94" s="31">
        <v>4301051846</v>
      </c>
      <c r="D94" s="394">
        <v>4680115885769</v>
      </c>
      <c r="E94" s="395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5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173</v>
      </c>
      <c r="B95" s="54" t="s">
        <v>174</v>
      </c>
      <c r="C95" s="31">
        <v>4301051822</v>
      </c>
      <c r="D95" s="394">
        <v>4680115884410</v>
      </c>
      <c r="E95" s="395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51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176</v>
      </c>
      <c r="B96" s="54" t="s">
        <v>177</v>
      </c>
      <c r="C96" s="31">
        <v>4301051827</v>
      </c>
      <c r="D96" s="394">
        <v>4680115884403</v>
      </c>
      <c r="E96" s="395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178</v>
      </c>
      <c r="B97" s="54" t="s">
        <v>179</v>
      </c>
      <c r="C97" s="31">
        <v>4301051837</v>
      </c>
      <c r="D97" s="394">
        <v>4680115884311</v>
      </c>
      <c r="E97" s="395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4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11</v>
      </c>
      <c r="Y97" s="387">
        <f>IFERROR(IF(X97="",0,CEILING((X97/$H97),1)*$H97),"")</f>
        <v>12.6</v>
      </c>
      <c r="Z97" s="36">
        <f>IFERROR(IF(Y97=0,"",ROUNDUP(Y97/H97,0)*0.00753),"")</f>
        <v>5.271E-2</v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12.625555555555554</v>
      </c>
      <c r="BN97" s="64">
        <f>IFERROR(Y97*I97/H97,"0")</f>
        <v>14.461999999999998</v>
      </c>
      <c r="BO97" s="64">
        <f>IFERROR(1/J97*(X97/H97),"0")</f>
        <v>3.9173789173789171E-2</v>
      </c>
      <c r="BP97" s="64">
        <f>IFERROR(1/J97*(Y97/H97),"0")</f>
        <v>4.4871794871794872E-2</v>
      </c>
    </row>
    <row r="98" spans="1:68" x14ac:dyDescent="0.2">
      <c r="A98" s="409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399"/>
      <c r="O98" s="410"/>
      <c r="P98" s="400" t="s">
        <v>69</v>
      </c>
      <c r="Q98" s="401"/>
      <c r="R98" s="401"/>
      <c r="S98" s="401"/>
      <c r="T98" s="401"/>
      <c r="U98" s="401"/>
      <c r="V98" s="402"/>
      <c r="W98" s="37" t="s">
        <v>70</v>
      </c>
      <c r="X98" s="388">
        <f>IFERROR(X93/H93,"0")+IFERROR(X94/H94,"0")+IFERROR(X95/H95,"0")+IFERROR(X96/H96,"0")+IFERROR(X97/H97,"0")</f>
        <v>6.1111111111111107</v>
      </c>
      <c r="Y98" s="388">
        <f>IFERROR(Y93/H93,"0")+IFERROR(Y94/H94,"0")+IFERROR(Y95/H95,"0")+IFERROR(Y96/H96,"0")+IFERROR(Y97/H97,"0")</f>
        <v>7</v>
      </c>
      <c r="Z98" s="388">
        <f>IFERROR(IF(Z93="",0,Z93),"0")+IFERROR(IF(Z94="",0,Z94),"0")+IFERROR(IF(Z95="",0,Z95),"0")+IFERROR(IF(Z96="",0,Z96),"0")+IFERROR(IF(Z97="",0,Z97),"0")</f>
        <v>5.271E-2</v>
      </c>
      <c r="AA98" s="389"/>
      <c r="AB98" s="389"/>
      <c r="AC98" s="389"/>
    </row>
    <row r="99" spans="1:68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10"/>
      <c r="P99" s="400" t="s">
        <v>69</v>
      </c>
      <c r="Q99" s="401"/>
      <c r="R99" s="401"/>
      <c r="S99" s="401"/>
      <c r="T99" s="401"/>
      <c r="U99" s="401"/>
      <c r="V99" s="402"/>
      <c r="W99" s="37" t="s">
        <v>68</v>
      </c>
      <c r="X99" s="388">
        <f>IFERROR(SUM(X93:X97),"0")</f>
        <v>11</v>
      </c>
      <c r="Y99" s="388">
        <f>IFERROR(SUM(Y93:Y97),"0")</f>
        <v>12.6</v>
      </c>
      <c r="Z99" s="37"/>
      <c r="AA99" s="389"/>
      <c r="AB99" s="389"/>
      <c r="AC99" s="389"/>
    </row>
    <row r="100" spans="1:68" ht="14.25" hidden="1" customHeight="1" x14ac:dyDescent="0.25">
      <c r="A100" s="398" t="s">
        <v>180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99"/>
      <c r="AA100" s="382"/>
      <c r="AB100" s="382"/>
      <c r="AC100" s="382"/>
    </row>
    <row r="101" spans="1:68" ht="27" hidden="1" customHeight="1" x14ac:dyDescent="0.25">
      <c r="A101" s="54" t="s">
        <v>181</v>
      </c>
      <c r="B101" s="54" t="s">
        <v>182</v>
      </c>
      <c r="C101" s="31">
        <v>4301060366</v>
      </c>
      <c r="D101" s="394">
        <v>4680115881532</v>
      </c>
      <c r="E101" s="395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4">
        <v>4680115881532</v>
      </c>
      <c r="E102" s="395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43</v>
      </c>
      <c r="Y102" s="387">
        <f>IFERROR(IF(X102="",0,CEILING((X102/$H102),1)*$H102),"")</f>
        <v>50.400000000000006</v>
      </c>
      <c r="Z102" s="36">
        <f>IFERROR(IF(Y102=0,"",ROUNDUP(Y102/H102,0)*0.02175),"")</f>
        <v>0.1305</v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45.887142857142855</v>
      </c>
      <c r="BN102" s="64">
        <f>IFERROR(Y102*I102/H102,"0")</f>
        <v>53.784000000000006</v>
      </c>
      <c r="BO102" s="64">
        <f>IFERROR(1/J102*(X102/H102),"0")</f>
        <v>9.1411564625850331E-2</v>
      </c>
      <c r="BP102" s="64">
        <f>IFERROR(1/J102*(Y102/H102),"0")</f>
        <v>0.10714285714285714</v>
      </c>
    </row>
    <row r="103" spans="1:68" ht="27" hidden="1" customHeight="1" x14ac:dyDescent="0.25">
      <c r="A103" s="54" t="s">
        <v>184</v>
      </c>
      <c r="B103" s="54" t="s">
        <v>185</v>
      </c>
      <c r="C103" s="31">
        <v>4301060351</v>
      </c>
      <c r="D103" s="394">
        <v>4680115881464</v>
      </c>
      <c r="E103" s="395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09"/>
      <c r="B104" s="399"/>
      <c r="C104" s="399"/>
      <c r="D104" s="399"/>
      <c r="E104" s="399"/>
      <c r="F104" s="399"/>
      <c r="G104" s="399"/>
      <c r="H104" s="399"/>
      <c r="I104" s="399"/>
      <c r="J104" s="399"/>
      <c r="K104" s="399"/>
      <c r="L104" s="399"/>
      <c r="M104" s="399"/>
      <c r="N104" s="399"/>
      <c r="O104" s="410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8">
        <f>IFERROR(X101/H101,"0")+IFERROR(X102/H102,"0")+IFERROR(X103/H103,"0")</f>
        <v>5.1190476190476186</v>
      </c>
      <c r="Y104" s="388">
        <f>IFERROR(Y101/H101,"0")+IFERROR(Y102/H102,"0")+IFERROR(Y103/H103,"0")</f>
        <v>6</v>
      </c>
      <c r="Z104" s="388">
        <f>IFERROR(IF(Z101="",0,Z101),"0")+IFERROR(IF(Z102="",0,Z102),"0")+IFERROR(IF(Z103="",0,Z103),"0")</f>
        <v>0.1305</v>
      </c>
      <c r="AA104" s="389"/>
      <c r="AB104" s="389"/>
      <c r="AC104" s="389"/>
    </row>
    <row r="105" spans="1:68" x14ac:dyDescent="0.2">
      <c r="A105" s="399"/>
      <c r="B105" s="399"/>
      <c r="C105" s="399"/>
      <c r="D105" s="399"/>
      <c r="E105" s="399"/>
      <c r="F105" s="399"/>
      <c r="G105" s="399"/>
      <c r="H105" s="399"/>
      <c r="I105" s="399"/>
      <c r="J105" s="399"/>
      <c r="K105" s="399"/>
      <c r="L105" s="399"/>
      <c r="M105" s="399"/>
      <c r="N105" s="399"/>
      <c r="O105" s="410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8">
        <f>IFERROR(SUM(X101:X103),"0")</f>
        <v>43</v>
      </c>
      <c r="Y105" s="388">
        <f>IFERROR(SUM(Y101:Y103),"0")</f>
        <v>50.400000000000006</v>
      </c>
      <c r="Z105" s="37"/>
      <c r="AA105" s="389"/>
      <c r="AB105" s="389"/>
      <c r="AC105" s="389"/>
    </row>
    <row r="106" spans="1:68" ht="16.5" hidden="1" customHeight="1" x14ac:dyDescent="0.25">
      <c r="A106" s="443" t="s">
        <v>186</v>
      </c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399"/>
      <c r="P106" s="399"/>
      <c r="Q106" s="399"/>
      <c r="R106" s="399"/>
      <c r="S106" s="399"/>
      <c r="T106" s="399"/>
      <c r="U106" s="399"/>
      <c r="V106" s="399"/>
      <c r="W106" s="399"/>
      <c r="X106" s="399"/>
      <c r="Y106" s="399"/>
      <c r="Z106" s="399"/>
      <c r="AA106" s="381"/>
      <c r="AB106" s="381"/>
      <c r="AC106" s="381"/>
    </row>
    <row r="107" spans="1:68" ht="14.25" hidden="1" customHeight="1" x14ac:dyDescent="0.25">
      <c r="A107" s="398" t="s">
        <v>109</v>
      </c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399"/>
      <c r="P107" s="399"/>
      <c r="Q107" s="399"/>
      <c r="R107" s="399"/>
      <c r="S107" s="399"/>
      <c r="T107" s="399"/>
      <c r="U107" s="399"/>
      <c r="V107" s="399"/>
      <c r="W107" s="399"/>
      <c r="X107" s="399"/>
      <c r="Y107" s="399"/>
      <c r="Z107" s="399"/>
      <c r="AA107" s="382"/>
      <c r="AB107" s="382"/>
      <c r="AC107" s="382"/>
    </row>
    <row r="108" spans="1:68" ht="27" hidden="1" customHeight="1" x14ac:dyDescent="0.25">
      <c r="A108" s="54" t="s">
        <v>187</v>
      </c>
      <c r="B108" s="54" t="s">
        <v>188</v>
      </c>
      <c r="C108" s="31">
        <v>4301011468</v>
      </c>
      <c r="D108" s="394">
        <v>4680115881327</v>
      </c>
      <c r="E108" s="395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0</v>
      </c>
      <c r="Y108" s="387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189</v>
      </c>
      <c r="B109" s="54" t="s">
        <v>190</v>
      </c>
      <c r="C109" s="31">
        <v>4301011476</v>
      </c>
      <c r="D109" s="394">
        <v>4680115881518</v>
      </c>
      <c r="E109" s="395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191</v>
      </c>
      <c r="B110" s="54" t="s">
        <v>192</v>
      </c>
      <c r="C110" s="31">
        <v>4301012007</v>
      </c>
      <c r="D110" s="394">
        <v>4680115881303</v>
      </c>
      <c r="E110" s="395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409"/>
      <c r="B111" s="399"/>
      <c r="C111" s="399"/>
      <c r="D111" s="399"/>
      <c r="E111" s="399"/>
      <c r="F111" s="399"/>
      <c r="G111" s="399"/>
      <c r="H111" s="399"/>
      <c r="I111" s="399"/>
      <c r="J111" s="399"/>
      <c r="K111" s="399"/>
      <c r="L111" s="399"/>
      <c r="M111" s="399"/>
      <c r="N111" s="399"/>
      <c r="O111" s="410"/>
      <c r="P111" s="400" t="s">
        <v>69</v>
      </c>
      <c r="Q111" s="401"/>
      <c r="R111" s="401"/>
      <c r="S111" s="401"/>
      <c r="T111" s="401"/>
      <c r="U111" s="401"/>
      <c r="V111" s="402"/>
      <c r="W111" s="37" t="s">
        <v>70</v>
      </c>
      <c r="X111" s="388">
        <f>IFERROR(X108/H108,"0")+IFERROR(X109/H109,"0")+IFERROR(X110/H110,"0")</f>
        <v>0</v>
      </c>
      <c r="Y111" s="388">
        <f>IFERROR(Y108/H108,"0")+IFERROR(Y109/H109,"0")+IFERROR(Y110/H110,"0")</f>
        <v>0</v>
      </c>
      <c r="Z111" s="388">
        <f>IFERROR(IF(Z108="",0,Z108),"0")+IFERROR(IF(Z109="",0,Z109),"0")+IFERROR(IF(Z110="",0,Z110),"0")</f>
        <v>0</v>
      </c>
      <c r="AA111" s="389"/>
      <c r="AB111" s="389"/>
      <c r="AC111" s="389"/>
    </row>
    <row r="112" spans="1:68" hidden="1" x14ac:dyDescent="0.2">
      <c r="A112" s="399"/>
      <c r="B112" s="399"/>
      <c r="C112" s="399"/>
      <c r="D112" s="399"/>
      <c r="E112" s="399"/>
      <c r="F112" s="399"/>
      <c r="G112" s="399"/>
      <c r="H112" s="399"/>
      <c r="I112" s="399"/>
      <c r="J112" s="399"/>
      <c r="K112" s="399"/>
      <c r="L112" s="399"/>
      <c r="M112" s="399"/>
      <c r="N112" s="399"/>
      <c r="O112" s="410"/>
      <c r="P112" s="400" t="s">
        <v>69</v>
      </c>
      <c r="Q112" s="401"/>
      <c r="R112" s="401"/>
      <c r="S112" s="401"/>
      <c r="T112" s="401"/>
      <c r="U112" s="401"/>
      <c r="V112" s="402"/>
      <c r="W112" s="37" t="s">
        <v>68</v>
      </c>
      <c r="X112" s="388">
        <f>IFERROR(SUM(X108:X110),"0")</f>
        <v>0</v>
      </c>
      <c r="Y112" s="388">
        <f>IFERROR(SUM(Y108:Y110),"0")</f>
        <v>0</v>
      </c>
      <c r="Z112" s="37"/>
      <c r="AA112" s="389"/>
      <c r="AB112" s="389"/>
      <c r="AC112" s="389"/>
    </row>
    <row r="113" spans="1:68" ht="14.25" hidden="1" customHeight="1" x14ac:dyDescent="0.25">
      <c r="A113" s="398" t="s">
        <v>71</v>
      </c>
      <c r="B113" s="399"/>
      <c r="C113" s="399"/>
      <c r="D113" s="399"/>
      <c r="E113" s="399"/>
      <c r="F113" s="399"/>
      <c r="G113" s="399"/>
      <c r="H113" s="399"/>
      <c r="I113" s="399"/>
      <c r="J113" s="399"/>
      <c r="K113" s="399"/>
      <c r="L113" s="399"/>
      <c r="M113" s="399"/>
      <c r="N113" s="399"/>
      <c r="O113" s="399"/>
      <c r="P113" s="399"/>
      <c r="Q113" s="399"/>
      <c r="R113" s="399"/>
      <c r="S113" s="399"/>
      <c r="T113" s="399"/>
      <c r="U113" s="399"/>
      <c r="V113" s="399"/>
      <c r="W113" s="399"/>
      <c r="X113" s="399"/>
      <c r="Y113" s="399"/>
      <c r="Z113" s="399"/>
      <c r="AA113" s="382"/>
      <c r="AB113" s="382"/>
      <c r="AC113" s="382"/>
    </row>
    <row r="114" spans="1:68" ht="27" hidden="1" customHeight="1" x14ac:dyDescent="0.25">
      <c r="A114" s="54" t="s">
        <v>193</v>
      </c>
      <c r="B114" s="54" t="s">
        <v>194</v>
      </c>
      <c r="C114" s="31">
        <v>4301051437</v>
      </c>
      <c r="D114" s="394">
        <v>4607091386967</v>
      </c>
      <c r="E114" s="395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4">
        <v>4607091386967</v>
      </c>
      <c r="E115" s="395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291</v>
      </c>
      <c r="Y115" s="387">
        <f>IFERROR(IF(X115="",0,CEILING((X115/$H115),1)*$H115),"")</f>
        <v>294</v>
      </c>
      <c r="Z115" s="36">
        <f>IFERROR(IF(Y115=0,"",ROUNDUP(Y115/H115,0)*0.02175),"")</f>
        <v>0.76124999999999998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310.53857142857146</v>
      </c>
      <c r="BN115" s="64">
        <f>IFERROR(Y115*I115/H115,"0")</f>
        <v>313.74</v>
      </c>
      <c r="BO115" s="64">
        <f>IFERROR(1/J115*(X115/H115),"0")</f>
        <v>0.61862244897959173</v>
      </c>
      <c r="BP115" s="64">
        <f>IFERROR(1/J115*(Y115/H115),"0")</f>
        <v>0.625</v>
      </c>
    </row>
    <row r="116" spans="1:68" ht="27" hidden="1" customHeight="1" x14ac:dyDescent="0.25">
      <c r="A116" s="54" t="s">
        <v>196</v>
      </c>
      <c r="B116" s="54" t="s">
        <v>197</v>
      </c>
      <c r="C116" s="31">
        <v>4301051436</v>
      </c>
      <c r="D116" s="394">
        <v>4607091385731</v>
      </c>
      <c r="E116" s="395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6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0</v>
      </c>
      <c r="Y116" s="387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198</v>
      </c>
      <c r="B117" s="54" t="s">
        <v>199</v>
      </c>
      <c r="C117" s="31">
        <v>4301051438</v>
      </c>
      <c r="D117" s="394">
        <v>4680115880894</v>
      </c>
      <c r="E117" s="395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200</v>
      </c>
      <c r="B118" s="54" t="s">
        <v>201</v>
      </c>
      <c r="C118" s="31">
        <v>4301051439</v>
      </c>
      <c r="D118" s="394">
        <v>4680115880214</v>
      </c>
      <c r="E118" s="395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09"/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410"/>
      <c r="P119" s="400" t="s">
        <v>69</v>
      </c>
      <c r="Q119" s="401"/>
      <c r="R119" s="401"/>
      <c r="S119" s="401"/>
      <c r="T119" s="401"/>
      <c r="U119" s="401"/>
      <c r="V119" s="402"/>
      <c r="W119" s="37" t="s">
        <v>70</v>
      </c>
      <c r="X119" s="388">
        <f>IFERROR(X114/H114,"0")+IFERROR(X115/H115,"0")+IFERROR(X116/H116,"0")+IFERROR(X117/H117,"0")+IFERROR(X118/H118,"0")</f>
        <v>34.642857142857139</v>
      </c>
      <c r="Y119" s="388">
        <f>IFERROR(Y114/H114,"0")+IFERROR(Y115/H115,"0")+IFERROR(Y116/H116,"0")+IFERROR(Y117/H117,"0")+IFERROR(Y118/H118,"0")</f>
        <v>35</v>
      </c>
      <c r="Z119" s="388">
        <f>IFERROR(IF(Z114="",0,Z114),"0")+IFERROR(IF(Z115="",0,Z115),"0")+IFERROR(IF(Z116="",0,Z116),"0")+IFERROR(IF(Z117="",0,Z117),"0")+IFERROR(IF(Z118="",0,Z118),"0")</f>
        <v>0.76124999999999998</v>
      </c>
      <c r="AA119" s="389"/>
      <c r="AB119" s="389"/>
      <c r="AC119" s="389"/>
    </row>
    <row r="120" spans="1:68" x14ac:dyDescent="0.2">
      <c r="A120" s="399"/>
      <c r="B120" s="399"/>
      <c r="C120" s="399"/>
      <c r="D120" s="399"/>
      <c r="E120" s="399"/>
      <c r="F120" s="399"/>
      <c r="G120" s="399"/>
      <c r="H120" s="399"/>
      <c r="I120" s="399"/>
      <c r="J120" s="399"/>
      <c r="K120" s="399"/>
      <c r="L120" s="399"/>
      <c r="M120" s="399"/>
      <c r="N120" s="399"/>
      <c r="O120" s="410"/>
      <c r="P120" s="400" t="s">
        <v>69</v>
      </c>
      <c r="Q120" s="401"/>
      <c r="R120" s="401"/>
      <c r="S120" s="401"/>
      <c r="T120" s="401"/>
      <c r="U120" s="401"/>
      <c r="V120" s="402"/>
      <c r="W120" s="37" t="s">
        <v>68</v>
      </c>
      <c r="X120" s="388">
        <f>IFERROR(SUM(X114:X118),"0")</f>
        <v>291</v>
      </c>
      <c r="Y120" s="388">
        <f>IFERROR(SUM(Y114:Y118),"0")</f>
        <v>294</v>
      </c>
      <c r="Z120" s="37"/>
      <c r="AA120" s="389"/>
      <c r="AB120" s="389"/>
      <c r="AC120" s="389"/>
    </row>
    <row r="121" spans="1:68" ht="16.5" hidden="1" customHeight="1" x14ac:dyDescent="0.25">
      <c r="A121" s="443" t="s">
        <v>202</v>
      </c>
      <c r="B121" s="399"/>
      <c r="C121" s="399"/>
      <c r="D121" s="399"/>
      <c r="E121" s="399"/>
      <c r="F121" s="399"/>
      <c r="G121" s="399"/>
      <c r="H121" s="399"/>
      <c r="I121" s="399"/>
      <c r="J121" s="399"/>
      <c r="K121" s="399"/>
      <c r="L121" s="399"/>
      <c r="M121" s="399"/>
      <c r="N121" s="399"/>
      <c r="O121" s="399"/>
      <c r="P121" s="399"/>
      <c r="Q121" s="399"/>
      <c r="R121" s="399"/>
      <c r="S121" s="399"/>
      <c r="T121" s="399"/>
      <c r="U121" s="399"/>
      <c r="V121" s="399"/>
      <c r="W121" s="399"/>
      <c r="X121" s="399"/>
      <c r="Y121" s="399"/>
      <c r="Z121" s="399"/>
      <c r="AA121" s="381"/>
      <c r="AB121" s="381"/>
      <c r="AC121" s="381"/>
    </row>
    <row r="122" spans="1:68" ht="14.25" hidden="1" customHeight="1" x14ac:dyDescent="0.25">
      <c r="A122" s="398" t="s">
        <v>109</v>
      </c>
      <c r="B122" s="399"/>
      <c r="C122" s="399"/>
      <c r="D122" s="399"/>
      <c r="E122" s="399"/>
      <c r="F122" s="399"/>
      <c r="G122" s="399"/>
      <c r="H122" s="399"/>
      <c r="I122" s="399"/>
      <c r="J122" s="399"/>
      <c r="K122" s="399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399"/>
      <c r="AA122" s="382"/>
      <c r="AB122" s="382"/>
      <c r="AC122" s="382"/>
    </row>
    <row r="123" spans="1:68" ht="16.5" hidden="1" customHeight="1" x14ac:dyDescent="0.25">
      <c r="A123" s="54" t="s">
        <v>203</v>
      </c>
      <c r="B123" s="54" t="s">
        <v>204</v>
      </c>
      <c r="C123" s="31">
        <v>4301011514</v>
      </c>
      <c r="D123" s="394">
        <v>4680115882133</v>
      </c>
      <c r="E123" s="395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4">
        <v>4680115882133</v>
      </c>
      <c r="E124" s="395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45</v>
      </c>
      <c r="Y124" s="387">
        <f>IFERROR(IF(X124="",0,CEILING((X124/$H124),1)*$H124),"")</f>
        <v>56</v>
      </c>
      <c r="Z124" s="36">
        <f>IFERROR(IF(Y124=0,"",ROUNDUP(Y124/H124,0)*0.02175),"")</f>
        <v>0.10874999999999999</v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46.928571428571431</v>
      </c>
      <c r="BN124" s="64">
        <f>IFERROR(Y124*I124/H124,"0")</f>
        <v>58.4</v>
      </c>
      <c r="BO124" s="64">
        <f>IFERROR(1/J124*(X124/H124),"0")</f>
        <v>7.1747448979591844E-2</v>
      </c>
      <c r="BP124" s="64">
        <f>IFERROR(1/J124*(Y124/H124),"0")</f>
        <v>8.9285714285714274E-2</v>
      </c>
    </row>
    <row r="125" spans="1:68" ht="16.5" hidden="1" customHeight="1" x14ac:dyDescent="0.25">
      <c r="A125" s="54" t="s">
        <v>206</v>
      </c>
      <c r="B125" s="54" t="s">
        <v>207</v>
      </c>
      <c r="C125" s="31">
        <v>4301011417</v>
      </c>
      <c r="D125" s="394">
        <v>4680115880269</v>
      </c>
      <c r="E125" s="395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208</v>
      </c>
      <c r="B126" s="54" t="s">
        <v>209</v>
      </c>
      <c r="C126" s="31">
        <v>4301011415</v>
      </c>
      <c r="D126" s="394">
        <v>4680115880429</v>
      </c>
      <c r="E126" s="395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210</v>
      </c>
      <c r="B127" s="54" t="s">
        <v>211</v>
      </c>
      <c r="C127" s="31">
        <v>4301011462</v>
      </c>
      <c r="D127" s="394">
        <v>4680115881457</v>
      </c>
      <c r="E127" s="395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09"/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410"/>
      <c r="P128" s="400" t="s">
        <v>69</v>
      </c>
      <c r="Q128" s="401"/>
      <c r="R128" s="401"/>
      <c r="S128" s="401"/>
      <c r="T128" s="401"/>
      <c r="U128" s="401"/>
      <c r="V128" s="402"/>
      <c r="W128" s="37" t="s">
        <v>70</v>
      </c>
      <c r="X128" s="388">
        <f>IFERROR(X123/H123,"0")+IFERROR(X124/H124,"0")+IFERROR(X125/H125,"0")+IFERROR(X126/H126,"0")+IFERROR(X127/H127,"0")</f>
        <v>4.0178571428571432</v>
      </c>
      <c r="Y128" s="388">
        <f>IFERROR(Y123/H123,"0")+IFERROR(Y124/H124,"0")+IFERROR(Y125/H125,"0")+IFERROR(Y126/H126,"0")+IFERROR(Y127/H127,"0")</f>
        <v>5</v>
      </c>
      <c r="Z128" s="388">
        <f>IFERROR(IF(Z123="",0,Z123),"0")+IFERROR(IF(Z124="",0,Z124),"0")+IFERROR(IF(Z125="",0,Z125),"0")+IFERROR(IF(Z126="",0,Z126),"0")+IFERROR(IF(Z127="",0,Z127),"0")</f>
        <v>0.10874999999999999</v>
      </c>
      <c r="AA128" s="389"/>
      <c r="AB128" s="389"/>
      <c r="AC128" s="389"/>
    </row>
    <row r="129" spans="1:68" x14ac:dyDescent="0.2">
      <c r="A129" s="399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10"/>
      <c r="P129" s="400" t="s">
        <v>69</v>
      </c>
      <c r="Q129" s="401"/>
      <c r="R129" s="401"/>
      <c r="S129" s="401"/>
      <c r="T129" s="401"/>
      <c r="U129" s="401"/>
      <c r="V129" s="402"/>
      <c r="W129" s="37" t="s">
        <v>68</v>
      </c>
      <c r="X129" s="388">
        <f>IFERROR(SUM(X123:X127),"0")</f>
        <v>45</v>
      </c>
      <c r="Y129" s="388">
        <f>IFERROR(SUM(Y123:Y127),"0")</f>
        <v>56</v>
      </c>
      <c r="Z129" s="37"/>
      <c r="AA129" s="389"/>
      <c r="AB129" s="389"/>
      <c r="AC129" s="389"/>
    </row>
    <row r="130" spans="1:68" ht="14.25" hidden="1" customHeight="1" x14ac:dyDescent="0.25">
      <c r="A130" s="398" t="s">
        <v>145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399"/>
      <c r="P130" s="399"/>
      <c r="Q130" s="399"/>
      <c r="R130" s="399"/>
      <c r="S130" s="399"/>
      <c r="T130" s="399"/>
      <c r="U130" s="399"/>
      <c r="V130" s="399"/>
      <c r="W130" s="399"/>
      <c r="X130" s="399"/>
      <c r="Y130" s="399"/>
      <c r="Z130" s="399"/>
      <c r="AA130" s="382"/>
      <c r="AB130" s="382"/>
      <c r="AC130" s="382"/>
    </row>
    <row r="131" spans="1:68" ht="16.5" hidden="1" customHeight="1" x14ac:dyDescent="0.25">
      <c r="A131" s="54" t="s">
        <v>212</v>
      </c>
      <c r="B131" s="54" t="s">
        <v>213</v>
      </c>
      <c r="C131" s="31">
        <v>4301020345</v>
      </c>
      <c r="D131" s="394">
        <v>4680115881488</v>
      </c>
      <c r="E131" s="395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21" t="s">
        <v>214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212</v>
      </c>
      <c r="B132" s="54" t="s">
        <v>215</v>
      </c>
      <c r="C132" s="31">
        <v>4301020235</v>
      </c>
      <c r="D132" s="394">
        <v>4680115881488</v>
      </c>
      <c r="E132" s="395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30</v>
      </c>
      <c r="Y132" s="387">
        <f>IFERROR(IF(X132="",0,CEILING((X132/$H132),1)*$H132),"")</f>
        <v>32.400000000000006</v>
      </c>
      <c r="Z132" s="36">
        <f>IFERROR(IF(Y132=0,"",ROUNDUP(Y132/H132,0)*0.02175),"")</f>
        <v>6.5250000000000002E-2</v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31.333333333333329</v>
      </c>
      <c r="BN132" s="64">
        <f>IFERROR(Y132*I132/H132,"0")</f>
        <v>33.840000000000003</v>
      </c>
      <c r="BO132" s="64">
        <f>IFERROR(1/J132*(X132/H132),"0")</f>
        <v>4.96031746031746E-2</v>
      </c>
      <c r="BP132" s="64">
        <f>IFERROR(1/J132*(Y132/H132),"0")</f>
        <v>5.3571428571428575E-2</v>
      </c>
    </row>
    <row r="133" spans="1:68" ht="16.5" hidden="1" customHeight="1" x14ac:dyDescent="0.25">
      <c r="A133" s="54" t="s">
        <v>216</v>
      </c>
      <c r="B133" s="54" t="s">
        <v>217</v>
      </c>
      <c r="C133" s="31">
        <v>4301020346</v>
      </c>
      <c r="D133" s="394">
        <v>4680115882775</v>
      </c>
      <c r="E133" s="395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722" t="s">
        <v>218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216</v>
      </c>
      <c r="B134" s="54" t="s">
        <v>219</v>
      </c>
      <c r="C134" s="31">
        <v>4301020258</v>
      </c>
      <c r="D134" s="394">
        <v>4680115882775</v>
      </c>
      <c r="E134" s="395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77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220</v>
      </c>
      <c r="B135" s="54" t="s">
        <v>221</v>
      </c>
      <c r="C135" s="31">
        <v>4301020339</v>
      </c>
      <c r="D135" s="394">
        <v>4680115880658</v>
      </c>
      <c r="E135" s="395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29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15</v>
      </c>
      <c r="Y135" s="387">
        <f>IFERROR(IF(X135="",0,CEILING((X135/$H135),1)*$H135),"")</f>
        <v>16.8</v>
      </c>
      <c r="Z135" s="36">
        <f>IFERROR(IF(Y135=0,"",ROUNDUP(Y135/H135,0)*0.00753),"")</f>
        <v>5.271E-2</v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16.25</v>
      </c>
      <c r="BN135" s="64">
        <f>IFERROR(Y135*I135/H135,"0")</f>
        <v>18.200000000000003</v>
      </c>
      <c r="BO135" s="64">
        <f>IFERROR(1/J135*(X135/H135),"0")</f>
        <v>4.0064102564102561E-2</v>
      </c>
      <c r="BP135" s="64">
        <f>IFERROR(1/J135*(Y135/H135),"0")</f>
        <v>4.4871794871794879E-2</v>
      </c>
    </row>
    <row r="136" spans="1:68" x14ac:dyDescent="0.2">
      <c r="A136" s="40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399"/>
      <c r="O136" s="410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8">
        <f>IFERROR(X131/H131,"0")+IFERROR(X132/H132,"0")+IFERROR(X133/H133,"0")+IFERROR(X134/H134,"0")+IFERROR(X135/H135,"0")</f>
        <v>9.0277777777777786</v>
      </c>
      <c r="Y136" s="388">
        <f>IFERROR(Y131/H131,"0")+IFERROR(Y132/H132,"0")+IFERROR(Y133/H133,"0")+IFERROR(Y134/H134,"0")+IFERROR(Y135/H135,"0")</f>
        <v>10.000000000000002</v>
      </c>
      <c r="Z136" s="388">
        <f>IFERROR(IF(Z131="",0,Z131),"0")+IFERROR(IF(Z132="",0,Z132),"0")+IFERROR(IF(Z133="",0,Z133),"0")+IFERROR(IF(Z134="",0,Z134),"0")+IFERROR(IF(Z135="",0,Z135),"0")</f>
        <v>0.11796000000000001</v>
      </c>
      <c r="AA136" s="389"/>
      <c r="AB136" s="389"/>
      <c r="AC136" s="389"/>
    </row>
    <row r="137" spans="1:68" x14ac:dyDescent="0.2">
      <c r="A137" s="399"/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399"/>
      <c r="O137" s="410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8">
        <f>IFERROR(SUM(X131:X135),"0")</f>
        <v>45</v>
      </c>
      <c r="Y137" s="388">
        <f>IFERROR(SUM(Y131:Y135),"0")</f>
        <v>49.2</v>
      </c>
      <c r="Z137" s="37"/>
      <c r="AA137" s="389"/>
      <c r="AB137" s="389"/>
      <c r="AC137" s="389"/>
    </row>
    <row r="138" spans="1:68" ht="14.25" hidden="1" customHeight="1" x14ac:dyDescent="0.25">
      <c r="A138" s="398" t="s">
        <v>71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99"/>
      <c r="AA138" s="382"/>
      <c r="AB138" s="382"/>
      <c r="AC138" s="382"/>
    </row>
    <row r="139" spans="1:68" ht="16.5" hidden="1" customHeight="1" x14ac:dyDescent="0.25">
      <c r="A139" s="54" t="s">
        <v>222</v>
      </c>
      <c r="B139" s="54" t="s">
        <v>223</v>
      </c>
      <c r="C139" s="31">
        <v>4301051360</v>
      </c>
      <c r="D139" s="394">
        <v>4607091385168</v>
      </c>
      <c r="E139" s="395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6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4">
        <v>4607091385168</v>
      </c>
      <c r="E140" s="395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200</v>
      </c>
      <c r="Y140" s="387">
        <f t="shared" si="21"/>
        <v>201.60000000000002</v>
      </c>
      <c r="Z140" s="36">
        <f>IFERROR(IF(Y140=0,"",ROUNDUP(Y140/H140,0)*0.02175),"")</f>
        <v>0.52200000000000002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213.28571428571431</v>
      </c>
      <c r="BN140" s="64">
        <f t="shared" si="23"/>
        <v>214.99200000000002</v>
      </c>
      <c r="BO140" s="64">
        <f t="shared" si="24"/>
        <v>0.42517006802721086</v>
      </c>
      <c r="BP140" s="64">
        <f t="shared" si="25"/>
        <v>0.42857142857142855</v>
      </c>
    </row>
    <row r="141" spans="1:68" ht="16.5" hidden="1" customHeight="1" x14ac:dyDescent="0.25">
      <c r="A141" s="54" t="s">
        <v>225</v>
      </c>
      <c r="B141" s="54" t="s">
        <v>226</v>
      </c>
      <c r="C141" s="31">
        <v>4301051742</v>
      </c>
      <c r="D141" s="394">
        <v>4680115884540</v>
      </c>
      <c r="E141" s="395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19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228</v>
      </c>
      <c r="B142" s="54" t="s">
        <v>229</v>
      </c>
      <c r="C142" s="31">
        <v>4301051362</v>
      </c>
      <c r="D142" s="394">
        <v>4607091383256</v>
      </c>
      <c r="E142" s="395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230</v>
      </c>
      <c r="B143" s="54" t="s">
        <v>231</v>
      </c>
      <c r="C143" s="31">
        <v>4301051358</v>
      </c>
      <c r="D143" s="394">
        <v>4607091385748</v>
      </c>
      <c r="E143" s="395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0</v>
      </c>
      <c r="Y143" s="387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ht="16.5" hidden="1" customHeight="1" x14ac:dyDescent="0.25">
      <c r="A144" s="54" t="s">
        <v>232</v>
      </c>
      <c r="B144" s="54" t="s">
        <v>233</v>
      </c>
      <c r="C144" s="31">
        <v>4301051738</v>
      </c>
      <c r="D144" s="394">
        <v>4680115884533</v>
      </c>
      <c r="E144" s="395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hidden="1" customHeight="1" x14ac:dyDescent="0.25">
      <c r="A145" s="54" t="s">
        <v>234</v>
      </c>
      <c r="B145" s="54" t="s">
        <v>235</v>
      </c>
      <c r="C145" s="31">
        <v>4301051480</v>
      </c>
      <c r="D145" s="394">
        <v>4680115882645</v>
      </c>
      <c r="E145" s="395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09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410"/>
      <c r="P146" s="400" t="s">
        <v>69</v>
      </c>
      <c r="Q146" s="401"/>
      <c r="R146" s="401"/>
      <c r="S146" s="401"/>
      <c r="T146" s="401"/>
      <c r="U146" s="401"/>
      <c r="V146" s="402"/>
      <c r="W146" s="37" t="s">
        <v>70</v>
      </c>
      <c r="X146" s="388">
        <f>IFERROR(X139/H139,"0")+IFERROR(X140/H140,"0")+IFERROR(X141/H141,"0")+IFERROR(X142/H142,"0")+IFERROR(X143/H143,"0")+IFERROR(X144/H144,"0")+IFERROR(X145/H145,"0")</f>
        <v>23.80952380952381</v>
      </c>
      <c r="Y146" s="388">
        <f>IFERROR(Y139/H139,"0")+IFERROR(Y140/H140,"0")+IFERROR(Y141/H141,"0")+IFERROR(Y142/H142,"0")+IFERROR(Y143/H143,"0")+IFERROR(Y144/H144,"0")+IFERROR(Y145/H145,"0")</f>
        <v>24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0.52200000000000002</v>
      </c>
      <c r="AA146" s="389"/>
      <c r="AB146" s="389"/>
      <c r="AC146" s="389"/>
    </row>
    <row r="147" spans="1:68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410"/>
      <c r="P147" s="400" t="s">
        <v>69</v>
      </c>
      <c r="Q147" s="401"/>
      <c r="R147" s="401"/>
      <c r="S147" s="401"/>
      <c r="T147" s="401"/>
      <c r="U147" s="401"/>
      <c r="V147" s="402"/>
      <c r="W147" s="37" t="s">
        <v>68</v>
      </c>
      <c r="X147" s="388">
        <f>IFERROR(SUM(X139:X145),"0")</f>
        <v>200</v>
      </c>
      <c r="Y147" s="388">
        <f>IFERROR(SUM(Y139:Y145),"0")</f>
        <v>201.60000000000002</v>
      </c>
      <c r="Z147" s="37"/>
      <c r="AA147" s="389"/>
      <c r="AB147" s="389"/>
      <c r="AC147" s="389"/>
    </row>
    <row r="148" spans="1:68" ht="14.25" hidden="1" customHeight="1" x14ac:dyDescent="0.25">
      <c r="A148" s="398" t="s">
        <v>180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99"/>
      <c r="AA148" s="382"/>
      <c r="AB148" s="382"/>
      <c r="AC148" s="382"/>
    </row>
    <row r="149" spans="1:68" ht="27" hidden="1" customHeight="1" x14ac:dyDescent="0.25">
      <c r="A149" s="54" t="s">
        <v>236</v>
      </c>
      <c r="B149" s="54" t="s">
        <v>237</v>
      </c>
      <c r="C149" s="31">
        <v>4301060356</v>
      </c>
      <c r="D149" s="394">
        <v>4680115882652</v>
      </c>
      <c r="E149" s="395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60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238</v>
      </c>
      <c r="B150" s="54" t="s">
        <v>239</v>
      </c>
      <c r="C150" s="31">
        <v>4301060309</v>
      </c>
      <c r="D150" s="394">
        <v>4680115880238</v>
      </c>
      <c r="E150" s="395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409"/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410"/>
      <c r="P151" s="400" t="s">
        <v>69</v>
      </c>
      <c r="Q151" s="401"/>
      <c r="R151" s="401"/>
      <c r="S151" s="401"/>
      <c r="T151" s="401"/>
      <c r="U151" s="401"/>
      <c r="V151" s="402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hidden="1" x14ac:dyDescent="0.2">
      <c r="A152" s="399"/>
      <c r="B152" s="399"/>
      <c r="C152" s="399"/>
      <c r="D152" s="399"/>
      <c r="E152" s="399"/>
      <c r="F152" s="399"/>
      <c r="G152" s="399"/>
      <c r="H152" s="399"/>
      <c r="I152" s="399"/>
      <c r="J152" s="399"/>
      <c r="K152" s="399"/>
      <c r="L152" s="399"/>
      <c r="M152" s="399"/>
      <c r="N152" s="399"/>
      <c r="O152" s="410"/>
      <c r="P152" s="400" t="s">
        <v>69</v>
      </c>
      <c r="Q152" s="401"/>
      <c r="R152" s="401"/>
      <c r="S152" s="401"/>
      <c r="T152" s="401"/>
      <c r="U152" s="401"/>
      <c r="V152" s="402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hidden="1" customHeight="1" x14ac:dyDescent="0.25">
      <c r="A153" s="443" t="s">
        <v>240</v>
      </c>
      <c r="B153" s="399"/>
      <c r="C153" s="399"/>
      <c r="D153" s="399"/>
      <c r="E153" s="399"/>
      <c r="F153" s="399"/>
      <c r="G153" s="399"/>
      <c r="H153" s="399"/>
      <c r="I153" s="399"/>
      <c r="J153" s="399"/>
      <c r="K153" s="399"/>
      <c r="L153" s="399"/>
      <c r="M153" s="399"/>
      <c r="N153" s="399"/>
      <c r="O153" s="399"/>
      <c r="P153" s="399"/>
      <c r="Q153" s="399"/>
      <c r="R153" s="399"/>
      <c r="S153" s="399"/>
      <c r="T153" s="399"/>
      <c r="U153" s="399"/>
      <c r="V153" s="399"/>
      <c r="W153" s="399"/>
      <c r="X153" s="399"/>
      <c r="Y153" s="399"/>
      <c r="Z153" s="399"/>
      <c r="AA153" s="381"/>
      <c r="AB153" s="381"/>
      <c r="AC153" s="381"/>
    </row>
    <row r="154" spans="1:68" ht="14.25" hidden="1" customHeight="1" x14ac:dyDescent="0.25">
      <c r="A154" s="398" t="s">
        <v>109</v>
      </c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399"/>
      <c r="P154" s="399"/>
      <c r="Q154" s="399"/>
      <c r="R154" s="399"/>
      <c r="S154" s="399"/>
      <c r="T154" s="399"/>
      <c r="U154" s="399"/>
      <c r="V154" s="399"/>
      <c r="W154" s="399"/>
      <c r="X154" s="399"/>
      <c r="Y154" s="399"/>
      <c r="Z154" s="399"/>
      <c r="AA154" s="382"/>
      <c r="AB154" s="382"/>
      <c r="AC154" s="382"/>
    </row>
    <row r="155" spans="1:68" ht="27" hidden="1" customHeight="1" x14ac:dyDescent="0.25">
      <c r="A155" s="54" t="s">
        <v>241</v>
      </c>
      <c r="B155" s="54" t="s">
        <v>242</v>
      </c>
      <c r="C155" s="31">
        <v>4301011562</v>
      </c>
      <c r="D155" s="394">
        <v>4680115882577</v>
      </c>
      <c r="E155" s="395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241</v>
      </c>
      <c r="B156" s="54" t="s">
        <v>243</v>
      </c>
      <c r="C156" s="31">
        <v>4301011564</v>
      </c>
      <c r="D156" s="394">
        <v>4680115882577</v>
      </c>
      <c r="E156" s="395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9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399"/>
      <c r="O157" s="410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hidden="1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399"/>
      <c r="O158" s="410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hidden="1" customHeight="1" x14ac:dyDescent="0.25">
      <c r="A159" s="398" t="s">
        <v>63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99"/>
      <c r="AA159" s="382"/>
      <c r="AB159" s="382"/>
      <c r="AC159" s="382"/>
    </row>
    <row r="160" spans="1:68" ht="27" hidden="1" customHeight="1" x14ac:dyDescent="0.25">
      <c r="A160" s="54" t="s">
        <v>244</v>
      </c>
      <c r="B160" s="54" t="s">
        <v>245</v>
      </c>
      <c r="C160" s="31">
        <v>4301031234</v>
      </c>
      <c r="D160" s="394">
        <v>4680115883444</v>
      </c>
      <c r="E160" s="395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244</v>
      </c>
      <c r="B161" s="54" t="s">
        <v>246</v>
      </c>
      <c r="C161" s="31">
        <v>4301031235</v>
      </c>
      <c r="D161" s="394">
        <v>4680115883444</v>
      </c>
      <c r="E161" s="395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9"/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410"/>
      <c r="P162" s="400" t="s">
        <v>69</v>
      </c>
      <c r="Q162" s="401"/>
      <c r="R162" s="401"/>
      <c r="S162" s="401"/>
      <c r="T162" s="401"/>
      <c r="U162" s="401"/>
      <c r="V162" s="402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hidden="1" x14ac:dyDescent="0.2">
      <c r="A163" s="399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399"/>
      <c r="O163" s="410"/>
      <c r="P163" s="400" t="s">
        <v>69</v>
      </c>
      <c r="Q163" s="401"/>
      <c r="R163" s="401"/>
      <c r="S163" s="401"/>
      <c r="T163" s="401"/>
      <c r="U163" s="401"/>
      <c r="V163" s="402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hidden="1" customHeight="1" x14ac:dyDescent="0.25">
      <c r="A164" s="398" t="s">
        <v>71</v>
      </c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399"/>
      <c r="O164" s="399"/>
      <c r="P164" s="399"/>
      <c r="Q164" s="399"/>
      <c r="R164" s="399"/>
      <c r="S164" s="399"/>
      <c r="T164" s="399"/>
      <c r="U164" s="399"/>
      <c r="V164" s="399"/>
      <c r="W164" s="399"/>
      <c r="X164" s="399"/>
      <c r="Y164" s="399"/>
      <c r="Z164" s="399"/>
      <c r="AA164" s="382"/>
      <c r="AB164" s="382"/>
      <c r="AC164" s="382"/>
    </row>
    <row r="165" spans="1:68" ht="16.5" hidden="1" customHeight="1" x14ac:dyDescent="0.25">
      <c r="A165" s="54" t="s">
        <v>247</v>
      </c>
      <c r="B165" s="54" t="s">
        <v>248</v>
      </c>
      <c r="C165" s="31">
        <v>4301051476</v>
      </c>
      <c r="D165" s="394">
        <v>4680115882584</v>
      </c>
      <c r="E165" s="395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247</v>
      </c>
      <c r="B166" s="54" t="s">
        <v>249</v>
      </c>
      <c r="C166" s="31">
        <v>4301051477</v>
      </c>
      <c r="D166" s="394">
        <v>4680115882584</v>
      </c>
      <c r="E166" s="395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1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40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10"/>
      <c r="P167" s="400" t="s">
        <v>69</v>
      </c>
      <c r="Q167" s="401"/>
      <c r="R167" s="401"/>
      <c r="S167" s="401"/>
      <c r="T167" s="401"/>
      <c r="U167" s="401"/>
      <c r="V167" s="402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hidden="1" x14ac:dyDescent="0.2">
      <c r="A168" s="399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410"/>
      <c r="P168" s="400" t="s">
        <v>69</v>
      </c>
      <c r="Q168" s="401"/>
      <c r="R168" s="401"/>
      <c r="S168" s="401"/>
      <c r="T168" s="401"/>
      <c r="U168" s="401"/>
      <c r="V168" s="402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hidden="1" customHeight="1" x14ac:dyDescent="0.25">
      <c r="A169" s="443" t="s">
        <v>107</v>
      </c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399"/>
      <c r="O169" s="399"/>
      <c r="P169" s="399"/>
      <c r="Q169" s="399"/>
      <c r="R169" s="399"/>
      <c r="S169" s="399"/>
      <c r="T169" s="399"/>
      <c r="U169" s="399"/>
      <c r="V169" s="399"/>
      <c r="W169" s="399"/>
      <c r="X169" s="399"/>
      <c r="Y169" s="399"/>
      <c r="Z169" s="399"/>
      <c r="AA169" s="381"/>
      <c r="AB169" s="381"/>
      <c r="AC169" s="381"/>
    </row>
    <row r="170" spans="1:68" ht="14.25" hidden="1" customHeight="1" x14ac:dyDescent="0.25">
      <c r="A170" s="398" t="s">
        <v>109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99"/>
      <c r="AA170" s="382"/>
      <c r="AB170" s="382"/>
      <c r="AC170" s="382"/>
    </row>
    <row r="171" spans="1:68" ht="27" hidden="1" customHeight="1" x14ac:dyDescent="0.25">
      <c r="A171" s="54" t="s">
        <v>250</v>
      </c>
      <c r="B171" s="54" t="s">
        <v>251</v>
      </c>
      <c r="C171" s="31">
        <v>4301011623</v>
      </c>
      <c r="D171" s="394">
        <v>4607091382945</v>
      </c>
      <c r="E171" s="395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5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252</v>
      </c>
      <c r="B172" s="54" t="s">
        <v>253</v>
      </c>
      <c r="C172" s="31">
        <v>4301011192</v>
      </c>
      <c r="D172" s="394">
        <v>4607091382952</v>
      </c>
      <c r="E172" s="395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254</v>
      </c>
      <c r="B173" s="54" t="s">
        <v>255</v>
      </c>
      <c r="C173" s="31">
        <v>4301011705</v>
      </c>
      <c r="D173" s="394">
        <v>4607091384604</v>
      </c>
      <c r="E173" s="395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409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10"/>
      <c r="P174" s="400" t="s">
        <v>69</v>
      </c>
      <c r="Q174" s="401"/>
      <c r="R174" s="401"/>
      <c r="S174" s="401"/>
      <c r="T174" s="401"/>
      <c r="U174" s="401"/>
      <c r="V174" s="402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hidden="1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10"/>
      <c r="P175" s="400" t="s">
        <v>69</v>
      </c>
      <c r="Q175" s="401"/>
      <c r="R175" s="401"/>
      <c r="S175" s="401"/>
      <c r="T175" s="401"/>
      <c r="U175" s="401"/>
      <c r="V175" s="402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hidden="1" customHeight="1" x14ac:dyDescent="0.25">
      <c r="A176" s="398" t="s">
        <v>63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82"/>
      <c r="AB176" s="382"/>
      <c r="AC176" s="382"/>
    </row>
    <row r="177" spans="1:68" ht="16.5" hidden="1" customHeight="1" x14ac:dyDescent="0.25">
      <c r="A177" s="54" t="s">
        <v>256</v>
      </c>
      <c r="B177" s="54" t="s">
        <v>257</v>
      </c>
      <c r="C177" s="31">
        <v>4301030895</v>
      </c>
      <c r="D177" s="394">
        <v>4607091387667</v>
      </c>
      <c r="E177" s="395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258</v>
      </c>
      <c r="B178" s="54" t="s">
        <v>259</v>
      </c>
      <c r="C178" s="31">
        <v>4301030961</v>
      </c>
      <c r="D178" s="394">
        <v>4607091387636</v>
      </c>
      <c r="E178" s="395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260</v>
      </c>
      <c r="B179" s="54" t="s">
        <v>261</v>
      </c>
      <c r="C179" s="31">
        <v>4301030963</v>
      </c>
      <c r="D179" s="394">
        <v>4607091382426</v>
      </c>
      <c r="E179" s="395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262</v>
      </c>
      <c r="B180" s="54" t="s">
        <v>263</v>
      </c>
      <c r="C180" s="31">
        <v>4301030962</v>
      </c>
      <c r="D180" s="394">
        <v>4607091386547</v>
      </c>
      <c r="E180" s="395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264</v>
      </c>
      <c r="B181" s="54" t="s">
        <v>265</v>
      </c>
      <c r="C181" s="31">
        <v>4301030964</v>
      </c>
      <c r="D181" s="394">
        <v>4607091382464</v>
      </c>
      <c r="E181" s="395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40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410"/>
      <c r="P182" s="400" t="s">
        <v>69</v>
      </c>
      <c r="Q182" s="401"/>
      <c r="R182" s="401"/>
      <c r="S182" s="401"/>
      <c r="T182" s="401"/>
      <c r="U182" s="401"/>
      <c r="V182" s="402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hidden="1" x14ac:dyDescent="0.2">
      <c r="A183" s="399"/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410"/>
      <c r="P183" s="400" t="s">
        <v>69</v>
      </c>
      <c r="Q183" s="401"/>
      <c r="R183" s="401"/>
      <c r="S183" s="401"/>
      <c r="T183" s="401"/>
      <c r="U183" s="401"/>
      <c r="V183" s="402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hidden="1" customHeight="1" x14ac:dyDescent="0.25">
      <c r="A184" s="398" t="s">
        <v>71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82"/>
      <c r="AB184" s="382"/>
      <c r="AC184" s="382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4">
        <v>4607091385304</v>
      </c>
      <c r="E185" s="395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24</v>
      </c>
      <c r="Y185" s="387">
        <f>IFERROR(IF(X185="",0,CEILING((X185/$H185),1)*$H185),"")</f>
        <v>25.200000000000003</v>
      </c>
      <c r="Z185" s="36">
        <f>IFERROR(IF(Y185=0,"",ROUNDUP(Y185/H185,0)*0.02175),"")</f>
        <v>6.5250000000000002E-2</v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25.611428571428572</v>
      </c>
      <c r="BN185" s="64">
        <f>IFERROR(Y185*I185/H185,"0")</f>
        <v>26.892000000000003</v>
      </c>
      <c r="BO185" s="64">
        <f>IFERROR(1/J185*(X185/H185),"0")</f>
        <v>5.1020408163265307E-2</v>
      </c>
      <c r="BP185" s="64">
        <f>IFERROR(1/J185*(Y185/H185),"0")</f>
        <v>5.3571428571428568E-2</v>
      </c>
    </row>
    <row r="186" spans="1:68" ht="16.5" hidden="1" customHeight="1" x14ac:dyDescent="0.25">
      <c r="A186" s="54" t="s">
        <v>268</v>
      </c>
      <c r="B186" s="54" t="s">
        <v>269</v>
      </c>
      <c r="C186" s="31">
        <v>4301051648</v>
      </c>
      <c r="D186" s="394">
        <v>4607091386264</v>
      </c>
      <c r="E186" s="395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270</v>
      </c>
      <c r="B187" s="54" t="s">
        <v>271</v>
      </c>
      <c r="C187" s="31">
        <v>4301051313</v>
      </c>
      <c r="D187" s="394">
        <v>4607091385427</v>
      </c>
      <c r="E187" s="395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409"/>
      <c r="B188" s="399"/>
      <c r="C188" s="399"/>
      <c r="D188" s="399"/>
      <c r="E188" s="399"/>
      <c r="F188" s="399"/>
      <c r="G188" s="399"/>
      <c r="H188" s="399"/>
      <c r="I188" s="399"/>
      <c r="J188" s="399"/>
      <c r="K188" s="399"/>
      <c r="L188" s="399"/>
      <c r="M188" s="399"/>
      <c r="N188" s="399"/>
      <c r="O188" s="410"/>
      <c r="P188" s="400" t="s">
        <v>69</v>
      </c>
      <c r="Q188" s="401"/>
      <c r="R188" s="401"/>
      <c r="S188" s="401"/>
      <c r="T188" s="401"/>
      <c r="U188" s="401"/>
      <c r="V188" s="402"/>
      <c r="W188" s="37" t="s">
        <v>70</v>
      </c>
      <c r="X188" s="388">
        <f>IFERROR(X185/H185,"0")+IFERROR(X186/H186,"0")+IFERROR(X187/H187,"0")</f>
        <v>2.8571428571428572</v>
      </c>
      <c r="Y188" s="388">
        <f>IFERROR(Y185/H185,"0")+IFERROR(Y186/H186,"0")+IFERROR(Y187/H187,"0")</f>
        <v>3</v>
      </c>
      <c r="Z188" s="388">
        <f>IFERROR(IF(Z185="",0,Z185),"0")+IFERROR(IF(Z186="",0,Z186),"0")+IFERROR(IF(Z187="",0,Z187),"0")</f>
        <v>6.5250000000000002E-2</v>
      </c>
      <c r="AA188" s="389"/>
      <c r="AB188" s="389"/>
      <c r="AC188" s="389"/>
    </row>
    <row r="189" spans="1:68" x14ac:dyDescent="0.2">
      <c r="A189" s="399"/>
      <c r="B189" s="399"/>
      <c r="C189" s="399"/>
      <c r="D189" s="399"/>
      <c r="E189" s="399"/>
      <c r="F189" s="399"/>
      <c r="G189" s="399"/>
      <c r="H189" s="399"/>
      <c r="I189" s="399"/>
      <c r="J189" s="399"/>
      <c r="K189" s="399"/>
      <c r="L189" s="399"/>
      <c r="M189" s="399"/>
      <c r="N189" s="399"/>
      <c r="O189" s="410"/>
      <c r="P189" s="400" t="s">
        <v>69</v>
      </c>
      <c r="Q189" s="401"/>
      <c r="R189" s="401"/>
      <c r="S189" s="401"/>
      <c r="T189" s="401"/>
      <c r="U189" s="401"/>
      <c r="V189" s="402"/>
      <c r="W189" s="37" t="s">
        <v>68</v>
      </c>
      <c r="X189" s="388">
        <f>IFERROR(SUM(X185:X187),"0")</f>
        <v>24</v>
      </c>
      <c r="Y189" s="388">
        <f>IFERROR(SUM(Y185:Y187),"0")</f>
        <v>25.200000000000003</v>
      </c>
      <c r="Z189" s="37"/>
      <c r="AA189" s="389"/>
      <c r="AB189" s="389"/>
      <c r="AC189" s="389"/>
    </row>
    <row r="190" spans="1:68" ht="27.75" hidden="1" customHeight="1" x14ac:dyDescent="0.2">
      <c r="A190" s="447" t="s">
        <v>272</v>
      </c>
      <c r="B190" s="448"/>
      <c r="C190" s="448"/>
      <c r="D190" s="448"/>
      <c r="E190" s="448"/>
      <c r="F190" s="448"/>
      <c r="G190" s="448"/>
      <c r="H190" s="448"/>
      <c r="I190" s="448"/>
      <c r="J190" s="448"/>
      <c r="K190" s="448"/>
      <c r="L190" s="448"/>
      <c r="M190" s="448"/>
      <c r="N190" s="448"/>
      <c r="O190" s="448"/>
      <c r="P190" s="448"/>
      <c r="Q190" s="448"/>
      <c r="R190" s="448"/>
      <c r="S190" s="448"/>
      <c r="T190" s="448"/>
      <c r="U190" s="448"/>
      <c r="V190" s="448"/>
      <c r="W190" s="448"/>
      <c r="X190" s="448"/>
      <c r="Y190" s="448"/>
      <c r="Z190" s="448"/>
      <c r="AA190" s="48"/>
      <c r="AB190" s="48"/>
      <c r="AC190" s="48"/>
    </row>
    <row r="191" spans="1:68" ht="16.5" hidden="1" customHeight="1" x14ac:dyDescent="0.25">
      <c r="A191" s="443" t="s">
        <v>273</v>
      </c>
      <c r="B191" s="399"/>
      <c r="C191" s="399"/>
      <c r="D191" s="399"/>
      <c r="E191" s="399"/>
      <c r="F191" s="399"/>
      <c r="G191" s="399"/>
      <c r="H191" s="399"/>
      <c r="I191" s="399"/>
      <c r="J191" s="399"/>
      <c r="K191" s="399"/>
      <c r="L191" s="399"/>
      <c r="M191" s="399"/>
      <c r="N191" s="399"/>
      <c r="O191" s="399"/>
      <c r="P191" s="399"/>
      <c r="Q191" s="399"/>
      <c r="R191" s="399"/>
      <c r="S191" s="399"/>
      <c r="T191" s="399"/>
      <c r="U191" s="399"/>
      <c r="V191" s="399"/>
      <c r="W191" s="399"/>
      <c r="X191" s="399"/>
      <c r="Y191" s="399"/>
      <c r="Z191" s="399"/>
      <c r="AA191" s="381"/>
      <c r="AB191" s="381"/>
      <c r="AC191" s="381"/>
    </row>
    <row r="192" spans="1:68" ht="14.25" hidden="1" customHeight="1" x14ac:dyDescent="0.25">
      <c r="A192" s="398" t="s">
        <v>63</v>
      </c>
      <c r="B192" s="399"/>
      <c r="C192" s="399"/>
      <c r="D192" s="399"/>
      <c r="E192" s="399"/>
      <c r="F192" s="399"/>
      <c r="G192" s="399"/>
      <c r="H192" s="399"/>
      <c r="I192" s="399"/>
      <c r="J192" s="399"/>
      <c r="K192" s="399"/>
      <c r="L192" s="399"/>
      <c r="M192" s="399"/>
      <c r="N192" s="399"/>
      <c r="O192" s="399"/>
      <c r="P192" s="399"/>
      <c r="Q192" s="399"/>
      <c r="R192" s="399"/>
      <c r="S192" s="399"/>
      <c r="T192" s="399"/>
      <c r="U192" s="399"/>
      <c r="V192" s="399"/>
      <c r="W192" s="399"/>
      <c r="X192" s="399"/>
      <c r="Y192" s="399"/>
      <c r="Z192" s="399"/>
      <c r="AA192" s="382"/>
      <c r="AB192" s="382"/>
      <c r="AC192" s="382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4">
        <v>4680115880993</v>
      </c>
      <c r="E193" s="395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97</v>
      </c>
      <c r="Y193" s="387">
        <f t="shared" ref="Y193:Y200" si="26">IFERROR(IF(X193="",0,CEILING((X193/$H193),1)*$H193),"")</f>
        <v>100.80000000000001</v>
      </c>
      <c r="Z193" s="36">
        <f>IFERROR(IF(Y193=0,"",ROUNDUP(Y193/H193,0)*0.00753),"")</f>
        <v>0.18071999999999999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103.00476190476191</v>
      </c>
      <c r="BN193" s="64">
        <f t="shared" ref="BN193:BN200" si="28">IFERROR(Y193*I193/H193,"0")</f>
        <v>107.04</v>
      </c>
      <c r="BO193" s="64">
        <f t="shared" ref="BO193:BO200" si="29">IFERROR(1/J193*(X193/H193),"0")</f>
        <v>0.14804639804639805</v>
      </c>
      <c r="BP193" s="64">
        <f t="shared" ref="BP193:BP200" si="30">IFERROR(1/J193*(Y193/H193),"0")</f>
        <v>0.15384615384615385</v>
      </c>
    </row>
    <row r="194" spans="1:68" ht="27" hidden="1" customHeight="1" x14ac:dyDescent="0.25">
      <c r="A194" s="54" t="s">
        <v>276</v>
      </c>
      <c r="B194" s="54" t="s">
        <v>277</v>
      </c>
      <c r="C194" s="31">
        <v>4301031204</v>
      </c>
      <c r="D194" s="394">
        <v>4680115881761</v>
      </c>
      <c r="E194" s="395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278</v>
      </c>
      <c r="B195" s="54" t="s">
        <v>279</v>
      </c>
      <c r="C195" s="31">
        <v>4301031201</v>
      </c>
      <c r="D195" s="394">
        <v>4680115881563</v>
      </c>
      <c r="E195" s="395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280</v>
      </c>
      <c r="B196" s="54" t="s">
        <v>281</v>
      </c>
      <c r="C196" s="31">
        <v>4301031199</v>
      </c>
      <c r="D196" s="394">
        <v>4680115880986</v>
      </c>
      <c r="E196" s="395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282</v>
      </c>
      <c r="B197" s="54" t="s">
        <v>283</v>
      </c>
      <c r="C197" s="31">
        <v>4301031205</v>
      </c>
      <c r="D197" s="394">
        <v>4680115881785</v>
      </c>
      <c r="E197" s="395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284</v>
      </c>
      <c r="B198" s="54" t="s">
        <v>285</v>
      </c>
      <c r="C198" s="31">
        <v>4301031202</v>
      </c>
      <c r="D198" s="394">
        <v>4680115881679</v>
      </c>
      <c r="E198" s="395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0</v>
      </c>
      <c r="Y198" s="387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286</v>
      </c>
      <c r="B199" s="54" t="s">
        <v>287</v>
      </c>
      <c r="C199" s="31">
        <v>4301031158</v>
      </c>
      <c r="D199" s="394">
        <v>4680115880191</v>
      </c>
      <c r="E199" s="395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288</v>
      </c>
      <c r="B200" s="54" t="s">
        <v>289</v>
      </c>
      <c r="C200" s="31">
        <v>4301031245</v>
      </c>
      <c r="D200" s="394">
        <v>4680115883963</v>
      </c>
      <c r="E200" s="395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09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410"/>
      <c r="P201" s="400" t="s">
        <v>69</v>
      </c>
      <c r="Q201" s="401"/>
      <c r="R201" s="401"/>
      <c r="S201" s="401"/>
      <c r="T201" s="401"/>
      <c r="U201" s="401"/>
      <c r="V201" s="402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23.095238095238095</v>
      </c>
      <c r="Y201" s="388">
        <f>IFERROR(Y193/H193,"0")+IFERROR(Y194/H194,"0")+IFERROR(Y195/H195,"0")+IFERROR(Y196/H196,"0")+IFERROR(Y197/H197,"0")+IFERROR(Y198/H198,"0")+IFERROR(Y199/H199,"0")+IFERROR(Y200/H200,"0")</f>
        <v>24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0.18071999999999999</v>
      </c>
      <c r="AA201" s="389"/>
      <c r="AB201" s="389"/>
      <c r="AC201" s="389"/>
    </row>
    <row r="202" spans="1:68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399"/>
      <c r="O202" s="410"/>
      <c r="P202" s="400" t="s">
        <v>69</v>
      </c>
      <c r="Q202" s="401"/>
      <c r="R202" s="401"/>
      <c r="S202" s="401"/>
      <c r="T202" s="401"/>
      <c r="U202" s="401"/>
      <c r="V202" s="402"/>
      <c r="W202" s="37" t="s">
        <v>68</v>
      </c>
      <c r="X202" s="388">
        <f>IFERROR(SUM(X193:X200),"0")</f>
        <v>97</v>
      </c>
      <c r="Y202" s="388">
        <f>IFERROR(SUM(Y193:Y200),"0")</f>
        <v>100.80000000000001</v>
      </c>
      <c r="Z202" s="37"/>
      <c r="AA202" s="389"/>
      <c r="AB202" s="389"/>
      <c r="AC202" s="389"/>
    </row>
    <row r="203" spans="1:68" ht="16.5" hidden="1" customHeight="1" x14ac:dyDescent="0.25">
      <c r="A203" s="443" t="s">
        <v>290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99"/>
      <c r="AA203" s="381"/>
      <c r="AB203" s="381"/>
      <c r="AC203" s="381"/>
    </row>
    <row r="204" spans="1:68" ht="14.25" hidden="1" customHeight="1" x14ac:dyDescent="0.25">
      <c r="A204" s="398" t="s">
        <v>109</v>
      </c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399"/>
      <c r="P204" s="399"/>
      <c r="Q204" s="399"/>
      <c r="R204" s="399"/>
      <c r="S204" s="399"/>
      <c r="T204" s="399"/>
      <c r="U204" s="399"/>
      <c r="V204" s="399"/>
      <c r="W204" s="399"/>
      <c r="X204" s="399"/>
      <c r="Y204" s="399"/>
      <c r="Z204" s="399"/>
      <c r="AA204" s="382"/>
      <c r="AB204" s="382"/>
      <c r="AC204" s="382"/>
    </row>
    <row r="205" spans="1:68" ht="16.5" hidden="1" customHeight="1" x14ac:dyDescent="0.25">
      <c r="A205" s="54" t="s">
        <v>291</v>
      </c>
      <c r="B205" s="54" t="s">
        <v>292</v>
      </c>
      <c r="C205" s="31">
        <v>4301011450</v>
      </c>
      <c r="D205" s="394">
        <v>4680115881402</v>
      </c>
      <c r="E205" s="395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293</v>
      </c>
      <c r="B206" s="54" t="s">
        <v>294</v>
      </c>
      <c r="C206" s="31">
        <v>4301011767</v>
      </c>
      <c r="D206" s="394">
        <v>4680115881396</v>
      </c>
      <c r="E206" s="395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410"/>
      <c r="P207" s="400" t="s">
        <v>69</v>
      </c>
      <c r="Q207" s="401"/>
      <c r="R207" s="401"/>
      <c r="S207" s="401"/>
      <c r="T207" s="401"/>
      <c r="U207" s="401"/>
      <c r="V207" s="402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399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410"/>
      <c r="P208" s="400" t="s">
        <v>69</v>
      </c>
      <c r="Q208" s="401"/>
      <c r="R208" s="401"/>
      <c r="S208" s="401"/>
      <c r="T208" s="401"/>
      <c r="U208" s="401"/>
      <c r="V208" s="402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398" t="s">
        <v>145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99"/>
      <c r="AA209" s="382"/>
      <c r="AB209" s="382"/>
      <c r="AC209" s="382"/>
    </row>
    <row r="210" spans="1:68" ht="16.5" hidden="1" customHeight="1" x14ac:dyDescent="0.25">
      <c r="A210" s="54" t="s">
        <v>295</v>
      </c>
      <c r="B210" s="54" t="s">
        <v>296</v>
      </c>
      <c r="C210" s="31">
        <v>4301020262</v>
      </c>
      <c r="D210" s="394">
        <v>4680115882935</v>
      </c>
      <c r="E210" s="395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297</v>
      </c>
      <c r="B211" s="54" t="s">
        <v>298</v>
      </c>
      <c r="C211" s="31">
        <v>4301020220</v>
      </c>
      <c r="D211" s="394">
        <v>4680115880764</v>
      </c>
      <c r="E211" s="395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5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409"/>
      <c r="B212" s="399"/>
      <c r="C212" s="399"/>
      <c r="D212" s="399"/>
      <c r="E212" s="399"/>
      <c r="F212" s="399"/>
      <c r="G212" s="399"/>
      <c r="H212" s="399"/>
      <c r="I212" s="399"/>
      <c r="J212" s="399"/>
      <c r="K212" s="399"/>
      <c r="L212" s="399"/>
      <c r="M212" s="399"/>
      <c r="N212" s="399"/>
      <c r="O212" s="410"/>
      <c r="P212" s="400" t="s">
        <v>69</v>
      </c>
      <c r="Q212" s="401"/>
      <c r="R212" s="401"/>
      <c r="S212" s="401"/>
      <c r="T212" s="401"/>
      <c r="U212" s="401"/>
      <c r="V212" s="402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hidden="1" x14ac:dyDescent="0.2">
      <c r="A213" s="399"/>
      <c r="B213" s="399"/>
      <c r="C213" s="399"/>
      <c r="D213" s="399"/>
      <c r="E213" s="399"/>
      <c r="F213" s="399"/>
      <c r="G213" s="399"/>
      <c r="H213" s="399"/>
      <c r="I213" s="399"/>
      <c r="J213" s="399"/>
      <c r="K213" s="399"/>
      <c r="L213" s="399"/>
      <c r="M213" s="399"/>
      <c r="N213" s="399"/>
      <c r="O213" s="410"/>
      <c r="P213" s="400" t="s">
        <v>69</v>
      </c>
      <c r="Q213" s="401"/>
      <c r="R213" s="401"/>
      <c r="S213" s="401"/>
      <c r="T213" s="401"/>
      <c r="U213" s="401"/>
      <c r="V213" s="402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hidden="1" customHeight="1" x14ac:dyDescent="0.25">
      <c r="A214" s="398" t="s">
        <v>63</v>
      </c>
      <c r="B214" s="399"/>
      <c r="C214" s="399"/>
      <c r="D214" s="399"/>
      <c r="E214" s="399"/>
      <c r="F214" s="399"/>
      <c r="G214" s="399"/>
      <c r="H214" s="399"/>
      <c r="I214" s="399"/>
      <c r="J214" s="399"/>
      <c r="K214" s="399"/>
      <c r="L214" s="399"/>
      <c r="M214" s="399"/>
      <c r="N214" s="399"/>
      <c r="O214" s="399"/>
      <c r="P214" s="399"/>
      <c r="Q214" s="399"/>
      <c r="R214" s="399"/>
      <c r="S214" s="399"/>
      <c r="T214" s="399"/>
      <c r="U214" s="399"/>
      <c r="V214" s="399"/>
      <c r="W214" s="399"/>
      <c r="X214" s="399"/>
      <c r="Y214" s="399"/>
      <c r="Z214" s="399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4">
        <v>4680115882683</v>
      </c>
      <c r="E215" s="395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72</v>
      </c>
      <c r="Y215" s="387">
        <f t="shared" ref="Y215:Y222" si="31">IFERROR(IF(X215="",0,CEILING((X215/$H215),1)*$H215),"")</f>
        <v>75.600000000000009</v>
      </c>
      <c r="Z215" s="36">
        <f>IFERROR(IF(Y215=0,"",ROUNDUP(Y215/H215,0)*0.00937),"")</f>
        <v>0.13117999999999999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74.8</v>
      </c>
      <c r="BN215" s="64">
        <f t="shared" ref="BN215:BN222" si="33">IFERROR(Y215*I215/H215,"0")</f>
        <v>78.540000000000006</v>
      </c>
      <c r="BO215" s="64">
        <f t="shared" ref="BO215:BO222" si="34">IFERROR(1/J215*(X215/H215),"0")</f>
        <v>0.1111111111111111</v>
      </c>
      <c r="BP215" s="64">
        <f t="shared" ref="BP215:BP222" si="35">IFERROR(1/J215*(Y215/H215),"0")</f>
        <v>0.11666666666666667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4">
        <v>4680115882690</v>
      </c>
      <c r="E216" s="395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30</v>
      </c>
      <c r="Y216" s="387">
        <f t="shared" si="31"/>
        <v>32.400000000000006</v>
      </c>
      <c r="Z216" s="36">
        <f>IFERROR(IF(Y216=0,"",ROUNDUP(Y216/H216,0)*0.00937),"")</f>
        <v>5.6219999999999999E-2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31.166666666666668</v>
      </c>
      <c r="BN216" s="64">
        <f t="shared" si="33"/>
        <v>33.660000000000004</v>
      </c>
      <c r="BO216" s="64">
        <f t="shared" si="34"/>
        <v>4.6296296296296294E-2</v>
      </c>
      <c r="BP216" s="64">
        <f t="shared" si="35"/>
        <v>5.000000000000001E-2</v>
      </c>
    </row>
    <row r="217" spans="1:68" ht="27" hidden="1" customHeight="1" x14ac:dyDescent="0.25">
      <c r="A217" s="54" t="s">
        <v>303</v>
      </c>
      <c r="B217" s="54" t="s">
        <v>304</v>
      </c>
      <c r="C217" s="31">
        <v>4301031220</v>
      </c>
      <c r="D217" s="394">
        <v>4680115882669</v>
      </c>
      <c r="E217" s="395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4301031221</v>
      </c>
      <c r="D218" s="394">
        <v>4680115882676</v>
      </c>
      <c r="E218" s="395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307</v>
      </c>
      <c r="B219" s="54" t="s">
        <v>308</v>
      </c>
      <c r="C219" s="31">
        <v>4301031223</v>
      </c>
      <c r="D219" s="394">
        <v>4680115884014</v>
      </c>
      <c r="E219" s="395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309</v>
      </c>
      <c r="B220" s="54" t="s">
        <v>310</v>
      </c>
      <c r="C220" s="31">
        <v>4301031222</v>
      </c>
      <c r="D220" s="394">
        <v>4680115884007</v>
      </c>
      <c r="E220" s="395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6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311</v>
      </c>
      <c r="B221" s="54" t="s">
        <v>312</v>
      </c>
      <c r="C221" s="31">
        <v>4301031229</v>
      </c>
      <c r="D221" s="394">
        <v>4680115884038</v>
      </c>
      <c r="E221" s="395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313</v>
      </c>
      <c r="B222" s="54" t="s">
        <v>314</v>
      </c>
      <c r="C222" s="31">
        <v>4301031225</v>
      </c>
      <c r="D222" s="394">
        <v>4680115884021</v>
      </c>
      <c r="E222" s="395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09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399"/>
      <c r="O223" s="410"/>
      <c r="P223" s="400" t="s">
        <v>69</v>
      </c>
      <c r="Q223" s="401"/>
      <c r="R223" s="401"/>
      <c r="S223" s="401"/>
      <c r="T223" s="401"/>
      <c r="U223" s="401"/>
      <c r="V223" s="402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18.888888888888886</v>
      </c>
      <c r="Y223" s="388">
        <f>IFERROR(Y215/H215,"0")+IFERROR(Y216/H216,"0")+IFERROR(Y217/H217,"0")+IFERROR(Y218/H218,"0")+IFERROR(Y219/H219,"0")+IFERROR(Y220/H220,"0")+IFERROR(Y221/H221,"0")+IFERROR(Y222/H222,"0")</f>
        <v>20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0.18739999999999998</v>
      </c>
      <c r="AA223" s="389"/>
      <c r="AB223" s="389"/>
      <c r="AC223" s="389"/>
    </row>
    <row r="224" spans="1:68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399"/>
      <c r="O224" s="410"/>
      <c r="P224" s="400" t="s">
        <v>69</v>
      </c>
      <c r="Q224" s="401"/>
      <c r="R224" s="401"/>
      <c r="S224" s="401"/>
      <c r="T224" s="401"/>
      <c r="U224" s="401"/>
      <c r="V224" s="402"/>
      <c r="W224" s="37" t="s">
        <v>68</v>
      </c>
      <c r="X224" s="388">
        <f>IFERROR(SUM(X215:X222),"0")</f>
        <v>102</v>
      </c>
      <c r="Y224" s="388">
        <f>IFERROR(SUM(Y215:Y222),"0")</f>
        <v>108.00000000000001</v>
      </c>
      <c r="Z224" s="37"/>
      <c r="AA224" s="389"/>
      <c r="AB224" s="389"/>
      <c r="AC224" s="389"/>
    </row>
    <row r="225" spans="1:68" ht="14.25" hidden="1" customHeight="1" x14ac:dyDescent="0.25">
      <c r="A225" s="398" t="s">
        <v>71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99"/>
      <c r="AA225" s="382"/>
      <c r="AB225" s="382"/>
      <c r="AC225" s="382"/>
    </row>
    <row r="226" spans="1:68" ht="27" hidden="1" customHeight="1" x14ac:dyDescent="0.25">
      <c r="A226" s="54" t="s">
        <v>315</v>
      </c>
      <c r="B226" s="54" t="s">
        <v>316</v>
      </c>
      <c r="C226" s="31">
        <v>4301051408</v>
      </c>
      <c r="D226" s="394">
        <v>4680115881594</v>
      </c>
      <c r="E226" s="395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4">
        <v>4680115880962</v>
      </c>
      <c r="E227" s="395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71</v>
      </c>
      <c r="Y227" s="387">
        <f t="shared" si="36"/>
        <v>78</v>
      </c>
      <c r="Z227" s="36">
        <f>IFERROR(IF(Y227=0,"",ROUNDUP(Y227/H227,0)*0.02175),"")</f>
        <v>0.21749999999999997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76.133846153846164</v>
      </c>
      <c r="BN227" s="64">
        <f t="shared" si="38"/>
        <v>83.640000000000015</v>
      </c>
      <c r="BO227" s="64">
        <f t="shared" si="39"/>
        <v>0.16254578754578752</v>
      </c>
      <c r="BP227" s="64">
        <f t="shared" si="40"/>
        <v>0.17857142857142855</v>
      </c>
    </row>
    <row r="228" spans="1:68" ht="27" hidden="1" customHeight="1" x14ac:dyDescent="0.25">
      <c r="A228" s="54" t="s">
        <v>319</v>
      </c>
      <c r="B228" s="54" t="s">
        <v>320</v>
      </c>
      <c r="C228" s="31">
        <v>4301051411</v>
      </c>
      <c r="D228" s="394">
        <v>4680115881617</v>
      </c>
      <c r="E228" s="395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hidden="1" customHeight="1" x14ac:dyDescent="0.25">
      <c r="A229" s="54" t="s">
        <v>321</v>
      </c>
      <c r="B229" s="54" t="s">
        <v>322</v>
      </c>
      <c r="C229" s="31">
        <v>4301051632</v>
      </c>
      <c r="D229" s="394">
        <v>4680115880573</v>
      </c>
      <c r="E229" s="395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0</v>
      </c>
      <c r="Y229" s="387">
        <f t="shared" si="36"/>
        <v>0</v>
      </c>
      <c r="Z229" s="36" t="str">
        <f>IFERROR(IF(Y229=0,"",ROUNDUP(Y229/H229,0)*0.02175),"")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4">
        <v>4680115882195</v>
      </c>
      <c r="E230" s="395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4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122</v>
      </c>
      <c r="Y230" s="387">
        <f t="shared" si="36"/>
        <v>122.39999999999999</v>
      </c>
      <c r="Z230" s="36">
        <f t="shared" ref="Z230:Z236" si="41">IFERROR(IF(Y230=0,"",ROUNDUP(Y230/H230,0)*0.00753),"")</f>
        <v>0.38403000000000004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136.74166666666667</v>
      </c>
      <c r="BN230" s="64">
        <f t="shared" si="38"/>
        <v>137.19</v>
      </c>
      <c r="BO230" s="64">
        <f t="shared" si="39"/>
        <v>0.32585470085470086</v>
      </c>
      <c r="BP230" s="64">
        <f t="shared" si="40"/>
        <v>0.32692307692307693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4301051752</v>
      </c>
      <c r="D231" s="394">
        <v>4680115882607</v>
      </c>
      <c r="E231" s="395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4">
        <v>4680115880092</v>
      </c>
      <c r="E232" s="395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132</v>
      </c>
      <c r="Y232" s="387">
        <f t="shared" si="36"/>
        <v>132</v>
      </c>
      <c r="Z232" s="36">
        <f t="shared" si="41"/>
        <v>0.41415000000000002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146.96</v>
      </c>
      <c r="BN232" s="64">
        <f t="shared" si="38"/>
        <v>146.96</v>
      </c>
      <c r="BO232" s="64">
        <f t="shared" si="39"/>
        <v>0.35256410256410253</v>
      </c>
      <c r="BP232" s="64">
        <f t="shared" si="40"/>
        <v>0.35256410256410253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4">
        <v>4680115880221</v>
      </c>
      <c r="E233" s="395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53</v>
      </c>
      <c r="Y233" s="387">
        <f t="shared" si="36"/>
        <v>55.199999999999996</v>
      </c>
      <c r="Z233" s="36">
        <f t="shared" si="41"/>
        <v>0.17319000000000001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59.006666666666675</v>
      </c>
      <c r="BN233" s="64">
        <f t="shared" si="38"/>
        <v>61.455999999999996</v>
      </c>
      <c r="BO233" s="64">
        <f t="shared" si="39"/>
        <v>0.14155982905982906</v>
      </c>
      <c r="BP233" s="64">
        <f t="shared" si="40"/>
        <v>0.14743589743589744</v>
      </c>
    </row>
    <row r="234" spans="1:68" ht="27" hidden="1" customHeight="1" x14ac:dyDescent="0.25">
      <c r="A234" s="54" t="s">
        <v>331</v>
      </c>
      <c r="B234" s="54" t="s">
        <v>332</v>
      </c>
      <c r="C234" s="31">
        <v>4301051749</v>
      </c>
      <c r="D234" s="394">
        <v>4680115882942</v>
      </c>
      <c r="E234" s="395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4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4">
        <v>4680115880504</v>
      </c>
      <c r="E235" s="395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79</v>
      </c>
      <c r="Y235" s="387">
        <f t="shared" si="36"/>
        <v>79.2</v>
      </c>
      <c r="Z235" s="36">
        <f t="shared" si="41"/>
        <v>0.24849000000000002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87.953333333333347</v>
      </c>
      <c r="BN235" s="64">
        <f t="shared" si="38"/>
        <v>88.176000000000016</v>
      </c>
      <c r="BO235" s="64">
        <f t="shared" si="39"/>
        <v>0.21100427350427353</v>
      </c>
      <c r="BP235" s="64">
        <f t="shared" si="40"/>
        <v>0.21153846153846154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4">
        <v>4680115882164</v>
      </c>
      <c r="E236" s="395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93</v>
      </c>
      <c r="Y236" s="387">
        <f t="shared" si="36"/>
        <v>93.6</v>
      </c>
      <c r="Z236" s="36">
        <f t="shared" si="41"/>
        <v>0.29366999999999999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103.77250000000001</v>
      </c>
      <c r="BN236" s="64">
        <f t="shared" si="38"/>
        <v>104.44199999999999</v>
      </c>
      <c r="BO236" s="64">
        <f t="shared" si="39"/>
        <v>0.24839743589743588</v>
      </c>
      <c r="BP236" s="64">
        <f t="shared" si="40"/>
        <v>0.25</v>
      </c>
    </row>
    <row r="237" spans="1:68" x14ac:dyDescent="0.2">
      <c r="A237" s="409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10"/>
      <c r="P237" s="400" t="s">
        <v>69</v>
      </c>
      <c r="Q237" s="401"/>
      <c r="R237" s="401"/>
      <c r="S237" s="401"/>
      <c r="T237" s="401"/>
      <c r="U237" s="401"/>
      <c r="V237" s="402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208.68589743589746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211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1.7310300000000001</v>
      </c>
      <c r="AA237" s="389"/>
      <c r="AB237" s="389"/>
      <c r="AC237" s="389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10"/>
      <c r="P238" s="400" t="s">
        <v>69</v>
      </c>
      <c r="Q238" s="401"/>
      <c r="R238" s="401"/>
      <c r="S238" s="401"/>
      <c r="T238" s="401"/>
      <c r="U238" s="401"/>
      <c r="V238" s="402"/>
      <c r="W238" s="37" t="s">
        <v>68</v>
      </c>
      <c r="X238" s="388">
        <f>IFERROR(SUM(X226:X236),"0")</f>
        <v>550</v>
      </c>
      <c r="Y238" s="388">
        <f>IFERROR(SUM(Y226:Y236),"0")</f>
        <v>560.4</v>
      </c>
      <c r="Z238" s="37"/>
      <c r="AA238" s="389"/>
      <c r="AB238" s="389"/>
      <c r="AC238" s="389"/>
    </row>
    <row r="239" spans="1:68" ht="14.25" hidden="1" customHeight="1" x14ac:dyDescent="0.25">
      <c r="A239" s="398" t="s">
        <v>180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82"/>
      <c r="AB239" s="382"/>
      <c r="AC239" s="382"/>
    </row>
    <row r="240" spans="1:68" ht="16.5" hidden="1" customHeight="1" x14ac:dyDescent="0.25">
      <c r="A240" s="54" t="s">
        <v>337</v>
      </c>
      <c r="B240" s="54" t="s">
        <v>338</v>
      </c>
      <c r="C240" s="31">
        <v>4301060404</v>
      </c>
      <c r="D240" s="394">
        <v>4680115882874</v>
      </c>
      <c r="E240" s="395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48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337</v>
      </c>
      <c r="B241" s="54" t="s">
        <v>339</v>
      </c>
      <c r="C241" s="31">
        <v>4301060360</v>
      </c>
      <c r="D241" s="394">
        <v>4680115882874</v>
      </c>
      <c r="E241" s="395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7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340</v>
      </c>
      <c r="B242" s="54" t="s">
        <v>341</v>
      </c>
      <c r="C242" s="31">
        <v>4301060359</v>
      </c>
      <c r="D242" s="394">
        <v>4680115884434</v>
      </c>
      <c r="E242" s="395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5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4">
        <v>4680115880818</v>
      </c>
      <c r="E243" s="395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58</v>
      </c>
      <c r="Y243" s="387">
        <f>IFERROR(IF(X243="",0,CEILING((X243/$H243),1)*$H243),"")</f>
        <v>60</v>
      </c>
      <c r="Z243" s="36">
        <f>IFERROR(IF(Y243=0,"",ROUNDUP(Y243/H243,0)*0.00753),"")</f>
        <v>0.18825</v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64.573333333333338</v>
      </c>
      <c r="BN243" s="64">
        <f>IFERROR(Y243*I243/H243,"0")</f>
        <v>66.800000000000011</v>
      </c>
      <c r="BO243" s="64">
        <f>IFERROR(1/J243*(X243/H243),"0")</f>
        <v>0.15491452991452992</v>
      </c>
      <c r="BP243" s="64">
        <f>IFERROR(1/J243*(Y243/H243),"0")</f>
        <v>0.16025641025641024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4">
        <v>4680115880801</v>
      </c>
      <c r="E244" s="395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42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69</v>
      </c>
      <c r="Y244" s="387">
        <f>IFERROR(IF(X244="",0,CEILING((X244/$H244),1)*$H244),"")</f>
        <v>69.599999999999994</v>
      </c>
      <c r="Z244" s="36">
        <f>IFERROR(IF(Y244=0,"",ROUNDUP(Y244/H244,0)*0.00753),"")</f>
        <v>0.21837000000000001</v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76.820000000000007</v>
      </c>
      <c r="BN244" s="64">
        <f>IFERROR(Y244*I244/H244,"0")</f>
        <v>77.488</v>
      </c>
      <c r="BO244" s="64">
        <f>IFERROR(1/J244*(X244/H244),"0")</f>
        <v>0.18429487179487178</v>
      </c>
      <c r="BP244" s="64">
        <f>IFERROR(1/J244*(Y244/H244),"0")</f>
        <v>0.1858974358974359</v>
      </c>
    </row>
    <row r="245" spans="1:68" x14ac:dyDescent="0.2">
      <c r="A245" s="409"/>
      <c r="B245" s="399"/>
      <c r="C245" s="399"/>
      <c r="D245" s="399"/>
      <c r="E245" s="399"/>
      <c r="F245" s="399"/>
      <c r="G245" s="399"/>
      <c r="H245" s="399"/>
      <c r="I245" s="399"/>
      <c r="J245" s="399"/>
      <c r="K245" s="399"/>
      <c r="L245" s="399"/>
      <c r="M245" s="399"/>
      <c r="N245" s="399"/>
      <c r="O245" s="410"/>
      <c r="P245" s="400" t="s">
        <v>69</v>
      </c>
      <c r="Q245" s="401"/>
      <c r="R245" s="401"/>
      <c r="S245" s="401"/>
      <c r="T245" s="401"/>
      <c r="U245" s="401"/>
      <c r="V245" s="402"/>
      <c r="W245" s="37" t="s">
        <v>70</v>
      </c>
      <c r="X245" s="388">
        <f>IFERROR(X240/H240,"0")+IFERROR(X241/H241,"0")+IFERROR(X242/H242,"0")+IFERROR(X243/H243,"0")+IFERROR(X244/H244,"0")</f>
        <v>52.916666666666671</v>
      </c>
      <c r="Y245" s="388">
        <f>IFERROR(Y240/H240,"0")+IFERROR(Y241/H241,"0")+IFERROR(Y242/H242,"0")+IFERROR(Y243/H243,"0")+IFERROR(Y244/H244,"0")</f>
        <v>54</v>
      </c>
      <c r="Z245" s="388">
        <f>IFERROR(IF(Z240="",0,Z240),"0")+IFERROR(IF(Z241="",0,Z241),"0")+IFERROR(IF(Z242="",0,Z242),"0")+IFERROR(IF(Z243="",0,Z243),"0")+IFERROR(IF(Z244="",0,Z244),"0")</f>
        <v>0.40661999999999998</v>
      </c>
      <c r="AA245" s="389"/>
      <c r="AB245" s="389"/>
      <c r="AC245" s="389"/>
    </row>
    <row r="246" spans="1:68" x14ac:dyDescent="0.2">
      <c r="A246" s="399"/>
      <c r="B246" s="399"/>
      <c r="C246" s="399"/>
      <c r="D246" s="399"/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410"/>
      <c r="P246" s="400" t="s">
        <v>69</v>
      </c>
      <c r="Q246" s="401"/>
      <c r="R246" s="401"/>
      <c r="S246" s="401"/>
      <c r="T246" s="401"/>
      <c r="U246" s="401"/>
      <c r="V246" s="402"/>
      <c r="W246" s="37" t="s">
        <v>68</v>
      </c>
      <c r="X246" s="388">
        <f>IFERROR(SUM(X240:X244),"0")</f>
        <v>127</v>
      </c>
      <c r="Y246" s="388">
        <f>IFERROR(SUM(Y240:Y244),"0")</f>
        <v>129.6</v>
      </c>
      <c r="Z246" s="37"/>
      <c r="AA246" s="389"/>
      <c r="AB246" s="389"/>
      <c r="AC246" s="389"/>
    </row>
    <row r="247" spans="1:68" ht="16.5" hidden="1" customHeight="1" x14ac:dyDescent="0.25">
      <c r="A247" s="443" t="s">
        <v>346</v>
      </c>
      <c r="B247" s="399"/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399"/>
      <c r="O247" s="399"/>
      <c r="P247" s="399"/>
      <c r="Q247" s="399"/>
      <c r="R247" s="399"/>
      <c r="S247" s="399"/>
      <c r="T247" s="399"/>
      <c r="U247" s="399"/>
      <c r="V247" s="399"/>
      <c r="W247" s="399"/>
      <c r="X247" s="399"/>
      <c r="Y247" s="399"/>
      <c r="Z247" s="399"/>
      <c r="AA247" s="381"/>
      <c r="AB247" s="381"/>
      <c r="AC247" s="381"/>
    </row>
    <row r="248" spans="1:68" ht="14.25" hidden="1" customHeight="1" x14ac:dyDescent="0.25">
      <c r="A248" s="398" t="s">
        <v>109</v>
      </c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399"/>
      <c r="O248" s="399"/>
      <c r="P248" s="399"/>
      <c r="Q248" s="399"/>
      <c r="R248" s="399"/>
      <c r="S248" s="399"/>
      <c r="T248" s="399"/>
      <c r="U248" s="399"/>
      <c r="V248" s="399"/>
      <c r="W248" s="399"/>
      <c r="X248" s="399"/>
      <c r="Y248" s="399"/>
      <c r="Z248" s="399"/>
      <c r="AA248" s="382"/>
      <c r="AB248" s="382"/>
      <c r="AC248" s="382"/>
    </row>
    <row r="249" spans="1:68" ht="27" hidden="1" customHeight="1" x14ac:dyDescent="0.25">
      <c r="A249" s="54" t="s">
        <v>347</v>
      </c>
      <c r="B249" s="54" t="s">
        <v>348</v>
      </c>
      <c r="C249" s="31">
        <v>4301011945</v>
      </c>
      <c r="D249" s="394">
        <v>4680115884274</v>
      </c>
      <c r="E249" s="395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347</v>
      </c>
      <c r="B250" s="54" t="s">
        <v>349</v>
      </c>
      <c r="C250" s="31">
        <v>4301011717</v>
      </c>
      <c r="D250" s="394">
        <v>4680115884274</v>
      </c>
      <c r="E250" s="395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5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350</v>
      </c>
      <c r="B251" s="54" t="s">
        <v>351</v>
      </c>
      <c r="C251" s="31">
        <v>4301011719</v>
      </c>
      <c r="D251" s="394">
        <v>4680115884298</v>
      </c>
      <c r="E251" s="395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6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352</v>
      </c>
      <c r="B252" s="54" t="s">
        <v>353</v>
      </c>
      <c r="C252" s="31">
        <v>4301011944</v>
      </c>
      <c r="D252" s="394">
        <v>4680115884250</v>
      </c>
      <c r="E252" s="395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42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352</v>
      </c>
      <c r="B253" s="54" t="s">
        <v>354</v>
      </c>
      <c r="C253" s="31">
        <v>4301011733</v>
      </c>
      <c r="D253" s="394">
        <v>4680115884250</v>
      </c>
      <c r="E253" s="395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355</v>
      </c>
      <c r="B254" s="54" t="s">
        <v>356</v>
      </c>
      <c r="C254" s="31">
        <v>4301011718</v>
      </c>
      <c r="D254" s="394">
        <v>4680115884281</v>
      </c>
      <c r="E254" s="395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6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357</v>
      </c>
      <c r="B255" s="54" t="s">
        <v>358</v>
      </c>
      <c r="C255" s="31">
        <v>4301011720</v>
      </c>
      <c r="D255" s="394">
        <v>4680115884199</v>
      </c>
      <c r="E255" s="395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359</v>
      </c>
      <c r="B256" s="54" t="s">
        <v>360</v>
      </c>
      <c r="C256" s="31">
        <v>4301011716</v>
      </c>
      <c r="D256" s="394">
        <v>4680115884267</v>
      </c>
      <c r="E256" s="395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6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409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399"/>
      <c r="O257" s="410"/>
      <c r="P257" s="400" t="s">
        <v>69</v>
      </c>
      <c r="Q257" s="401"/>
      <c r="R257" s="401"/>
      <c r="S257" s="401"/>
      <c r="T257" s="401"/>
      <c r="U257" s="401"/>
      <c r="V257" s="402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hidden="1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399"/>
      <c r="O258" s="410"/>
      <c r="P258" s="400" t="s">
        <v>69</v>
      </c>
      <c r="Q258" s="401"/>
      <c r="R258" s="401"/>
      <c r="S258" s="401"/>
      <c r="T258" s="401"/>
      <c r="U258" s="401"/>
      <c r="V258" s="402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hidden="1" customHeight="1" x14ac:dyDescent="0.25">
      <c r="A259" s="443" t="s">
        <v>361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99"/>
      <c r="AA259" s="381"/>
      <c r="AB259" s="381"/>
      <c r="AC259" s="381"/>
    </row>
    <row r="260" spans="1:68" ht="14.25" hidden="1" customHeight="1" x14ac:dyDescent="0.25">
      <c r="A260" s="398" t="s">
        <v>109</v>
      </c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399"/>
      <c r="O260" s="399"/>
      <c r="P260" s="399"/>
      <c r="Q260" s="399"/>
      <c r="R260" s="399"/>
      <c r="S260" s="399"/>
      <c r="T260" s="399"/>
      <c r="U260" s="399"/>
      <c r="V260" s="399"/>
      <c r="W260" s="399"/>
      <c r="X260" s="399"/>
      <c r="Y260" s="399"/>
      <c r="Z260" s="399"/>
      <c r="AA260" s="382"/>
      <c r="AB260" s="382"/>
      <c r="AC260" s="382"/>
    </row>
    <row r="261" spans="1:68" ht="27" hidden="1" customHeight="1" x14ac:dyDescent="0.25">
      <c r="A261" s="54" t="s">
        <v>362</v>
      </c>
      <c r="B261" s="54" t="s">
        <v>363</v>
      </c>
      <c r="C261" s="31">
        <v>4301011942</v>
      </c>
      <c r="D261" s="394">
        <v>4680115884137</v>
      </c>
      <c r="E261" s="395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6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hidden="1" customHeight="1" x14ac:dyDescent="0.25">
      <c r="A262" s="54" t="s">
        <v>362</v>
      </c>
      <c r="B262" s="54" t="s">
        <v>364</v>
      </c>
      <c r="C262" s="31">
        <v>4301011826</v>
      </c>
      <c r="D262" s="394">
        <v>4680115884137</v>
      </c>
      <c r="E262" s="395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4301011724</v>
      </c>
      <c r="D263" s="394">
        <v>4680115884236</v>
      </c>
      <c r="E263" s="395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367</v>
      </c>
      <c r="B264" s="54" t="s">
        <v>368</v>
      </c>
      <c r="C264" s="31">
        <v>4301011721</v>
      </c>
      <c r="D264" s="394">
        <v>4680115884175</v>
      </c>
      <c r="E264" s="395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369</v>
      </c>
      <c r="B265" s="54" t="s">
        <v>370</v>
      </c>
      <c r="C265" s="31">
        <v>4301011824</v>
      </c>
      <c r="D265" s="394">
        <v>4680115884144</v>
      </c>
      <c r="E265" s="395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4301011963</v>
      </c>
      <c r="D266" s="394">
        <v>4680115885288</v>
      </c>
      <c r="E266" s="395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373</v>
      </c>
      <c r="B267" s="54" t="s">
        <v>374</v>
      </c>
      <c r="C267" s="31">
        <v>4301011726</v>
      </c>
      <c r="D267" s="394">
        <v>4680115884182</v>
      </c>
      <c r="E267" s="395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hidden="1" customHeight="1" x14ac:dyDescent="0.25">
      <c r="A268" s="54" t="s">
        <v>375</v>
      </c>
      <c r="B268" s="54" t="s">
        <v>376</v>
      </c>
      <c r="C268" s="31">
        <v>4301011722</v>
      </c>
      <c r="D268" s="394">
        <v>4680115884205</v>
      </c>
      <c r="E268" s="395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hidden="1" x14ac:dyDescent="0.2">
      <c r="A269" s="409"/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410"/>
      <c r="P269" s="400" t="s">
        <v>69</v>
      </c>
      <c r="Q269" s="401"/>
      <c r="R269" s="401"/>
      <c r="S269" s="401"/>
      <c r="T269" s="401"/>
      <c r="U269" s="401"/>
      <c r="V269" s="402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hidden="1" x14ac:dyDescent="0.2">
      <c r="A270" s="399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10"/>
      <c r="P270" s="400" t="s">
        <v>69</v>
      </c>
      <c r="Q270" s="401"/>
      <c r="R270" s="401"/>
      <c r="S270" s="401"/>
      <c r="T270" s="401"/>
      <c r="U270" s="401"/>
      <c r="V270" s="402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hidden="1" customHeight="1" x14ac:dyDescent="0.25">
      <c r="A271" s="443" t="s">
        <v>377</v>
      </c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399"/>
      <c r="P271" s="399"/>
      <c r="Q271" s="399"/>
      <c r="R271" s="399"/>
      <c r="S271" s="399"/>
      <c r="T271" s="399"/>
      <c r="U271" s="399"/>
      <c r="V271" s="399"/>
      <c r="W271" s="399"/>
      <c r="X271" s="399"/>
      <c r="Y271" s="399"/>
      <c r="Z271" s="399"/>
      <c r="AA271" s="381"/>
      <c r="AB271" s="381"/>
      <c r="AC271" s="381"/>
    </row>
    <row r="272" spans="1:68" ht="14.25" hidden="1" customHeight="1" x14ac:dyDescent="0.25">
      <c r="A272" s="398" t="s">
        <v>109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82"/>
      <c r="AB272" s="382"/>
      <c r="AC272" s="382"/>
    </row>
    <row r="273" spans="1:68" ht="27" hidden="1" customHeight="1" x14ac:dyDescent="0.25">
      <c r="A273" s="54" t="s">
        <v>378</v>
      </c>
      <c r="B273" s="54" t="s">
        <v>379</v>
      </c>
      <c r="C273" s="31">
        <v>4301011855</v>
      </c>
      <c r="D273" s="394">
        <v>4680115885837</v>
      </c>
      <c r="E273" s="395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hidden="1" customHeight="1" x14ac:dyDescent="0.25">
      <c r="A274" s="54" t="s">
        <v>380</v>
      </c>
      <c r="B274" s="54" t="s">
        <v>381</v>
      </c>
      <c r="C274" s="31">
        <v>4301011910</v>
      </c>
      <c r="D274" s="394">
        <v>4680115885806</v>
      </c>
      <c r="E274" s="395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667" t="s">
        <v>382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380</v>
      </c>
      <c r="B275" s="54" t="s">
        <v>383</v>
      </c>
      <c r="C275" s="31">
        <v>4301011850</v>
      </c>
      <c r="D275" s="394">
        <v>4680115885806</v>
      </c>
      <c r="E275" s="395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4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hidden="1" customHeight="1" x14ac:dyDescent="0.25">
      <c r="A276" s="54" t="s">
        <v>384</v>
      </c>
      <c r="B276" s="54" t="s">
        <v>385</v>
      </c>
      <c r="C276" s="31">
        <v>4301011853</v>
      </c>
      <c r="D276" s="394">
        <v>4680115885851</v>
      </c>
      <c r="E276" s="395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4301011852</v>
      </c>
      <c r="D277" s="394">
        <v>4680115885844</v>
      </c>
      <c r="E277" s="395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hidden="1" customHeight="1" x14ac:dyDescent="0.25">
      <c r="A278" s="54" t="s">
        <v>388</v>
      </c>
      <c r="B278" s="54" t="s">
        <v>389</v>
      </c>
      <c r="C278" s="31">
        <v>4301011851</v>
      </c>
      <c r="D278" s="394">
        <v>4680115885820</v>
      </c>
      <c r="E278" s="395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idden="1" x14ac:dyDescent="0.2">
      <c r="A279" s="40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410"/>
      <c r="P279" s="400" t="s">
        <v>69</v>
      </c>
      <c r="Q279" s="401"/>
      <c r="R279" s="401"/>
      <c r="S279" s="401"/>
      <c r="T279" s="401"/>
      <c r="U279" s="401"/>
      <c r="V279" s="402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hidden="1" x14ac:dyDescent="0.2">
      <c r="A280" s="399"/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410"/>
      <c r="P280" s="400" t="s">
        <v>69</v>
      </c>
      <c r="Q280" s="401"/>
      <c r="R280" s="401"/>
      <c r="S280" s="401"/>
      <c r="T280" s="401"/>
      <c r="U280" s="401"/>
      <c r="V280" s="402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hidden="1" customHeight="1" x14ac:dyDescent="0.25">
      <c r="A281" s="443" t="s">
        <v>390</v>
      </c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399"/>
      <c r="O281" s="399"/>
      <c r="P281" s="399"/>
      <c r="Q281" s="399"/>
      <c r="R281" s="399"/>
      <c r="S281" s="399"/>
      <c r="T281" s="399"/>
      <c r="U281" s="399"/>
      <c r="V281" s="399"/>
      <c r="W281" s="399"/>
      <c r="X281" s="399"/>
      <c r="Y281" s="399"/>
      <c r="Z281" s="399"/>
      <c r="AA281" s="381"/>
      <c r="AB281" s="381"/>
      <c r="AC281" s="381"/>
    </row>
    <row r="282" spans="1:68" ht="14.25" hidden="1" customHeight="1" x14ac:dyDescent="0.25">
      <c r="A282" s="398" t="s">
        <v>109</v>
      </c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399"/>
      <c r="P282" s="399"/>
      <c r="Q282" s="399"/>
      <c r="R282" s="399"/>
      <c r="S282" s="399"/>
      <c r="T282" s="399"/>
      <c r="U282" s="399"/>
      <c r="V282" s="399"/>
      <c r="W282" s="399"/>
      <c r="X282" s="399"/>
      <c r="Y282" s="399"/>
      <c r="Z282" s="399"/>
      <c r="AA282" s="382"/>
      <c r="AB282" s="382"/>
      <c r="AC282" s="382"/>
    </row>
    <row r="283" spans="1:68" ht="27" hidden="1" customHeight="1" x14ac:dyDescent="0.25">
      <c r="A283" s="54" t="s">
        <v>391</v>
      </c>
      <c r="B283" s="54" t="s">
        <v>392</v>
      </c>
      <c r="C283" s="31">
        <v>4301011876</v>
      </c>
      <c r="D283" s="394">
        <v>4680115885707</v>
      </c>
      <c r="E283" s="395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0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410"/>
      <c r="P284" s="400" t="s">
        <v>69</v>
      </c>
      <c r="Q284" s="401"/>
      <c r="R284" s="401"/>
      <c r="S284" s="401"/>
      <c r="T284" s="401"/>
      <c r="U284" s="401"/>
      <c r="V284" s="402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410"/>
      <c r="P285" s="400" t="s">
        <v>69</v>
      </c>
      <c r="Q285" s="401"/>
      <c r="R285" s="401"/>
      <c r="S285" s="401"/>
      <c r="T285" s="401"/>
      <c r="U285" s="401"/>
      <c r="V285" s="402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443" t="s">
        <v>393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99"/>
      <c r="AA286" s="381"/>
      <c r="AB286" s="381"/>
      <c r="AC286" s="381"/>
    </row>
    <row r="287" spans="1:68" ht="14.25" hidden="1" customHeight="1" x14ac:dyDescent="0.25">
      <c r="A287" s="398" t="s">
        <v>109</v>
      </c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399"/>
      <c r="O287" s="399"/>
      <c r="P287" s="399"/>
      <c r="Q287" s="399"/>
      <c r="R287" s="399"/>
      <c r="S287" s="399"/>
      <c r="T287" s="399"/>
      <c r="U287" s="399"/>
      <c r="V287" s="399"/>
      <c r="W287" s="399"/>
      <c r="X287" s="399"/>
      <c r="Y287" s="399"/>
      <c r="Z287" s="399"/>
      <c r="AA287" s="382"/>
      <c r="AB287" s="382"/>
      <c r="AC287" s="382"/>
    </row>
    <row r="288" spans="1:68" ht="27" hidden="1" customHeight="1" x14ac:dyDescent="0.25">
      <c r="A288" s="54" t="s">
        <v>394</v>
      </c>
      <c r="B288" s="54" t="s">
        <v>395</v>
      </c>
      <c r="C288" s="31">
        <v>4301011223</v>
      </c>
      <c r="D288" s="394">
        <v>4607091383423</v>
      </c>
      <c r="E288" s="395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6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396</v>
      </c>
      <c r="B289" s="54" t="s">
        <v>397</v>
      </c>
      <c r="C289" s="31">
        <v>4301011879</v>
      </c>
      <c r="D289" s="394">
        <v>4680115885691</v>
      </c>
      <c r="E289" s="395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398</v>
      </c>
      <c r="B290" s="54" t="s">
        <v>399</v>
      </c>
      <c r="C290" s="31">
        <v>4301011878</v>
      </c>
      <c r="D290" s="394">
        <v>4680115885660</v>
      </c>
      <c r="E290" s="395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0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10"/>
      <c r="P291" s="400" t="s">
        <v>69</v>
      </c>
      <c r="Q291" s="401"/>
      <c r="R291" s="401"/>
      <c r="S291" s="401"/>
      <c r="T291" s="401"/>
      <c r="U291" s="401"/>
      <c r="V291" s="402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10"/>
      <c r="P292" s="400" t="s">
        <v>69</v>
      </c>
      <c r="Q292" s="401"/>
      <c r="R292" s="401"/>
      <c r="S292" s="401"/>
      <c r="T292" s="401"/>
      <c r="U292" s="401"/>
      <c r="V292" s="402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443" t="s">
        <v>400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81"/>
      <c r="AB293" s="381"/>
      <c r="AC293" s="381"/>
    </row>
    <row r="294" spans="1:68" ht="14.25" hidden="1" customHeight="1" x14ac:dyDescent="0.25">
      <c r="A294" s="398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82"/>
      <c r="AB294" s="382"/>
      <c r="AC294" s="382"/>
    </row>
    <row r="295" spans="1:68" ht="27" hidden="1" customHeight="1" x14ac:dyDescent="0.25">
      <c r="A295" s="54" t="s">
        <v>401</v>
      </c>
      <c r="B295" s="54" t="s">
        <v>402</v>
      </c>
      <c r="C295" s="31">
        <v>4301051409</v>
      </c>
      <c r="D295" s="394">
        <v>4680115881556</v>
      </c>
      <c r="E295" s="395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403</v>
      </c>
      <c r="B296" s="54" t="s">
        <v>404</v>
      </c>
      <c r="C296" s="31">
        <v>4301051506</v>
      </c>
      <c r="D296" s="394">
        <v>4680115881037</v>
      </c>
      <c r="E296" s="395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4">
        <v>4680115881228</v>
      </c>
      <c r="E297" s="395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6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28</v>
      </c>
      <c r="Y297" s="387">
        <f>IFERROR(IF(X297="",0,CEILING((X297/$H297),1)*$H297),"")</f>
        <v>28.799999999999997</v>
      </c>
      <c r="Z297" s="36">
        <f>IFERROR(IF(Y297=0,"",ROUNDUP(Y297/H297,0)*0.00753),"")</f>
        <v>9.0359999999999996E-2</v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31.173333333333336</v>
      </c>
      <c r="BN297" s="64">
        <f>IFERROR(Y297*I297/H297,"0")</f>
        <v>32.064</v>
      </c>
      <c r="BO297" s="64">
        <f>IFERROR(1/J297*(X297/H297),"0")</f>
        <v>7.4786324786324798E-2</v>
      </c>
      <c r="BP297" s="64">
        <f>IFERROR(1/J297*(Y297/H297),"0")</f>
        <v>7.6923076923076927E-2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4">
        <v>4680115881211</v>
      </c>
      <c r="E298" s="395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27</v>
      </c>
      <c r="Y298" s="387">
        <f>IFERROR(IF(X298="",0,CEILING((X298/$H298),1)*$H298),"")</f>
        <v>28.799999999999997</v>
      </c>
      <c r="Z298" s="36">
        <f>IFERROR(IF(Y298=0,"",ROUNDUP(Y298/H298,0)*0.00753),"")</f>
        <v>9.0359999999999996E-2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29.250000000000004</v>
      </c>
      <c r="BN298" s="64">
        <f>IFERROR(Y298*I298/H298,"0")</f>
        <v>31.2</v>
      </c>
      <c r="BO298" s="64">
        <f>IFERROR(1/J298*(X298/H298),"0")</f>
        <v>7.2115384615384609E-2</v>
      </c>
      <c r="BP298" s="64">
        <f>IFERROR(1/J298*(Y298/H298),"0")</f>
        <v>7.6923076923076927E-2</v>
      </c>
    </row>
    <row r="299" spans="1:68" ht="27" hidden="1" customHeight="1" x14ac:dyDescent="0.25">
      <c r="A299" s="54" t="s">
        <v>409</v>
      </c>
      <c r="B299" s="54" t="s">
        <v>410</v>
      </c>
      <c r="C299" s="31">
        <v>4301051378</v>
      </c>
      <c r="D299" s="394">
        <v>4680115881020</v>
      </c>
      <c r="E299" s="395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09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399"/>
      <c r="O300" s="410"/>
      <c r="P300" s="400" t="s">
        <v>69</v>
      </c>
      <c r="Q300" s="401"/>
      <c r="R300" s="401"/>
      <c r="S300" s="401"/>
      <c r="T300" s="401"/>
      <c r="U300" s="401"/>
      <c r="V300" s="402"/>
      <c r="W300" s="37" t="s">
        <v>70</v>
      </c>
      <c r="X300" s="388">
        <f>IFERROR(X295/H295,"0")+IFERROR(X296/H296,"0")+IFERROR(X297/H297,"0")+IFERROR(X298/H298,"0")+IFERROR(X299/H299,"0")</f>
        <v>22.916666666666668</v>
      </c>
      <c r="Y300" s="388">
        <f>IFERROR(Y295/H295,"0")+IFERROR(Y296/H296,"0")+IFERROR(Y297/H297,"0")+IFERROR(Y298/H298,"0")+IFERROR(Y299/H299,"0")</f>
        <v>24</v>
      </c>
      <c r="Z300" s="388">
        <f>IFERROR(IF(Z295="",0,Z295),"0")+IFERROR(IF(Z296="",0,Z296),"0")+IFERROR(IF(Z297="",0,Z297),"0")+IFERROR(IF(Z298="",0,Z298),"0")+IFERROR(IF(Z299="",0,Z299),"0")</f>
        <v>0.18071999999999999</v>
      </c>
      <c r="AA300" s="389"/>
      <c r="AB300" s="389"/>
      <c r="AC300" s="389"/>
    </row>
    <row r="301" spans="1:68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10"/>
      <c r="P301" s="400" t="s">
        <v>69</v>
      </c>
      <c r="Q301" s="401"/>
      <c r="R301" s="401"/>
      <c r="S301" s="401"/>
      <c r="T301" s="401"/>
      <c r="U301" s="401"/>
      <c r="V301" s="402"/>
      <c r="W301" s="37" t="s">
        <v>68</v>
      </c>
      <c r="X301" s="388">
        <f>IFERROR(SUM(X295:X299),"0")</f>
        <v>55</v>
      </c>
      <c r="Y301" s="388">
        <f>IFERROR(SUM(Y295:Y299),"0")</f>
        <v>57.599999999999994</v>
      </c>
      <c r="Z301" s="37"/>
      <c r="AA301" s="389"/>
      <c r="AB301" s="389"/>
      <c r="AC301" s="389"/>
    </row>
    <row r="302" spans="1:68" ht="16.5" hidden="1" customHeight="1" x14ac:dyDescent="0.25">
      <c r="A302" s="443" t="s">
        <v>411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99"/>
      <c r="AA302" s="381"/>
      <c r="AB302" s="381"/>
      <c r="AC302" s="381"/>
    </row>
    <row r="303" spans="1:68" ht="14.25" hidden="1" customHeight="1" x14ac:dyDescent="0.25">
      <c r="A303" s="398" t="s">
        <v>71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82"/>
      <c r="AB303" s="382"/>
      <c r="AC303" s="382"/>
    </row>
    <row r="304" spans="1:68" ht="27" hidden="1" customHeight="1" x14ac:dyDescent="0.25">
      <c r="A304" s="54" t="s">
        <v>412</v>
      </c>
      <c r="B304" s="54" t="s">
        <v>413</v>
      </c>
      <c r="C304" s="31">
        <v>4301051731</v>
      </c>
      <c r="D304" s="394">
        <v>4680115884618</v>
      </c>
      <c r="E304" s="395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9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410"/>
      <c r="P305" s="400" t="s">
        <v>69</v>
      </c>
      <c r="Q305" s="401"/>
      <c r="R305" s="401"/>
      <c r="S305" s="401"/>
      <c r="T305" s="401"/>
      <c r="U305" s="401"/>
      <c r="V305" s="402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10"/>
      <c r="P306" s="400" t="s">
        <v>69</v>
      </c>
      <c r="Q306" s="401"/>
      <c r="R306" s="401"/>
      <c r="S306" s="401"/>
      <c r="T306" s="401"/>
      <c r="U306" s="401"/>
      <c r="V306" s="402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443" t="s">
        <v>414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99"/>
      <c r="AA307" s="381"/>
      <c r="AB307" s="381"/>
      <c r="AC307" s="381"/>
    </row>
    <row r="308" spans="1:68" ht="14.25" hidden="1" customHeight="1" x14ac:dyDescent="0.25">
      <c r="A308" s="398" t="s">
        <v>109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82"/>
      <c r="AB308" s="382"/>
      <c r="AC308" s="382"/>
    </row>
    <row r="309" spans="1:68" ht="27" hidden="1" customHeight="1" x14ac:dyDescent="0.25">
      <c r="A309" s="54" t="s">
        <v>415</v>
      </c>
      <c r="B309" s="54" t="s">
        <v>416</v>
      </c>
      <c r="C309" s="31">
        <v>4301011593</v>
      </c>
      <c r="D309" s="394">
        <v>4680115882973</v>
      </c>
      <c r="E309" s="395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9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399"/>
      <c r="O310" s="410"/>
      <c r="P310" s="400" t="s">
        <v>69</v>
      </c>
      <c r="Q310" s="401"/>
      <c r="R310" s="401"/>
      <c r="S310" s="401"/>
      <c r="T310" s="401"/>
      <c r="U310" s="401"/>
      <c r="V310" s="402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399"/>
      <c r="O311" s="410"/>
      <c r="P311" s="400" t="s">
        <v>69</v>
      </c>
      <c r="Q311" s="401"/>
      <c r="R311" s="401"/>
      <c r="S311" s="401"/>
      <c r="T311" s="401"/>
      <c r="U311" s="401"/>
      <c r="V311" s="402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398" t="s">
        <v>63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99"/>
      <c r="AA312" s="382"/>
      <c r="AB312" s="382"/>
      <c r="AC312" s="382"/>
    </row>
    <row r="313" spans="1:68" ht="27" hidden="1" customHeight="1" x14ac:dyDescent="0.25">
      <c r="A313" s="54" t="s">
        <v>417</v>
      </c>
      <c r="B313" s="54" t="s">
        <v>418</v>
      </c>
      <c r="C313" s="31">
        <v>4301031305</v>
      </c>
      <c r="D313" s="394">
        <v>4607091389845</v>
      </c>
      <c r="E313" s="395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419</v>
      </c>
      <c r="B314" s="54" t="s">
        <v>420</v>
      </c>
      <c r="C314" s="31">
        <v>4301031306</v>
      </c>
      <c r="D314" s="394">
        <v>4680115882881</v>
      </c>
      <c r="E314" s="395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409"/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410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hidden="1" x14ac:dyDescent="0.2">
      <c r="A316" s="399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399"/>
      <c r="O316" s="410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hidden="1" customHeight="1" x14ac:dyDescent="0.25">
      <c r="A317" s="443" t="s">
        <v>421</v>
      </c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399"/>
      <c r="P317" s="399"/>
      <c r="Q317" s="399"/>
      <c r="R317" s="399"/>
      <c r="S317" s="399"/>
      <c r="T317" s="399"/>
      <c r="U317" s="399"/>
      <c r="V317" s="399"/>
      <c r="W317" s="399"/>
      <c r="X317" s="399"/>
      <c r="Y317" s="399"/>
      <c r="Z317" s="399"/>
      <c r="AA317" s="381"/>
      <c r="AB317" s="381"/>
      <c r="AC317" s="381"/>
    </row>
    <row r="318" spans="1:68" ht="14.25" hidden="1" customHeight="1" x14ac:dyDescent="0.25">
      <c r="A318" s="398" t="s">
        <v>109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99"/>
      <c r="AA318" s="382"/>
      <c r="AB318" s="382"/>
      <c r="AC318" s="382"/>
    </row>
    <row r="319" spans="1:68" ht="27" customHeight="1" x14ac:dyDescent="0.25">
      <c r="A319" s="54" t="s">
        <v>422</v>
      </c>
      <c r="B319" s="54" t="s">
        <v>423</v>
      </c>
      <c r="C319" s="31">
        <v>4301012024</v>
      </c>
      <c r="D319" s="394">
        <v>4680115885615</v>
      </c>
      <c r="E319" s="395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5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78</v>
      </c>
      <c r="Y319" s="387">
        <f t="shared" ref="Y319:Y326" si="57">IFERROR(IF(X319="",0,CEILING((X319/$H319),1)*$H319),"")</f>
        <v>86.4</v>
      </c>
      <c r="Z319" s="36">
        <f>IFERROR(IF(Y319=0,"",ROUNDUP(Y319/H319,0)*0.02175),"")</f>
        <v>0.17399999999999999</v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81.466666666666654</v>
      </c>
      <c r="BN319" s="64">
        <f t="shared" ref="BN319:BN326" si="59">IFERROR(Y319*I319/H319,"0")</f>
        <v>90.24</v>
      </c>
      <c r="BO319" s="64">
        <f t="shared" ref="BO319:BO326" si="60">IFERROR(1/J319*(X319/H319),"0")</f>
        <v>0.12896825396825395</v>
      </c>
      <c r="BP319" s="64">
        <f t="shared" ref="BP319:BP326" si="61">IFERROR(1/J319*(Y319/H319),"0")</f>
        <v>0.14285714285714285</v>
      </c>
    </row>
    <row r="320" spans="1:68" ht="37.5" customHeight="1" x14ac:dyDescent="0.25">
      <c r="A320" s="54" t="s">
        <v>424</v>
      </c>
      <c r="B320" s="54" t="s">
        <v>425</v>
      </c>
      <c r="C320" s="31">
        <v>4301011858</v>
      </c>
      <c r="D320" s="394">
        <v>4680115885646</v>
      </c>
      <c r="E320" s="395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3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19</v>
      </c>
      <c r="Y320" s="387">
        <f t="shared" si="57"/>
        <v>21.6</v>
      </c>
      <c r="Z320" s="36">
        <f>IFERROR(IF(Y320=0,"",ROUNDUP(Y320/H320,0)*0.02175),"")</f>
        <v>4.3499999999999997E-2</v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19.844444444444441</v>
      </c>
      <c r="BN320" s="64">
        <f t="shared" si="59"/>
        <v>22.56</v>
      </c>
      <c r="BO320" s="64">
        <f t="shared" si="60"/>
        <v>3.141534391534391E-2</v>
      </c>
      <c r="BP320" s="64">
        <f t="shared" si="61"/>
        <v>3.5714285714285712E-2</v>
      </c>
    </row>
    <row r="321" spans="1:68" ht="27" hidden="1" customHeight="1" x14ac:dyDescent="0.25">
      <c r="A321" s="54" t="s">
        <v>426</v>
      </c>
      <c r="B321" s="54" t="s">
        <v>427</v>
      </c>
      <c r="C321" s="31">
        <v>4301011911</v>
      </c>
      <c r="D321" s="394">
        <v>4680115885554</v>
      </c>
      <c r="E321" s="395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684" t="s">
        <v>428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426</v>
      </c>
      <c r="B322" s="54" t="s">
        <v>429</v>
      </c>
      <c r="C322" s="31">
        <v>4301012016</v>
      </c>
      <c r="D322" s="394">
        <v>4680115885554</v>
      </c>
      <c r="E322" s="395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51</v>
      </c>
      <c r="Y322" s="387">
        <f t="shared" si="57"/>
        <v>54</v>
      </c>
      <c r="Z322" s="36">
        <f>IFERROR(IF(Y322=0,"",ROUNDUP(Y322/H322,0)*0.02175),"")</f>
        <v>0.10874999999999999</v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53.266666666666659</v>
      </c>
      <c r="BN322" s="64">
        <f t="shared" si="59"/>
        <v>56.4</v>
      </c>
      <c r="BO322" s="64">
        <f t="shared" si="60"/>
        <v>8.4325396825396817E-2</v>
      </c>
      <c r="BP322" s="64">
        <f t="shared" si="61"/>
        <v>8.9285714285714274E-2</v>
      </c>
    </row>
    <row r="323" spans="1:68" ht="27" hidden="1" customHeight="1" x14ac:dyDescent="0.25">
      <c r="A323" s="54" t="s">
        <v>430</v>
      </c>
      <c r="B323" s="54" t="s">
        <v>431</v>
      </c>
      <c r="C323" s="31">
        <v>4301011857</v>
      </c>
      <c r="D323" s="394">
        <v>4680115885622</v>
      </c>
      <c r="E323" s="395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432</v>
      </c>
      <c r="B324" s="54" t="s">
        <v>433</v>
      </c>
      <c r="C324" s="31">
        <v>4301011573</v>
      </c>
      <c r="D324" s="394">
        <v>4680115881938</v>
      </c>
      <c r="E324" s="395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434</v>
      </c>
      <c r="B325" s="54" t="s">
        <v>435</v>
      </c>
      <c r="C325" s="31">
        <v>4301010944</v>
      </c>
      <c r="D325" s="394">
        <v>4607091387346</v>
      </c>
      <c r="E325" s="395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436</v>
      </c>
      <c r="B326" s="54" t="s">
        <v>437</v>
      </c>
      <c r="C326" s="31">
        <v>4301011859</v>
      </c>
      <c r="D326" s="394">
        <v>4680115885608</v>
      </c>
      <c r="E326" s="395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x14ac:dyDescent="0.2">
      <c r="A327" s="409"/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410"/>
      <c r="P327" s="400" t="s">
        <v>69</v>
      </c>
      <c r="Q327" s="401"/>
      <c r="R327" s="401"/>
      <c r="S327" s="401"/>
      <c r="T327" s="401"/>
      <c r="U327" s="401"/>
      <c r="V327" s="402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13.703703703703702</v>
      </c>
      <c r="Y327" s="388">
        <f>IFERROR(Y319/H319,"0")+IFERROR(Y320/H320,"0")+IFERROR(Y321/H321,"0")+IFERROR(Y322/H322,"0")+IFERROR(Y323/H323,"0")+IFERROR(Y324/H324,"0")+IFERROR(Y325/H325,"0")+IFERROR(Y326/H326,"0")</f>
        <v>15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0.32624999999999993</v>
      </c>
      <c r="AA327" s="389"/>
      <c r="AB327" s="389"/>
      <c r="AC327" s="389"/>
    </row>
    <row r="328" spans="1:68" x14ac:dyDescent="0.2">
      <c r="A328" s="399"/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410"/>
      <c r="P328" s="400" t="s">
        <v>69</v>
      </c>
      <c r="Q328" s="401"/>
      <c r="R328" s="401"/>
      <c r="S328" s="401"/>
      <c r="T328" s="401"/>
      <c r="U328" s="401"/>
      <c r="V328" s="402"/>
      <c r="W328" s="37" t="s">
        <v>68</v>
      </c>
      <c r="X328" s="388">
        <f>IFERROR(SUM(X319:X326),"0")</f>
        <v>148</v>
      </c>
      <c r="Y328" s="388">
        <f>IFERROR(SUM(Y319:Y326),"0")</f>
        <v>162</v>
      </c>
      <c r="Z328" s="37"/>
      <c r="AA328" s="389"/>
      <c r="AB328" s="389"/>
      <c r="AC328" s="389"/>
    </row>
    <row r="329" spans="1:68" ht="14.25" hidden="1" customHeight="1" x14ac:dyDescent="0.25">
      <c r="A329" s="398" t="s">
        <v>63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99"/>
      <c r="AA329" s="382"/>
      <c r="AB329" s="382"/>
      <c r="AC329" s="382"/>
    </row>
    <row r="330" spans="1:68" ht="27" customHeight="1" x14ac:dyDescent="0.25">
      <c r="A330" s="54" t="s">
        <v>438</v>
      </c>
      <c r="B330" s="54" t="s">
        <v>439</v>
      </c>
      <c r="C330" s="31">
        <v>4301030878</v>
      </c>
      <c r="D330" s="394">
        <v>4607091387193</v>
      </c>
      <c r="E330" s="395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68</v>
      </c>
      <c r="Y330" s="387">
        <f>IFERROR(IF(X330="",0,CEILING((X330/$H330),1)*$H330),"")</f>
        <v>71.400000000000006</v>
      </c>
      <c r="Z330" s="36">
        <f>IFERROR(IF(Y330=0,"",ROUNDUP(Y330/H330,0)*0.00753),"")</f>
        <v>0.12801000000000001</v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72.209523809523802</v>
      </c>
      <c r="BN330" s="64">
        <f>IFERROR(Y330*I330/H330,"0")</f>
        <v>75.820000000000007</v>
      </c>
      <c r="BO330" s="64">
        <f>IFERROR(1/J330*(X330/H330),"0")</f>
        <v>0.10378510378510378</v>
      </c>
      <c r="BP330" s="64">
        <f>IFERROR(1/J330*(Y330/H330),"0")</f>
        <v>0.10897435897435898</v>
      </c>
    </row>
    <row r="331" spans="1:68" ht="27" hidden="1" customHeight="1" x14ac:dyDescent="0.25">
      <c r="A331" s="54" t="s">
        <v>440</v>
      </c>
      <c r="B331" s="54" t="s">
        <v>441</v>
      </c>
      <c r="C331" s="31">
        <v>4301031153</v>
      </c>
      <c r="D331" s="394">
        <v>4607091387230</v>
      </c>
      <c r="E331" s="395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442</v>
      </c>
      <c r="B332" s="54" t="s">
        <v>443</v>
      </c>
      <c r="C332" s="31">
        <v>4301031154</v>
      </c>
      <c r="D332" s="394">
        <v>4607091387292</v>
      </c>
      <c r="E332" s="395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444</v>
      </c>
      <c r="B333" s="54" t="s">
        <v>445</v>
      </c>
      <c r="C333" s="31">
        <v>4301031152</v>
      </c>
      <c r="D333" s="394">
        <v>4607091387285</v>
      </c>
      <c r="E333" s="395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7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0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10"/>
      <c r="P334" s="400" t="s">
        <v>69</v>
      </c>
      <c r="Q334" s="401"/>
      <c r="R334" s="401"/>
      <c r="S334" s="401"/>
      <c r="T334" s="401"/>
      <c r="U334" s="401"/>
      <c r="V334" s="402"/>
      <c r="W334" s="37" t="s">
        <v>70</v>
      </c>
      <c r="X334" s="388">
        <f>IFERROR(X330/H330,"0")+IFERROR(X331/H331,"0")+IFERROR(X332/H332,"0")+IFERROR(X333/H333,"0")</f>
        <v>16.19047619047619</v>
      </c>
      <c r="Y334" s="388">
        <f>IFERROR(Y330/H330,"0")+IFERROR(Y331/H331,"0")+IFERROR(Y332/H332,"0")+IFERROR(Y333/H333,"0")</f>
        <v>17</v>
      </c>
      <c r="Z334" s="388">
        <f>IFERROR(IF(Z330="",0,Z330),"0")+IFERROR(IF(Z331="",0,Z331),"0")+IFERROR(IF(Z332="",0,Z332),"0")+IFERROR(IF(Z333="",0,Z333),"0")</f>
        <v>0.12801000000000001</v>
      </c>
      <c r="AA334" s="389"/>
      <c r="AB334" s="389"/>
      <c r="AC334" s="389"/>
    </row>
    <row r="335" spans="1:68" x14ac:dyDescent="0.2">
      <c r="A335" s="399"/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410"/>
      <c r="P335" s="400" t="s">
        <v>69</v>
      </c>
      <c r="Q335" s="401"/>
      <c r="R335" s="401"/>
      <c r="S335" s="401"/>
      <c r="T335" s="401"/>
      <c r="U335" s="401"/>
      <c r="V335" s="402"/>
      <c r="W335" s="37" t="s">
        <v>68</v>
      </c>
      <c r="X335" s="388">
        <f>IFERROR(SUM(X330:X333),"0")</f>
        <v>68</v>
      </c>
      <c r="Y335" s="388">
        <f>IFERROR(SUM(Y330:Y333),"0")</f>
        <v>71.400000000000006</v>
      </c>
      <c r="Z335" s="37"/>
      <c r="AA335" s="389"/>
      <c r="AB335" s="389"/>
      <c r="AC335" s="389"/>
    </row>
    <row r="336" spans="1:68" ht="14.25" hidden="1" customHeight="1" x14ac:dyDescent="0.25">
      <c r="A336" s="398" t="s">
        <v>71</v>
      </c>
      <c r="B336" s="399"/>
      <c r="C336" s="399"/>
      <c r="D336" s="399"/>
      <c r="E336" s="399"/>
      <c r="F336" s="399"/>
      <c r="G336" s="399"/>
      <c r="H336" s="399"/>
      <c r="I336" s="399"/>
      <c r="J336" s="399"/>
      <c r="K336" s="399"/>
      <c r="L336" s="399"/>
      <c r="M336" s="399"/>
      <c r="N336" s="399"/>
      <c r="O336" s="399"/>
      <c r="P336" s="399"/>
      <c r="Q336" s="399"/>
      <c r="R336" s="399"/>
      <c r="S336" s="399"/>
      <c r="T336" s="399"/>
      <c r="U336" s="399"/>
      <c r="V336" s="399"/>
      <c r="W336" s="399"/>
      <c r="X336" s="399"/>
      <c r="Y336" s="399"/>
      <c r="Z336" s="399"/>
      <c r="AA336" s="382"/>
      <c r="AB336" s="382"/>
      <c r="AC336" s="382"/>
    </row>
    <row r="337" spans="1:68" ht="16.5" hidden="1" customHeight="1" x14ac:dyDescent="0.25">
      <c r="A337" s="54" t="s">
        <v>446</v>
      </c>
      <c r="B337" s="54" t="s">
        <v>447</v>
      </c>
      <c r="C337" s="31">
        <v>4301051100</v>
      </c>
      <c r="D337" s="394">
        <v>4607091387766</v>
      </c>
      <c r="E337" s="395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hidden="1" customHeight="1" x14ac:dyDescent="0.25">
      <c r="A338" s="54" t="s">
        <v>448</v>
      </c>
      <c r="B338" s="54" t="s">
        <v>449</v>
      </c>
      <c r="C338" s="31">
        <v>4301051116</v>
      </c>
      <c r="D338" s="394">
        <v>4607091387957</v>
      </c>
      <c r="E338" s="395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450</v>
      </c>
      <c r="B339" s="54" t="s">
        <v>451</v>
      </c>
      <c r="C339" s="31">
        <v>4301051115</v>
      </c>
      <c r="D339" s="394">
        <v>4607091387964</v>
      </c>
      <c r="E339" s="395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452</v>
      </c>
      <c r="B340" s="54" t="s">
        <v>453</v>
      </c>
      <c r="C340" s="31">
        <v>4301051705</v>
      </c>
      <c r="D340" s="394">
        <v>4680115884588</v>
      </c>
      <c r="E340" s="395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454</v>
      </c>
      <c r="B341" s="54" t="s">
        <v>455</v>
      </c>
      <c r="C341" s="31">
        <v>4301051130</v>
      </c>
      <c r="D341" s="394">
        <v>4607091387537</v>
      </c>
      <c r="E341" s="395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456</v>
      </c>
      <c r="B342" s="54" t="s">
        <v>457</v>
      </c>
      <c r="C342" s="31">
        <v>4301051132</v>
      </c>
      <c r="D342" s="394">
        <v>4607091387513</v>
      </c>
      <c r="E342" s="395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idden="1" x14ac:dyDescent="0.2">
      <c r="A343" s="409"/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410"/>
      <c r="P343" s="400" t="s">
        <v>69</v>
      </c>
      <c r="Q343" s="401"/>
      <c r="R343" s="401"/>
      <c r="S343" s="401"/>
      <c r="T343" s="401"/>
      <c r="U343" s="401"/>
      <c r="V343" s="402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hidden="1" x14ac:dyDescent="0.2">
      <c r="A344" s="399"/>
      <c r="B344" s="399"/>
      <c r="C344" s="399"/>
      <c r="D344" s="399"/>
      <c r="E344" s="399"/>
      <c r="F344" s="399"/>
      <c r="G344" s="399"/>
      <c r="H344" s="399"/>
      <c r="I344" s="399"/>
      <c r="J344" s="399"/>
      <c r="K344" s="399"/>
      <c r="L344" s="399"/>
      <c r="M344" s="399"/>
      <c r="N344" s="399"/>
      <c r="O344" s="410"/>
      <c r="P344" s="400" t="s">
        <v>69</v>
      </c>
      <c r="Q344" s="401"/>
      <c r="R344" s="401"/>
      <c r="S344" s="401"/>
      <c r="T344" s="401"/>
      <c r="U344" s="401"/>
      <c r="V344" s="402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hidden="1" customHeight="1" x14ac:dyDescent="0.25">
      <c r="A345" s="398" t="s">
        <v>180</v>
      </c>
      <c r="B345" s="399"/>
      <c r="C345" s="399"/>
      <c r="D345" s="399"/>
      <c r="E345" s="399"/>
      <c r="F345" s="399"/>
      <c r="G345" s="399"/>
      <c r="H345" s="399"/>
      <c r="I345" s="399"/>
      <c r="J345" s="399"/>
      <c r="K345" s="399"/>
      <c r="L345" s="399"/>
      <c r="M345" s="399"/>
      <c r="N345" s="399"/>
      <c r="O345" s="399"/>
      <c r="P345" s="399"/>
      <c r="Q345" s="399"/>
      <c r="R345" s="399"/>
      <c r="S345" s="399"/>
      <c r="T345" s="399"/>
      <c r="U345" s="399"/>
      <c r="V345" s="399"/>
      <c r="W345" s="399"/>
      <c r="X345" s="399"/>
      <c r="Y345" s="399"/>
      <c r="Z345" s="399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4">
        <v>4607091380880</v>
      </c>
      <c r="E346" s="395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70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103</v>
      </c>
      <c r="Y346" s="387">
        <f>IFERROR(IF(X346="",0,CEILING((X346/$H346),1)*$H346),"")</f>
        <v>109.2</v>
      </c>
      <c r="Z346" s="36">
        <f>IFERROR(IF(Y346=0,"",ROUNDUP(Y346/H346,0)*0.02175),"")</f>
        <v>0.28275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109.91571428571429</v>
      </c>
      <c r="BN346" s="64">
        <f>IFERROR(Y346*I346/H346,"0")</f>
        <v>116.53200000000001</v>
      </c>
      <c r="BO346" s="64">
        <f>IFERROR(1/J346*(X346/H346),"0")</f>
        <v>0.21896258503401358</v>
      </c>
      <c r="BP346" s="64">
        <f>IFERROR(1/J346*(Y346/H346),"0")</f>
        <v>0.23214285714285712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4">
        <v>4607091384482</v>
      </c>
      <c r="E347" s="395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100</v>
      </c>
      <c r="Y347" s="387">
        <f>IFERROR(IF(X347="",0,CEILING((X347/$H347),1)*$H347),"")</f>
        <v>101.39999999999999</v>
      </c>
      <c r="Z347" s="36">
        <f>IFERROR(IF(Y347=0,"",ROUNDUP(Y347/H347,0)*0.02175),"")</f>
        <v>0.28275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107.23076923076924</v>
      </c>
      <c r="BN347" s="64">
        <f>IFERROR(Y347*I347/H347,"0")</f>
        <v>108.732</v>
      </c>
      <c r="BO347" s="64">
        <f>IFERROR(1/J347*(X347/H347),"0")</f>
        <v>0.22893772893772893</v>
      </c>
      <c r="BP347" s="64">
        <f>IFERROR(1/J347*(Y347/H347),"0")</f>
        <v>0.23214285714285712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4">
        <v>4607091380897</v>
      </c>
      <c r="E348" s="395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25</v>
      </c>
      <c r="Y348" s="387">
        <f>IFERROR(IF(X348="",0,CEILING((X348/$H348),1)*$H348),"")</f>
        <v>25.200000000000003</v>
      </c>
      <c r="Z348" s="36">
        <f>IFERROR(IF(Y348=0,"",ROUNDUP(Y348/H348,0)*0.02175),"")</f>
        <v>6.5250000000000002E-2</v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26.678571428571431</v>
      </c>
      <c r="BN348" s="64">
        <f>IFERROR(Y348*I348/H348,"0")</f>
        <v>26.892000000000003</v>
      </c>
      <c r="BO348" s="64">
        <f>IFERROR(1/J348*(X348/H348),"0")</f>
        <v>5.3146258503401357E-2</v>
      </c>
      <c r="BP348" s="64">
        <f>IFERROR(1/J348*(Y348/H348),"0")</f>
        <v>5.3571428571428568E-2</v>
      </c>
    </row>
    <row r="349" spans="1:68" x14ac:dyDescent="0.2">
      <c r="A349" s="40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399"/>
      <c r="O349" s="410"/>
      <c r="P349" s="400" t="s">
        <v>69</v>
      </c>
      <c r="Q349" s="401"/>
      <c r="R349" s="401"/>
      <c r="S349" s="401"/>
      <c r="T349" s="401"/>
      <c r="U349" s="401"/>
      <c r="V349" s="402"/>
      <c r="W349" s="37" t="s">
        <v>70</v>
      </c>
      <c r="X349" s="388">
        <f>IFERROR(X346/H346,"0")+IFERROR(X347/H347,"0")+IFERROR(X348/H348,"0")</f>
        <v>28.058608058608058</v>
      </c>
      <c r="Y349" s="388">
        <f>IFERROR(Y346/H346,"0")+IFERROR(Y347/H347,"0")+IFERROR(Y348/H348,"0")</f>
        <v>29</v>
      </c>
      <c r="Z349" s="388">
        <f>IFERROR(IF(Z346="",0,Z346),"0")+IFERROR(IF(Z347="",0,Z347),"0")+IFERROR(IF(Z348="",0,Z348),"0")</f>
        <v>0.63075000000000003</v>
      </c>
      <c r="AA349" s="389"/>
      <c r="AB349" s="389"/>
      <c r="AC349" s="389"/>
    </row>
    <row r="350" spans="1:68" x14ac:dyDescent="0.2">
      <c r="A350" s="399"/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410"/>
      <c r="P350" s="400" t="s">
        <v>69</v>
      </c>
      <c r="Q350" s="401"/>
      <c r="R350" s="401"/>
      <c r="S350" s="401"/>
      <c r="T350" s="401"/>
      <c r="U350" s="401"/>
      <c r="V350" s="402"/>
      <c r="W350" s="37" t="s">
        <v>68</v>
      </c>
      <c r="X350" s="388">
        <f>IFERROR(SUM(X346:X348),"0")</f>
        <v>228</v>
      </c>
      <c r="Y350" s="388">
        <f>IFERROR(SUM(Y346:Y348),"0")</f>
        <v>235.8</v>
      </c>
      <c r="Z350" s="37"/>
      <c r="AA350" s="389"/>
      <c r="AB350" s="389"/>
      <c r="AC350" s="389"/>
    </row>
    <row r="351" spans="1:68" ht="14.25" hidden="1" customHeight="1" x14ac:dyDescent="0.25">
      <c r="A351" s="398" t="s">
        <v>95</v>
      </c>
      <c r="B351" s="399"/>
      <c r="C351" s="399"/>
      <c r="D351" s="399"/>
      <c r="E351" s="399"/>
      <c r="F351" s="399"/>
      <c r="G351" s="399"/>
      <c r="H351" s="399"/>
      <c r="I351" s="399"/>
      <c r="J351" s="399"/>
      <c r="K351" s="399"/>
      <c r="L351" s="399"/>
      <c r="M351" s="399"/>
      <c r="N351" s="399"/>
      <c r="O351" s="399"/>
      <c r="P351" s="399"/>
      <c r="Q351" s="399"/>
      <c r="R351" s="399"/>
      <c r="S351" s="399"/>
      <c r="T351" s="399"/>
      <c r="U351" s="399"/>
      <c r="V351" s="399"/>
      <c r="W351" s="399"/>
      <c r="X351" s="399"/>
      <c r="Y351" s="399"/>
      <c r="Z351" s="399"/>
      <c r="AA351" s="382"/>
      <c r="AB351" s="382"/>
      <c r="AC351" s="382"/>
    </row>
    <row r="352" spans="1:68" ht="16.5" hidden="1" customHeight="1" x14ac:dyDescent="0.25">
      <c r="A352" s="54" t="s">
        <v>464</v>
      </c>
      <c r="B352" s="54" t="s">
        <v>465</v>
      </c>
      <c r="C352" s="31">
        <v>4301030232</v>
      </c>
      <c r="D352" s="394">
        <v>4607091388374</v>
      </c>
      <c r="E352" s="395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467</v>
      </c>
      <c r="B353" s="54" t="s">
        <v>468</v>
      </c>
      <c r="C353" s="31">
        <v>4301030235</v>
      </c>
      <c r="D353" s="394">
        <v>4607091388381</v>
      </c>
      <c r="E353" s="395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605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470</v>
      </c>
      <c r="B354" s="54" t="s">
        <v>471</v>
      </c>
      <c r="C354" s="31">
        <v>4301032015</v>
      </c>
      <c r="D354" s="394">
        <v>4607091383102</v>
      </c>
      <c r="E354" s="395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6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472</v>
      </c>
      <c r="B355" s="54" t="s">
        <v>473</v>
      </c>
      <c r="C355" s="31">
        <v>4301030233</v>
      </c>
      <c r="D355" s="394">
        <v>4607091388404</v>
      </c>
      <c r="E355" s="395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16</v>
      </c>
      <c r="Y355" s="387">
        <f>IFERROR(IF(X355="",0,CEILING((X355/$H355),1)*$H355),"")</f>
        <v>17.849999999999998</v>
      </c>
      <c r="Z355" s="36">
        <f>IFERROR(IF(Y355=0,"",ROUNDUP(Y355/H355,0)*0.00753),"")</f>
        <v>5.271E-2</v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18.196078431372548</v>
      </c>
      <c r="BN355" s="64">
        <f>IFERROR(Y355*I355/H355,"0")</f>
        <v>20.299999999999997</v>
      </c>
      <c r="BO355" s="64">
        <f>IFERROR(1/J355*(X355/H355),"0")</f>
        <v>4.022121669180493E-2</v>
      </c>
      <c r="BP355" s="64">
        <f>IFERROR(1/J355*(Y355/H355),"0")</f>
        <v>4.4871794871794872E-2</v>
      </c>
    </row>
    <row r="356" spans="1:68" x14ac:dyDescent="0.2">
      <c r="A356" s="409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410"/>
      <c r="P356" s="400" t="s">
        <v>69</v>
      </c>
      <c r="Q356" s="401"/>
      <c r="R356" s="401"/>
      <c r="S356" s="401"/>
      <c r="T356" s="401"/>
      <c r="U356" s="401"/>
      <c r="V356" s="402"/>
      <c r="W356" s="37" t="s">
        <v>70</v>
      </c>
      <c r="X356" s="388">
        <f>IFERROR(X352/H352,"0")+IFERROR(X353/H353,"0")+IFERROR(X354/H354,"0")+IFERROR(X355/H355,"0")</f>
        <v>6.2745098039215694</v>
      </c>
      <c r="Y356" s="388">
        <f>IFERROR(Y352/H352,"0")+IFERROR(Y353/H353,"0")+IFERROR(Y354/H354,"0")+IFERROR(Y355/H355,"0")</f>
        <v>7</v>
      </c>
      <c r="Z356" s="388">
        <f>IFERROR(IF(Z352="",0,Z352),"0")+IFERROR(IF(Z353="",0,Z353),"0")+IFERROR(IF(Z354="",0,Z354),"0")+IFERROR(IF(Z355="",0,Z355),"0")</f>
        <v>5.271E-2</v>
      </c>
      <c r="AA356" s="389"/>
      <c r="AB356" s="389"/>
      <c r="AC356" s="389"/>
    </row>
    <row r="357" spans="1:68" x14ac:dyDescent="0.2">
      <c r="A357" s="399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10"/>
      <c r="P357" s="400" t="s">
        <v>69</v>
      </c>
      <c r="Q357" s="401"/>
      <c r="R357" s="401"/>
      <c r="S357" s="401"/>
      <c r="T357" s="401"/>
      <c r="U357" s="401"/>
      <c r="V357" s="402"/>
      <c r="W357" s="37" t="s">
        <v>68</v>
      </c>
      <c r="X357" s="388">
        <f>IFERROR(SUM(X352:X355),"0")</f>
        <v>16</v>
      </c>
      <c r="Y357" s="388">
        <f>IFERROR(SUM(Y352:Y355),"0")</f>
        <v>17.849999999999998</v>
      </c>
      <c r="Z357" s="37"/>
      <c r="AA357" s="389"/>
      <c r="AB357" s="389"/>
      <c r="AC357" s="389"/>
    </row>
    <row r="358" spans="1:68" ht="14.25" hidden="1" customHeight="1" x14ac:dyDescent="0.25">
      <c r="A358" s="398" t="s">
        <v>474</v>
      </c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399"/>
      <c r="P358" s="399"/>
      <c r="Q358" s="399"/>
      <c r="R358" s="399"/>
      <c r="S358" s="399"/>
      <c r="T358" s="399"/>
      <c r="U358" s="399"/>
      <c r="V358" s="399"/>
      <c r="W358" s="399"/>
      <c r="X358" s="399"/>
      <c r="Y358" s="399"/>
      <c r="Z358" s="399"/>
      <c r="AA358" s="382"/>
      <c r="AB358" s="382"/>
      <c r="AC358" s="382"/>
    </row>
    <row r="359" spans="1:68" ht="16.5" hidden="1" customHeight="1" x14ac:dyDescent="0.25">
      <c r="A359" s="54" t="s">
        <v>475</v>
      </c>
      <c r="B359" s="54" t="s">
        <v>476</v>
      </c>
      <c r="C359" s="31">
        <v>4301180007</v>
      </c>
      <c r="D359" s="394">
        <v>4680115881808</v>
      </c>
      <c r="E359" s="395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7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479</v>
      </c>
      <c r="B360" s="54" t="s">
        <v>480</v>
      </c>
      <c r="C360" s="31">
        <v>4301180006</v>
      </c>
      <c r="D360" s="394">
        <v>4680115881822</v>
      </c>
      <c r="E360" s="395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481</v>
      </c>
      <c r="B361" s="54" t="s">
        <v>482</v>
      </c>
      <c r="C361" s="31">
        <v>4301180001</v>
      </c>
      <c r="D361" s="394">
        <v>4680115880016</v>
      </c>
      <c r="E361" s="395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9"/>
      <c r="B362" s="399"/>
      <c r="C362" s="399"/>
      <c r="D362" s="399"/>
      <c r="E362" s="399"/>
      <c r="F362" s="399"/>
      <c r="G362" s="399"/>
      <c r="H362" s="399"/>
      <c r="I362" s="399"/>
      <c r="J362" s="399"/>
      <c r="K362" s="399"/>
      <c r="L362" s="399"/>
      <c r="M362" s="399"/>
      <c r="N362" s="399"/>
      <c r="O362" s="410"/>
      <c r="P362" s="400" t="s">
        <v>69</v>
      </c>
      <c r="Q362" s="401"/>
      <c r="R362" s="401"/>
      <c r="S362" s="401"/>
      <c r="T362" s="401"/>
      <c r="U362" s="401"/>
      <c r="V362" s="402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hidden="1" x14ac:dyDescent="0.2">
      <c r="A363" s="399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10"/>
      <c r="P363" s="400" t="s">
        <v>69</v>
      </c>
      <c r="Q363" s="401"/>
      <c r="R363" s="401"/>
      <c r="S363" s="401"/>
      <c r="T363" s="401"/>
      <c r="U363" s="401"/>
      <c r="V363" s="402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hidden="1" customHeight="1" x14ac:dyDescent="0.25">
      <c r="A364" s="443" t="s">
        <v>483</v>
      </c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399"/>
      <c r="P364" s="399"/>
      <c r="Q364" s="399"/>
      <c r="R364" s="399"/>
      <c r="S364" s="399"/>
      <c r="T364" s="399"/>
      <c r="U364" s="399"/>
      <c r="V364" s="399"/>
      <c r="W364" s="399"/>
      <c r="X364" s="399"/>
      <c r="Y364" s="399"/>
      <c r="Z364" s="399"/>
      <c r="AA364" s="381"/>
      <c r="AB364" s="381"/>
      <c r="AC364" s="381"/>
    </row>
    <row r="365" spans="1:68" ht="14.25" hidden="1" customHeight="1" x14ac:dyDescent="0.25">
      <c r="A365" s="398" t="s">
        <v>63</v>
      </c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399"/>
      <c r="O365" s="399"/>
      <c r="P365" s="399"/>
      <c r="Q365" s="399"/>
      <c r="R365" s="399"/>
      <c r="S365" s="399"/>
      <c r="T365" s="399"/>
      <c r="U365" s="399"/>
      <c r="V365" s="399"/>
      <c r="W365" s="399"/>
      <c r="X365" s="399"/>
      <c r="Y365" s="399"/>
      <c r="Z365" s="399"/>
      <c r="AA365" s="382"/>
      <c r="AB365" s="382"/>
      <c r="AC365" s="382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4">
        <v>4607091383836</v>
      </c>
      <c r="E366" s="395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32</v>
      </c>
      <c r="Y366" s="387">
        <f>IFERROR(IF(X366="",0,CEILING((X366/$H366),1)*$H366),"")</f>
        <v>32.4</v>
      </c>
      <c r="Z366" s="36">
        <f>IFERROR(IF(Y366=0,"",ROUNDUP(Y366/H366,0)*0.00753),"")</f>
        <v>0.13553999999999999</v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36.408888888888889</v>
      </c>
      <c r="BN366" s="64">
        <f>IFERROR(Y366*I366/H366,"0")</f>
        <v>36.863999999999997</v>
      </c>
      <c r="BO366" s="64">
        <f>IFERROR(1/J366*(X366/H366),"0")</f>
        <v>0.11396011396011396</v>
      </c>
      <c r="BP366" s="64">
        <f>IFERROR(1/J366*(Y366/H366),"0")</f>
        <v>0.11538461538461538</v>
      </c>
    </row>
    <row r="367" spans="1:68" x14ac:dyDescent="0.2">
      <c r="A367" s="40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410"/>
      <c r="P367" s="400" t="s">
        <v>69</v>
      </c>
      <c r="Q367" s="401"/>
      <c r="R367" s="401"/>
      <c r="S367" s="401"/>
      <c r="T367" s="401"/>
      <c r="U367" s="401"/>
      <c r="V367" s="402"/>
      <c r="W367" s="37" t="s">
        <v>70</v>
      </c>
      <c r="X367" s="388">
        <f>IFERROR(X366/H366,"0")</f>
        <v>17.777777777777779</v>
      </c>
      <c r="Y367" s="388">
        <f>IFERROR(Y366/H366,"0")</f>
        <v>18</v>
      </c>
      <c r="Z367" s="388">
        <f>IFERROR(IF(Z366="",0,Z366),"0")</f>
        <v>0.13553999999999999</v>
      </c>
      <c r="AA367" s="389"/>
      <c r="AB367" s="389"/>
      <c r="AC367" s="389"/>
    </row>
    <row r="368" spans="1:68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410"/>
      <c r="P368" s="400" t="s">
        <v>69</v>
      </c>
      <c r="Q368" s="401"/>
      <c r="R368" s="401"/>
      <c r="S368" s="401"/>
      <c r="T368" s="401"/>
      <c r="U368" s="401"/>
      <c r="V368" s="402"/>
      <c r="W368" s="37" t="s">
        <v>68</v>
      </c>
      <c r="X368" s="388">
        <f>IFERROR(SUM(X366:X366),"0")</f>
        <v>32</v>
      </c>
      <c r="Y368" s="388">
        <f>IFERROR(SUM(Y366:Y366),"0")</f>
        <v>32.4</v>
      </c>
      <c r="Z368" s="37"/>
      <c r="AA368" s="389"/>
      <c r="AB368" s="389"/>
      <c r="AC368" s="389"/>
    </row>
    <row r="369" spans="1:68" ht="14.25" hidden="1" customHeight="1" x14ac:dyDescent="0.25">
      <c r="A369" s="398" t="s">
        <v>71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99"/>
      <c r="AA369" s="382"/>
      <c r="AB369" s="382"/>
      <c r="AC369" s="382"/>
    </row>
    <row r="370" spans="1:68" ht="16.5" hidden="1" customHeight="1" x14ac:dyDescent="0.25">
      <c r="A370" s="54" t="s">
        <v>486</v>
      </c>
      <c r="B370" s="54" t="s">
        <v>487</v>
      </c>
      <c r="C370" s="31">
        <v>4301051142</v>
      </c>
      <c r="D370" s="394">
        <v>4607091387919</v>
      </c>
      <c r="E370" s="395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488</v>
      </c>
      <c r="B371" s="54" t="s">
        <v>489</v>
      </c>
      <c r="C371" s="31">
        <v>4301051461</v>
      </c>
      <c r="D371" s="394">
        <v>4680115883604</v>
      </c>
      <c r="E371" s="395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490</v>
      </c>
      <c r="B372" s="54" t="s">
        <v>491</v>
      </c>
      <c r="C372" s="31">
        <v>4301051485</v>
      </c>
      <c r="D372" s="394">
        <v>4680115883567</v>
      </c>
      <c r="E372" s="395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40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399"/>
      <c r="O373" s="410"/>
      <c r="P373" s="400" t="s">
        <v>69</v>
      </c>
      <c r="Q373" s="401"/>
      <c r="R373" s="401"/>
      <c r="S373" s="401"/>
      <c r="T373" s="401"/>
      <c r="U373" s="401"/>
      <c r="V373" s="402"/>
      <c r="W373" s="37" t="s">
        <v>70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hidden="1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410"/>
      <c r="P374" s="400" t="s">
        <v>69</v>
      </c>
      <c r="Q374" s="401"/>
      <c r="R374" s="401"/>
      <c r="S374" s="401"/>
      <c r="T374" s="401"/>
      <c r="U374" s="401"/>
      <c r="V374" s="402"/>
      <c r="W374" s="37" t="s">
        <v>68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hidden="1" customHeight="1" x14ac:dyDescent="0.2">
      <c r="A375" s="447" t="s">
        <v>492</v>
      </c>
      <c r="B375" s="448"/>
      <c r="C375" s="448"/>
      <c r="D375" s="448"/>
      <c r="E375" s="448"/>
      <c r="F375" s="448"/>
      <c r="G375" s="448"/>
      <c r="H375" s="448"/>
      <c r="I375" s="448"/>
      <c r="J375" s="448"/>
      <c r="K375" s="448"/>
      <c r="L375" s="448"/>
      <c r="M375" s="448"/>
      <c r="N375" s="448"/>
      <c r="O375" s="448"/>
      <c r="P375" s="448"/>
      <c r="Q375" s="448"/>
      <c r="R375" s="448"/>
      <c r="S375" s="448"/>
      <c r="T375" s="448"/>
      <c r="U375" s="448"/>
      <c r="V375" s="448"/>
      <c r="W375" s="448"/>
      <c r="X375" s="448"/>
      <c r="Y375" s="448"/>
      <c r="Z375" s="448"/>
      <c r="AA375" s="48"/>
      <c r="AB375" s="48"/>
      <c r="AC375" s="48"/>
    </row>
    <row r="376" spans="1:68" ht="16.5" hidden="1" customHeight="1" x14ac:dyDescent="0.25">
      <c r="A376" s="443" t="s">
        <v>493</v>
      </c>
      <c r="B376" s="399"/>
      <c r="C376" s="399"/>
      <c r="D376" s="399"/>
      <c r="E376" s="399"/>
      <c r="F376" s="399"/>
      <c r="G376" s="399"/>
      <c r="H376" s="399"/>
      <c r="I376" s="399"/>
      <c r="J376" s="399"/>
      <c r="K376" s="399"/>
      <c r="L376" s="399"/>
      <c r="M376" s="399"/>
      <c r="N376" s="399"/>
      <c r="O376" s="399"/>
      <c r="P376" s="399"/>
      <c r="Q376" s="399"/>
      <c r="R376" s="399"/>
      <c r="S376" s="399"/>
      <c r="T376" s="399"/>
      <c r="U376" s="399"/>
      <c r="V376" s="399"/>
      <c r="W376" s="399"/>
      <c r="X376" s="399"/>
      <c r="Y376" s="399"/>
      <c r="Z376" s="399"/>
      <c r="AA376" s="381"/>
      <c r="AB376" s="381"/>
      <c r="AC376" s="381"/>
    </row>
    <row r="377" spans="1:68" ht="14.25" hidden="1" customHeight="1" x14ac:dyDescent="0.25">
      <c r="A377" s="398" t="s">
        <v>109</v>
      </c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399"/>
      <c r="P377" s="399"/>
      <c r="Q377" s="399"/>
      <c r="R377" s="399"/>
      <c r="S377" s="399"/>
      <c r="T377" s="399"/>
      <c r="U377" s="399"/>
      <c r="V377" s="399"/>
      <c r="W377" s="399"/>
      <c r="X377" s="399"/>
      <c r="Y377" s="399"/>
      <c r="Z377" s="399"/>
      <c r="AA377" s="382"/>
      <c r="AB377" s="382"/>
      <c r="AC377" s="382"/>
    </row>
    <row r="378" spans="1:68" ht="27" hidden="1" customHeight="1" x14ac:dyDescent="0.25">
      <c r="A378" s="54" t="s">
        <v>494</v>
      </c>
      <c r="B378" s="54" t="s">
        <v>495</v>
      </c>
      <c r="C378" s="31">
        <v>4301011946</v>
      </c>
      <c r="D378" s="394">
        <v>4680115884847</v>
      </c>
      <c r="E378" s="395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4">
        <v>4680115884847</v>
      </c>
      <c r="E379" s="395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2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300</v>
      </c>
      <c r="Y379" s="387">
        <f t="shared" si="67"/>
        <v>300</v>
      </c>
      <c r="Z379" s="36">
        <f>IFERROR(IF(Y379=0,"",ROUNDUP(Y379/H379,0)*0.02175),"")</f>
        <v>0.43499999999999994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309.60000000000002</v>
      </c>
      <c r="BN379" s="64">
        <f t="shared" si="69"/>
        <v>309.60000000000002</v>
      </c>
      <c r="BO379" s="64">
        <f t="shared" si="70"/>
        <v>0.41666666666666663</v>
      </c>
      <c r="BP379" s="64">
        <f t="shared" si="71"/>
        <v>0.41666666666666663</v>
      </c>
    </row>
    <row r="380" spans="1:68" ht="27" hidden="1" customHeight="1" x14ac:dyDescent="0.25">
      <c r="A380" s="54" t="s">
        <v>497</v>
      </c>
      <c r="B380" s="54" t="s">
        <v>498</v>
      </c>
      <c r="C380" s="31">
        <v>4301011947</v>
      </c>
      <c r="D380" s="394">
        <v>4680115884854</v>
      </c>
      <c r="E380" s="395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497</v>
      </c>
      <c r="B381" s="54" t="s">
        <v>499</v>
      </c>
      <c r="C381" s="31">
        <v>4301011870</v>
      </c>
      <c r="D381" s="394">
        <v>4680115884854</v>
      </c>
      <c r="E381" s="395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6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0</v>
      </c>
      <c r="Y381" s="387">
        <f t="shared" si="67"/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hidden="1" customHeight="1" x14ac:dyDescent="0.25">
      <c r="A382" s="54" t="s">
        <v>500</v>
      </c>
      <c r="B382" s="54" t="s">
        <v>501</v>
      </c>
      <c r="C382" s="31">
        <v>4301011943</v>
      </c>
      <c r="D382" s="394">
        <v>4680115884830</v>
      </c>
      <c r="E382" s="395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4">
        <v>4680115884830</v>
      </c>
      <c r="E383" s="395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5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500</v>
      </c>
      <c r="Y383" s="387">
        <f t="shared" si="67"/>
        <v>510</v>
      </c>
      <c r="Z383" s="36">
        <f>IFERROR(IF(Y383=0,"",ROUNDUP(Y383/H383,0)*0.02175),"")</f>
        <v>0.73949999999999994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516</v>
      </c>
      <c r="BN383" s="64">
        <f t="shared" si="69"/>
        <v>526.32000000000005</v>
      </c>
      <c r="BO383" s="64">
        <f t="shared" si="70"/>
        <v>0.69444444444444442</v>
      </c>
      <c r="BP383" s="64">
        <f t="shared" si="71"/>
        <v>0.70833333333333326</v>
      </c>
    </row>
    <row r="384" spans="1:68" ht="27" hidden="1" customHeight="1" x14ac:dyDescent="0.25">
      <c r="A384" s="54" t="s">
        <v>503</v>
      </c>
      <c r="B384" s="54" t="s">
        <v>504</v>
      </c>
      <c r="C384" s="31">
        <v>4301011433</v>
      </c>
      <c r="D384" s="394">
        <v>4680115882638</v>
      </c>
      <c r="E384" s="395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505</v>
      </c>
      <c r="B385" s="54" t="s">
        <v>506</v>
      </c>
      <c r="C385" s="31">
        <v>4301011952</v>
      </c>
      <c r="D385" s="394">
        <v>4680115884922</v>
      </c>
      <c r="E385" s="395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507</v>
      </c>
      <c r="B386" s="54" t="s">
        <v>508</v>
      </c>
      <c r="C386" s="31">
        <v>4301011868</v>
      </c>
      <c r="D386" s="394">
        <v>4680115884861</v>
      </c>
      <c r="E386" s="395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0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410"/>
      <c r="P387" s="400" t="s">
        <v>69</v>
      </c>
      <c r="Q387" s="401"/>
      <c r="R387" s="401"/>
      <c r="S387" s="401"/>
      <c r="T387" s="401"/>
      <c r="U387" s="401"/>
      <c r="V387" s="402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53.333333333333336</v>
      </c>
      <c r="Y387" s="388">
        <f>IFERROR(Y378/H378,"0")+IFERROR(Y379/H379,"0")+IFERROR(Y380/H380,"0")+IFERROR(Y381/H381,"0")+IFERROR(Y382/H382,"0")+IFERROR(Y383/H383,"0")+IFERROR(Y384/H384,"0")+IFERROR(Y385/H385,"0")+IFERROR(Y386/H386,"0")</f>
        <v>54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1.1744999999999999</v>
      </c>
      <c r="AA387" s="389"/>
      <c r="AB387" s="389"/>
      <c r="AC387" s="389"/>
    </row>
    <row r="388" spans="1:68" x14ac:dyDescent="0.2">
      <c r="A388" s="399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10"/>
      <c r="P388" s="400" t="s">
        <v>69</v>
      </c>
      <c r="Q388" s="401"/>
      <c r="R388" s="401"/>
      <c r="S388" s="401"/>
      <c r="T388" s="401"/>
      <c r="U388" s="401"/>
      <c r="V388" s="402"/>
      <c r="W388" s="37" t="s">
        <v>68</v>
      </c>
      <c r="X388" s="388">
        <f>IFERROR(SUM(X378:X386),"0")</f>
        <v>800</v>
      </c>
      <c r="Y388" s="388">
        <f>IFERROR(SUM(Y378:Y386),"0")</f>
        <v>810</v>
      </c>
      <c r="Z388" s="37"/>
      <c r="AA388" s="389"/>
      <c r="AB388" s="389"/>
      <c r="AC388" s="389"/>
    </row>
    <row r="389" spans="1:68" ht="14.25" hidden="1" customHeight="1" x14ac:dyDescent="0.25">
      <c r="A389" s="398" t="s">
        <v>145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99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4">
        <v>4607091383980</v>
      </c>
      <c r="E390" s="395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900</v>
      </c>
      <c r="Y390" s="387">
        <f>IFERROR(IF(X390="",0,CEILING((X390/$H390),1)*$H390),"")</f>
        <v>900</v>
      </c>
      <c r="Z390" s="36">
        <f>IFERROR(IF(Y390=0,"",ROUNDUP(Y390/H390,0)*0.02175),"")</f>
        <v>1.3049999999999999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928.8</v>
      </c>
      <c r="BN390" s="64">
        <f>IFERROR(Y390*I390/H390,"0")</f>
        <v>928.8</v>
      </c>
      <c r="BO390" s="64">
        <f>IFERROR(1/J390*(X390/H390),"0")</f>
        <v>1.25</v>
      </c>
      <c r="BP390" s="64">
        <f>IFERROR(1/J390*(Y390/H390),"0")</f>
        <v>1.25</v>
      </c>
    </row>
    <row r="391" spans="1:68" ht="27" hidden="1" customHeight="1" x14ac:dyDescent="0.25">
      <c r="A391" s="54" t="s">
        <v>511</v>
      </c>
      <c r="B391" s="54" t="s">
        <v>512</v>
      </c>
      <c r="C391" s="31">
        <v>4301020179</v>
      </c>
      <c r="D391" s="394">
        <v>4607091384178</v>
      </c>
      <c r="E391" s="395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09"/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410"/>
      <c r="P392" s="400" t="s">
        <v>69</v>
      </c>
      <c r="Q392" s="401"/>
      <c r="R392" s="401"/>
      <c r="S392" s="401"/>
      <c r="T392" s="401"/>
      <c r="U392" s="401"/>
      <c r="V392" s="402"/>
      <c r="W392" s="37" t="s">
        <v>70</v>
      </c>
      <c r="X392" s="388">
        <f>IFERROR(X390/H390,"0")+IFERROR(X391/H391,"0")</f>
        <v>60</v>
      </c>
      <c r="Y392" s="388">
        <f>IFERROR(Y390/H390,"0")+IFERROR(Y391/H391,"0")</f>
        <v>60</v>
      </c>
      <c r="Z392" s="388">
        <f>IFERROR(IF(Z390="",0,Z390),"0")+IFERROR(IF(Z391="",0,Z391),"0")</f>
        <v>1.3049999999999999</v>
      </c>
      <c r="AA392" s="389"/>
      <c r="AB392" s="389"/>
      <c r="AC392" s="389"/>
    </row>
    <row r="393" spans="1:68" x14ac:dyDescent="0.2">
      <c r="A393" s="399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10"/>
      <c r="P393" s="400" t="s">
        <v>69</v>
      </c>
      <c r="Q393" s="401"/>
      <c r="R393" s="401"/>
      <c r="S393" s="401"/>
      <c r="T393" s="401"/>
      <c r="U393" s="401"/>
      <c r="V393" s="402"/>
      <c r="W393" s="37" t="s">
        <v>68</v>
      </c>
      <c r="X393" s="388">
        <f>IFERROR(SUM(X390:X391),"0")</f>
        <v>900</v>
      </c>
      <c r="Y393" s="388">
        <f>IFERROR(SUM(Y390:Y391),"0")</f>
        <v>900</v>
      </c>
      <c r="Z393" s="37"/>
      <c r="AA393" s="389"/>
      <c r="AB393" s="389"/>
      <c r="AC393" s="389"/>
    </row>
    <row r="394" spans="1:68" ht="14.25" hidden="1" customHeight="1" x14ac:dyDescent="0.25">
      <c r="A394" s="398" t="s">
        <v>71</v>
      </c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399"/>
      <c r="P394" s="399"/>
      <c r="Q394" s="399"/>
      <c r="R394" s="399"/>
      <c r="S394" s="399"/>
      <c r="T394" s="399"/>
      <c r="U394" s="399"/>
      <c r="V394" s="399"/>
      <c r="W394" s="399"/>
      <c r="X394" s="399"/>
      <c r="Y394" s="399"/>
      <c r="Z394" s="399"/>
      <c r="AA394" s="382"/>
      <c r="AB394" s="382"/>
      <c r="AC394" s="382"/>
    </row>
    <row r="395" spans="1:68" ht="27" hidden="1" customHeight="1" x14ac:dyDescent="0.25">
      <c r="A395" s="54" t="s">
        <v>513</v>
      </c>
      <c r="B395" s="54" t="s">
        <v>514</v>
      </c>
      <c r="C395" s="31">
        <v>4301051560</v>
      </c>
      <c r="D395" s="394">
        <v>4607091383928</v>
      </c>
      <c r="E395" s="395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4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513</v>
      </c>
      <c r="B396" s="54" t="s">
        <v>515</v>
      </c>
      <c r="C396" s="31">
        <v>4301051639</v>
      </c>
      <c r="D396" s="394">
        <v>4607091383928</v>
      </c>
      <c r="E396" s="395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516</v>
      </c>
      <c r="B397" s="54" t="s">
        <v>517</v>
      </c>
      <c r="C397" s="31">
        <v>4301051636</v>
      </c>
      <c r="D397" s="394">
        <v>4607091384260</v>
      </c>
      <c r="E397" s="395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7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18</v>
      </c>
      <c r="Y397" s="387">
        <f>IFERROR(IF(X397="",0,CEILING((X397/$H397),1)*$H397),"")</f>
        <v>23.4</v>
      </c>
      <c r="Z397" s="36">
        <f>IFERROR(IF(Y397=0,"",ROUNDUP(Y397/H397,0)*0.02175),"")</f>
        <v>6.5250000000000002E-2</v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19.301538461538463</v>
      </c>
      <c r="BN397" s="64">
        <f>IFERROR(Y397*I397/H397,"0")</f>
        <v>25.092000000000002</v>
      </c>
      <c r="BO397" s="64">
        <f>IFERROR(1/J397*(X397/H397),"0")</f>
        <v>4.1208791208791208E-2</v>
      </c>
      <c r="BP397" s="64">
        <f>IFERROR(1/J397*(Y397/H397),"0")</f>
        <v>5.3571428571428568E-2</v>
      </c>
    </row>
    <row r="398" spans="1:68" x14ac:dyDescent="0.2">
      <c r="A398" s="409"/>
      <c r="B398" s="399"/>
      <c r="C398" s="399"/>
      <c r="D398" s="399"/>
      <c r="E398" s="399"/>
      <c r="F398" s="399"/>
      <c r="G398" s="399"/>
      <c r="H398" s="399"/>
      <c r="I398" s="399"/>
      <c r="J398" s="399"/>
      <c r="K398" s="399"/>
      <c r="L398" s="399"/>
      <c r="M398" s="399"/>
      <c r="N398" s="399"/>
      <c r="O398" s="410"/>
      <c r="P398" s="400" t="s">
        <v>69</v>
      </c>
      <c r="Q398" s="401"/>
      <c r="R398" s="401"/>
      <c r="S398" s="401"/>
      <c r="T398" s="401"/>
      <c r="U398" s="401"/>
      <c r="V398" s="402"/>
      <c r="W398" s="37" t="s">
        <v>70</v>
      </c>
      <c r="X398" s="388">
        <f>IFERROR(X395/H395,"0")+IFERROR(X396/H396,"0")+IFERROR(X397/H397,"0")</f>
        <v>2.3076923076923079</v>
      </c>
      <c r="Y398" s="388">
        <f>IFERROR(Y395/H395,"0")+IFERROR(Y396/H396,"0")+IFERROR(Y397/H397,"0")</f>
        <v>3</v>
      </c>
      <c r="Z398" s="388">
        <f>IFERROR(IF(Z395="",0,Z395),"0")+IFERROR(IF(Z396="",0,Z396),"0")+IFERROR(IF(Z397="",0,Z397),"0")</f>
        <v>6.5250000000000002E-2</v>
      </c>
      <c r="AA398" s="389"/>
      <c r="AB398" s="389"/>
      <c r="AC398" s="389"/>
    </row>
    <row r="399" spans="1:68" x14ac:dyDescent="0.2">
      <c r="A399" s="399"/>
      <c r="B399" s="399"/>
      <c r="C399" s="399"/>
      <c r="D399" s="399"/>
      <c r="E399" s="399"/>
      <c r="F399" s="399"/>
      <c r="G399" s="399"/>
      <c r="H399" s="399"/>
      <c r="I399" s="399"/>
      <c r="J399" s="399"/>
      <c r="K399" s="399"/>
      <c r="L399" s="399"/>
      <c r="M399" s="399"/>
      <c r="N399" s="399"/>
      <c r="O399" s="410"/>
      <c r="P399" s="400" t="s">
        <v>69</v>
      </c>
      <c r="Q399" s="401"/>
      <c r="R399" s="401"/>
      <c r="S399" s="401"/>
      <c r="T399" s="401"/>
      <c r="U399" s="401"/>
      <c r="V399" s="402"/>
      <c r="W399" s="37" t="s">
        <v>68</v>
      </c>
      <c r="X399" s="388">
        <f>IFERROR(SUM(X395:X397),"0")</f>
        <v>18</v>
      </c>
      <c r="Y399" s="388">
        <f>IFERROR(SUM(Y395:Y397),"0")</f>
        <v>23.4</v>
      </c>
      <c r="Z399" s="37"/>
      <c r="AA399" s="389"/>
      <c r="AB399" s="389"/>
      <c r="AC399" s="389"/>
    </row>
    <row r="400" spans="1:68" ht="14.25" hidden="1" customHeight="1" x14ac:dyDescent="0.25">
      <c r="A400" s="398" t="s">
        <v>180</v>
      </c>
      <c r="B400" s="399"/>
      <c r="C400" s="399"/>
      <c r="D400" s="399"/>
      <c r="E400" s="399"/>
      <c r="F400" s="399"/>
      <c r="G400" s="399"/>
      <c r="H400" s="399"/>
      <c r="I400" s="399"/>
      <c r="J400" s="399"/>
      <c r="K400" s="399"/>
      <c r="L400" s="399"/>
      <c r="M400" s="399"/>
      <c r="N400" s="399"/>
      <c r="O400" s="399"/>
      <c r="P400" s="399"/>
      <c r="Q400" s="399"/>
      <c r="R400" s="399"/>
      <c r="S400" s="399"/>
      <c r="T400" s="399"/>
      <c r="U400" s="399"/>
      <c r="V400" s="399"/>
      <c r="W400" s="399"/>
      <c r="X400" s="399"/>
      <c r="Y400" s="399"/>
      <c r="Z400" s="399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4">
        <v>4607091384673</v>
      </c>
      <c r="E401" s="395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4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51</v>
      </c>
      <c r="Y401" s="387">
        <f>IFERROR(IF(X401="",0,CEILING((X401/$H401),1)*$H401),"")</f>
        <v>54.6</v>
      </c>
      <c r="Z401" s="36">
        <f>IFERROR(IF(Y401=0,"",ROUNDUP(Y401/H401,0)*0.02175),"")</f>
        <v>0.15225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54.687692307692309</v>
      </c>
      <c r="BN401" s="64">
        <f>IFERROR(Y401*I401/H401,"0")</f>
        <v>58.548000000000009</v>
      </c>
      <c r="BO401" s="64">
        <f>IFERROR(1/J401*(X401/H401),"0")</f>
        <v>0.11675824175824175</v>
      </c>
      <c r="BP401" s="64">
        <f>IFERROR(1/J401*(Y401/H401),"0")</f>
        <v>0.125</v>
      </c>
    </row>
    <row r="402" spans="1:68" ht="16.5" hidden="1" customHeight="1" x14ac:dyDescent="0.25">
      <c r="A402" s="54" t="s">
        <v>518</v>
      </c>
      <c r="B402" s="54" t="s">
        <v>520</v>
      </c>
      <c r="C402" s="31">
        <v>4301060345</v>
      </c>
      <c r="D402" s="394">
        <v>4607091384673</v>
      </c>
      <c r="E402" s="395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09"/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410"/>
      <c r="P403" s="400" t="s">
        <v>69</v>
      </c>
      <c r="Q403" s="401"/>
      <c r="R403" s="401"/>
      <c r="S403" s="401"/>
      <c r="T403" s="401"/>
      <c r="U403" s="401"/>
      <c r="V403" s="402"/>
      <c r="W403" s="37" t="s">
        <v>70</v>
      </c>
      <c r="X403" s="388">
        <f>IFERROR(X401/H401,"0")+IFERROR(X402/H402,"0")</f>
        <v>6.5384615384615383</v>
      </c>
      <c r="Y403" s="388">
        <f>IFERROR(Y401/H401,"0")+IFERROR(Y402/H402,"0")</f>
        <v>7</v>
      </c>
      <c r="Z403" s="388">
        <f>IFERROR(IF(Z401="",0,Z401),"0")+IFERROR(IF(Z402="",0,Z402),"0")</f>
        <v>0.15225</v>
      </c>
      <c r="AA403" s="389"/>
      <c r="AB403" s="389"/>
      <c r="AC403" s="389"/>
    </row>
    <row r="404" spans="1:68" x14ac:dyDescent="0.2">
      <c r="A404" s="399"/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399"/>
      <c r="O404" s="410"/>
      <c r="P404" s="400" t="s">
        <v>69</v>
      </c>
      <c r="Q404" s="401"/>
      <c r="R404" s="401"/>
      <c r="S404" s="401"/>
      <c r="T404" s="401"/>
      <c r="U404" s="401"/>
      <c r="V404" s="402"/>
      <c r="W404" s="37" t="s">
        <v>68</v>
      </c>
      <c r="X404" s="388">
        <f>IFERROR(SUM(X401:X402),"0")</f>
        <v>51</v>
      </c>
      <c r="Y404" s="388">
        <f>IFERROR(SUM(Y401:Y402),"0")</f>
        <v>54.6</v>
      </c>
      <c r="Z404" s="37"/>
      <c r="AA404" s="389"/>
      <c r="AB404" s="389"/>
      <c r="AC404" s="389"/>
    </row>
    <row r="405" spans="1:68" ht="16.5" hidden="1" customHeight="1" x14ac:dyDescent="0.25">
      <c r="A405" s="443" t="s">
        <v>521</v>
      </c>
      <c r="B405" s="399"/>
      <c r="C405" s="399"/>
      <c r="D405" s="399"/>
      <c r="E405" s="399"/>
      <c r="F405" s="399"/>
      <c r="G405" s="399"/>
      <c r="H405" s="399"/>
      <c r="I405" s="399"/>
      <c r="J405" s="399"/>
      <c r="K405" s="399"/>
      <c r="L405" s="399"/>
      <c r="M405" s="399"/>
      <c r="N405" s="399"/>
      <c r="O405" s="399"/>
      <c r="P405" s="399"/>
      <c r="Q405" s="399"/>
      <c r="R405" s="399"/>
      <c r="S405" s="399"/>
      <c r="T405" s="399"/>
      <c r="U405" s="399"/>
      <c r="V405" s="399"/>
      <c r="W405" s="399"/>
      <c r="X405" s="399"/>
      <c r="Y405" s="399"/>
      <c r="Z405" s="399"/>
      <c r="AA405" s="381"/>
      <c r="AB405" s="381"/>
      <c r="AC405" s="381"/>
    </row>
    <row r="406" spans="1:68" ht="14.25" hidden="1" customHeight="1" x14ac:dyDescent="0.25">
      <c r="A406" s="398" t="s">
        <v>109</v>
      </c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399"/>
      <c r="O406" s="399"/>
      <c r="P406" s="399"/>
      <c r="Q406" s="399"/>
      <c r="R406" s="399"/>
      <c r="S406" s="399"/>
      <c r="T406" s="399"/>
      <c r="U406" s="399"/>
      <c r="V406" s="399"/>
      <c r="W406" s="399"/>
      <c r="X406" s="399"/>
      <c r="Y406" s="399"/>
      <c r="Z406" s="399"/>
      <c r="AA406" s="382"/>
      <c r="AB406" s="382"/>
      <c r="AC406" s="382"/>
    </row>
    <row r="407" spans="1:68" ht="27" hidden="1" customHeight="1" x14ac:dyDescent="0.25">
      <c r="A407" s="54" t="s">
        <v>522</v>
      </c>
      <c r="B407" s="54" t="s">
        <v>523</v>
      </c>
      <c r="C407" s="31">
        <v>4301011873</v>
      </c>
      <c r="D407" s="394">
        <v>4680115881907</v>
      </c>
      <c r="E407" s="395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606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525</v>
      </c>
      <c r="B408" s="54" t="s">
        <v>526</v>
      </c>
      <c r="C408" s="31">
        <v>4301011874</v>
      </c>
      <c r="D408" s="394">
        <v>4680115884892</v>
      </c>
      <c r="E408" s="395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527</v>
      </c>
      <c r="B409" s="54" t="s">
        <v>528</v>
      </c>
      <c r="C409" s="31">
        <v>4301011875</v>
      </c>
      <c r="D409" s="394">
        <v>4680115884885</v>
      </c>
      <c r="E409" s="395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70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529</v>
      </c>
      <c r="B410" s="54" t="s">
        <v>530</v>
      </c>
      <c r="C410" s="31">
        <v>4301011871</v>
      </c>
      <c r="D410" s="394">
        <v>4680115884908</v>
      </c>
      <c r="E410" s="395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9"/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410"/>
      <c r="P411" s="400" t="s">
        <v>69</v>
      </c>
      <c r="Q411" s="401"/>
      <c r="R411" s="401"/>
      <c r="S411" s="401"/>
      <c r="T411" s="401"/>
      <c r="U411" s="401"/>
      <c r="V411" s="402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hidden="1" x14ac:dyDescent="0.2">
      <c r="A412" s="399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399"/>
      <c r="O412" s="410"/>
      <c r="P412" s="400" t="s">
        <v>69</v>
      </c>
      <c r="Q412" s="401"/>
      <c r="R412" s="401"/>
      <c r="S412" s="401"/>
      <c r="T412" s="401"/>
      <c r="U412" s="401"/>
      <c r="V412" s="402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hidden="1" customHeight="1" x14ac:dyDescent="0.25">
      <c r="A413" s="398" t="s">
        <v>63</v>
      </c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399"/>
      <c r="O413" s="399"/>
      <c r="P413" s="399"/>
      <c r="Q413" s="399"/>
      <c r="R413" s="399"/>
      <c r="S413" s="399"/>
      <c r="T413" s="399"/>
      <c r="U413" s="399"/>
      <c r="V413" s="399"/>
      <c r="W413" s="399"/>
      <c r="X413" s="399"/>
      <c r="Y413" s="399"/>
      <c r="Z413" s="399"/>
      <c r="AA413" s="382"/>
      <c r="AB413" s="382"/>
      <c r="AC413" s="382"/>
    </row>
    <row r="414" spans="1:68" ht="27" hidden="1" customHeight="1" x14ac:dyDescent="0.25">
      <c r="A414" s="54" t="s">
        <v>531</v>
      </c>
      <c r="B414" s="54" t="s">
        <v>532</v>
      </c>
      <c r="C414" s="31">
        <v>4301031303</v>
      </c>
      <c r="D414" s="394">
        <v>4607091384802</v>
      </c>
      <c r="E414" s="395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533</v>
      </c>
      <c r="B415" s="54" t="s">
        <v>534</v>
      </c>
      <c r="C415" s="31">
        <v>4301031304</v>
      </c>
      <c r="D415" s="394">
        <v>4607091384826</v>
      </c>
      <c r="E415" s="395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10"/>
      <c r="P416" s="400" t="s">
        <v>69</v>
      </c>
      <c r="Q416" s="401"/>
      <c r="R416" s="401"/>
      <c r="S416" s="401"/>
      <c r="T416" s="401"/>
      <c r="U416" s="401"/>
      <c r="V416" s="402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hidden="1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410"/>
      <c r="P417" s="400" t="s">
        <v>69</v>
      </c>
      <c r="Q417" s="401"/>
      <c r="R417" s="401"/>
      <c r="S417" s="401"/>
      <c r="T417" s="401"/>
      <c r="U417" s="401"/>
      <c r="V417" s="402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hidden="1" customHeight="1" x14ac:dyDescent="0.25">
      <c r="A418" s="398" t="s">
        <v>71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99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4">
        <v>4607091384246</v>
      </c>
      <c r="E419" s="395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319</v>
      </c>
      <c r="Y419" s="387">
        <f>IFERROR(IF(X419="",0,CEILING((X419/$H419),1)*$H419),"")</f>
        <v>319.8</v>
      </c>
      <c r="Z419" s="36">
        <f>IFERROR(IF(Y419=0,"",ROUNDUP(Y419/H419,0)*0.02175),"")</f>
        <v>0.89174999999999993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342.0661538461539</v>
      </c>
      <c r="BN419" s="64">
        <f>IFERROR(Y419*I419/H419,"0")</f>
        <v>342.92400000000004</v>
      </c>
      <c r="BO419" s="64">
        <f>IFERROR(1/J419*(X419/H419),"0")</f>
        <v>0.73031135531135527</v>
      </c>
      <c r="BP419" s="64">
        <f>IFERROR(1/J419*(Y419/H419),"0")</f>
        <v>0.7321428571428571</v>
      </c>
    </row>
    <row r="420" spans="1:68" ht="27" hidden="1" customHeight="1" x14ac:dyDescent="0.25">
      <c r="A420" s="54" t="s">
        <v>537</v>
      </c>
      <c r="B420" s="54" t="s">
        <v>538</v>
      </c>
      <c r="C420" s="31">
        <v>4301051445</v>
      </c>
      <c r="D420" s="394">
        <v>4680115881976</v>
      </c>
      <c r="E420" s="395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539</v>
      </c>
      <c r="B421" s="54" t="s">
        <v>540</v>
      </c>
      <c r="C421" s="31">
        <v>4301051297</v>
      </c>
      <c r="D421" s="394">
        <v>4607091384253</v>
      </c>
      <c r="E421" s="395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539</v>
      </c>
      <c r="B422" s="54" t="s">
        <v>541</v>
      </c>
      <c r="C422" s="31">
        <v>4301051634</v>
      </c>
      <c r="D422" s="394">
        <v>4607091384253</v>
      </c>
      <c r="E422" s="395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542</v>
      </c>
      <c r="B423" s="54" t="s">
        <v>543</v>
      </c>
      <c r="C423" s="31">
        <v>4301051444</v>
      </c>
      <c r="D423" s="394">
        <v>4680115881969</v>
      </c>
      <c r="E423" s="395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09"/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410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8">
        <f>IFERROR(X419/H419,"0")+IFERROR(X420/H420,"0")+IFERROR(X421/H421,"0")+IFERROR(X422/H422,"0")+IFERROR(X423/H423,"0")</f>
        <v>40.897435897435898</v>
      </c>
      <c r="Y424" s="388">
        <f>IFERROR(Y419/H419,"0")+IFERROR(Y420/H420,"0")+IFERROR(Y421/H421,"0")+IFERROR(Y422/H422,"0")+IFERROR(Y423/H423,"0")</f>
        <v>41</v>
      </c>
      <c r="Z424" s="388">
        <f>IFERROR(IF(Z419="",0,Z419),"0")+IFERROR(IF(Z420="",0,Z420),"0")+IFERROR(IF(Z421="",0,Z421),"0")+IFERROR(IF(Z422="",0,Z422),"0")+IFERROR(IF(Z423="",0,Z423),"0")</f>
        <v>0.89174999999999993</v>
      </c>
      <c r="AA424" s="389"/>
      <c r="AB424" s="389"/>
      <c r="AC424" s="389"/>
    </row>
    <row r="425" spans="1:68" x14ac:dyDescent="0.2">
      <c r="A425" s="399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10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8">
        <f>IFERROR(SUM(X419:X423),"0")</f>
        <v>319</v>
      </c>
      <c r="Y425" s="388">
        <f>IFERROR(SUM(Y419:Y423),"0")</f>
        <v>319.8</v>
      </c>
      <c r="Z425" s="37"/>
      <c r="AA425" s="389"/>
      <c r="AB425" s="389"/>
      <c r="AC425" s="389"/>
    </row>
    <row r="426" spans="1:68" ht="14.25" hidden="1" customHeight="1" x14ac:dyDescent="0.25">
      <c r="A426" s="398" t="s">
        <v>180</v>
      </c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399"/>
      <c r="P426" s="399"/>
      <c r="Q426" s="399"/>
      <c r="R426" s="399"/>
      <c r="S426" s="399"/>
      <c r="T426" s="399"/>
      <c r="U426" s="399"/>
      <c r="V426" s="399"/>
      <c r="W426" s="399"/>
      <c r="X426" s="399"/>
      <c r="Y426" s="399"/>
      <c r="Z426" s="399"/>
      <c r="AA426" s="382"/>
      <c r="AB426" s="382"/>
      <c r="AC426" s="382"/>
    </row>
    <row r="427" spans="1:68" ht="27" hidden="1" customHeight="1" x14ac:dyDescent="0.25">
      <c r="A427" s="54" t="s">
        <v>544</v>
      </c>
      <c r="B427" s="54" t="s">
        <v>545</v>
      </c>
      <c r="C427" s="31">
        <v>4301060377</v>
      </c>
      <c r="D427" s="394">
        <v>4607091389357</v>
      </c>
      <c r="E427" s="395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09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410"/>
      <c r="P428" s="400" t="s">
        <v>69</v>
      </c>
      <c r="Q428" s="401"/>
      <c r="R428" s="401"/>
      <c r="S428" s="401"/>
      <c r="T428" s="401"/>
      <c r="U428" s="401"/>
      <c r="V428" s="402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399"/>
      <c r="O429" s="410"/>
      <c r="P429" s="400" t="s">
        <v>69</v>
      </c>
      <c r="Q429" s="401"/>
      <c r="R429" s="401"/>
      <c r="S429" s="401"/>
      <c r="T429" s="401"/>
      <c r="U429" s="401"/>
      <c r="V429" s="402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47" t="s">
        <v>546</v>
      </c>
      <c r="B430" s="448"/>
      <c r="C430" s="448"/>
      <c r="D430" s="448"/>
      <c r="E430" s="448"/>
      <c r="F430" s="448"/>
      <c r="G430" s="448"/>
      <c r="H430" s="448"/>
      <c r="I430" s="448"/>
      <c r="J430" s="448"/>
      <c r="K430" s="448"/>
      <c r="L430" s="448"/>
      <c r="M430" s="448"/>
      <c r="N430" s="448"/>
      <c r="O430" s="448"/>
      <c r="P430" s="448"/>
      <c r="Q430" s="448"/>
      <c r="R430" s="448"/>
      <c r="S430" s="448"/>
      <c r="T430" s="448"/>
      <c r="U430" s="448"/>
      <c r="V430" s="448"/>
      <c r="W430" s="448"/>
      <c r="X430" s="448"/>
      <c r="Y430" s="448"/>
      <c r="Z430" s="448"/>
      <c r="AA430" s="48"/>
      <c r="AB430" s="48"/>
      <c r="AC430" s="48"/>
    </row>
    <row r="431" spans="1:68" ht="16.5" hidden="1" customHeight="1" x14ac:dyDescent="0.25">
      <c r="A431" s="443" t="s">
        <v>547</v>
      </c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399"/>
      <c r="O431" s="399"/>
      <c r="P431" s="399"/>
      <c r="Q431" s="399"/>
      <c r="R431" s="399"/>
      <c r="S431" s="399"/>
      <c r="T431" s="399"/>
      <c r="U431" s="399"/>
      <c r="V431" s="399"/>
      <c r="W431" s="399"/>
      <c r="X431" s="399"/>
      <c r="Y431" s="399"/>
      <c r="Z431" s="399"/>
      <c r="AA431" s="381"/>
      <c r="AB431" s="381"/>
      <c r="AC431" s="381"/>
    </row>
    <row r="432" spans="1:68" ht="14.25" hidden="1" customHeight="1" x14ac:dyDescent="0.25">
      <c r="A432" s="398" t="s">
        <v>109</v>
      </c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399"/>
      <c r="O432" s="399"/>
      <c r="P432" s="399"/>
      <c r="Q432" s="399"/>
      <c r="R432" s="399"/>
      <c r="S432" s="399"/>
      <c r="T432" s="399"/>
      <c r="U432" s="399"/>
      <c r="V432" s="399"/>
      <c r="W432" s="399"/>
      <c r="X432" s="399"/>
      <c r="Y432" s="399"/>
      <c r="Z432" s="399"/>
      <c r="AA432" s="382"/>
      <c r="AB432" s="382"/>
      <c r="AC432" s="382"/>
    </row>
    <row r="433" spans="1:68" ht="27" hidden="1" customHeight="1" x14ac:dyDescent="0.25">
      <c r="A433" s="54" t="s">
        <v>548</v>
      </c>
      <c r="B433" s="54" t="s">
        <v>549</v>
      </c>
      <c r="C433" s="31">
        <v>4301011428</v>
      </c>
      <c r="D433" s="394">
        <v>4607091389708</v>
      </c>
      <c r="E433" s="395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09"/>
      <c r="B434" s="399"/>
      <c r="C434" s="399"/>
      <c r="D434" s="399"/>
      <c r="E434" s="399"/>
      <c r="F434" s="399"/>
      <c r="G434" s="399"/>
      <c r="H434" s="399"/>
      <c r="I434" s="399"/>
      <c r="J434" s="399"/>
      <c r="K434" s="399"/>
      <c r="L434" s="399"/>
      <c r="M434" s="399"/>
      <c r="N434" s="399"/>
      <c r="O434" s="410"/>
      <c r="P434" s="400" t="s">
        <v>69</v>
      </c>
      <c r="Q434" s="401"/>
      <c r="R434" s="401"/>
      <c r="S434" s="401"/>
      <c r="T434" s="401"/>
      <c r="U434" s="401"/>
      <c r="V434" s="402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399"/>
      <c r="B435" s="399"/>
      <c r="C435" s="399"/>
      <c r="D435" s="399"/>
      <c r="E435" s="399"/>
      <c r="F435" s="399"/>
      <c r="G435" s="399"/>
      <c r="H435" s="399"/>
      <c r="I435" s="399"/>
      <c r="J435" s="399"/>
      <c r="K435" s="399"/>
      <c r="L435" s="399"/>
      <c r="M435" s="399"/>
      <c r="N435" s="399"/>
      <c r="O435" s="410"/>
      <c r="P435" s="400" t="s">
        <v>69</v>
      </c>
      <c r="Q435" s="401"/>
      <c r="R435" s="401"/>
      <c r="S435" s="401"/>
      <c r="T435" s="401"/>
      <c r="U435" s="401"/>
      <c r="V435" s="402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398" t="s">
        <v>63</v>
      </c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399"/>
      <c r="O436" s="399"/>
      <c r="P436" s="399"/>
      <c r="Q436" s="399"/>
      <c r="R436" s="399"/>
      <c r="S436" s="399"/>
      <c r="T436" s="399"/>
      <c r="U436" s="399"/>
      <c r="V436" s="399"/>
      <c r="W436" s="399"/>
      <c r="X436" s="399"/>
      <c r="Y436" s="399"/>
      <c r="Z436" s="399"/>
      <c r="AA436" s="382"/>
      <c r="AB436" s="382"/>
      <c r="AC436" s="382"/>
    </row>
    <row r="437" spans="1:68" ht="27" hidden="1" customHeight="1" x14ac:dyDescent="0.25">
      <c r="A437" s="54" t="s">
        <v>550</v>
      </c>
      <c r="B437" s="54" t="s">
        <v>551</v>
      </c>
      <c r="C437" s="31">
        <v>4301031322</v>
      </c>
      <c r="D437" s="394">
        <v>4607091389753</v>
      </c>
      <c r="E437" s="395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4">
        <v>4607091389753</v>
      </c>
      <c r="E438" s="395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88</v>
      </c>
      <c r="Y438" s="387">
        <f t="shared" si="72"/>
        <v>88.2</v>
      </c>
      <c r="Z438" s="36">
        <f>IFERROR(IF(Y438=0,"",ROUNDUP(Y438/H438,0)*0.00753),"")</f>
        <v>0.15812999999999999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92.819047619047609</v>
      </c>
      <c r="BN438" s="64">
        <f t="shared" si="74"/>
        <v>93.03</v>
      </c>
      <c r="BO438" s="64">
        <f t="shared" si="75"/>
        <v>0.1343101343101343</v>
      </c>
      <c r="BP438" s="64">
        <f t="shared" si="76"/>
        <v>0.13461538461538461</v>
      </c>
    </row>
    <row r="439" spans="1:68" ht="27" hidden="1" customHeight="1" x14ac:dyDescent="0.25">
      <c r="A439" s="54" t="s">
        <v>553</v>
      </c>
      <c r="B439" s="54" t="s">
        <v>554</v>
      </c>
      <c r="C439" s="31">
        <v>4301031323</v>
      </c>
      <c r="D439" s="394">
        <v>4607091389760</v>
      </c>
      <c r="E439" s="395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4">
        <v>4607091389746</v>
      </c>
      <c r="E440" s="395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56</v>
      </c>
      <c r="Y440" s="387">
        <f t="shared" si="72"/>
        <v>58.800000000000004</v>
      </c>
      <c r="Z440" s="36">
        <f>IFERROR(IF(Y440=0,"",ROUNDUP(Y440/H440,0)*0.00753),"")</f>
        <v>0.10542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59.066666666666663</v>
      </c>
      <c r="BN440" s="64">
        <f t="shared" si="74"/>
        <v>62.019999999999996</v>
      </c>
      <c r="BO440" s="64">
        <f t="shared" si="75"/>
        <v>8.5470085470085458E-2</v>
      </c>
      <c r="BP440" s="64">
        <f t="shared" si="76"/>
        <v>8.9743589743589744E-2</v>
      </c>
    </row>
    <row r="441" spans="1:68" ht="27" hidden="1" customHeight="1" x14ac:dyDescent="0.25">
      <c r="A441" s="54" t="s">
        <v>555</v>
      </c>
      <c r="B441" s="54" t="s">
        <v>557</v>
      </c>
      <c r="C441" s="31">
        <v>4301031356</v>
      </c>
      <c r="D441" s="394">
        <v>4607091389746</v>
      </c>
      <c r="E441" s="395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558</v>
      </c>
      <c r="B442" s="54" t="s">
        <v>559</v>
      </c>
      <c r="C442" s="31">
        <v>4301031335</v>
      </c>
      <c r="D442" s="394">
        <v>4680115883147</v>
      </c>
      <c r="E442" s="395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558</v>
      </c>
      <c r="B443" s="54" t="s">
        <v>560</v>
      </c>
      <c r="C443" s="31">
        <v>4301031257</v>
      </c>
      <c r="D443" s="394">
        <v>4680115883147</v>
      </c>
      <c r="E443" s="395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6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hidden="1" customHeight="1" x14ac:dyDescent="0.25">
      <c r="A444" s="54" t="s">
        <v>561</v>
      </c>
      <c r="B444" s="54" t="s">
        <v>562</v>
      </c>
      <c r="C444" s="31">
        <v>4301031330</v>
      </c>
      <c r="D444" s="394">
        <v>4607091384338</v>
      </c>
      <c r="E444" s="395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9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561</v>
      </c>
      <c r="B445" s="54" t="s">
        <v>563</v>
      </c>
      <c r="C445" s="31">
        <v>4301031178</v>
      </c>
      <c r="D445" s="394">
        <v>4607091384338</v>
      </c>
      <c r="E445" s="395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564</v>
      </c>
      <c r="B446" s="54" t="s">
        <v>565</v>
      </c>
      <c r="C446" s="31">
        <v>4301031336</v>
      </c>
      <c r="D446" s="394">
        <v>4680115883154</v>
      </c>
      <c r="E446" s="395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564</v>
      </c>
      <c r="B447" s="54" t="s">
        <v>566</v>
      </c>
      <c r="C447" s="31">
        <v>4301031254</v>
      </c>
      <c r="D447" s="394">
        <v>4680115883154</v>
      </c>
      <c r="E447" s="395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hidden="1" customHeight="1" x14ac:dyDescent="0.25">
      <c r="A448" s="54" t="s">
        <v>567</v>
      </c>
      <c r="B448" s="54" t="s">
        <v>568</v>
      </c>
      <c r="C448" s="31">
        <v>4301031331</v>
      </c>
      <c r="D448" s="394">
        <v>4607091389524</v>
      </c>
      <c r="E448" s="395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567</v>
      </c>
      <c r="B449" s="54" t="s">
        <v>569</v>
      </c>
      <c r="C449" s="31">
        <v>4301031361</v>
      </c>
      <c r="D449" s="394">
        <v>4607091389524</v>
      </c>
      <c r="E449" s="395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1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571</v>
      </c>
      <c r="B450" s="54" t="s">
        <v>572</v>
      </c>
      <c r="C450" s="31">
        <v>4301031337</v>
      </c>
      <c r="D450" s="394">
        <v>4680115883161</v>
      </c>
      <c r="E450" s="395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571</v>
      </c>
      <c r="B451" s="54" t="s">
        <v>573</v>
      </c>
      <c r="C451" s="31">
        <v>4301031258</v>
      </c>
      <c r="D451" s="394">
        <v>4680115883161</v>
      </c>
      <c r="E451" s="395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574</v>
      </c>
      <c r="B452" s="54" t="s">
        <v>575</v>
      </c>
      <c r="C452" s="31">
        <v>4301031333</v>
      </c>
      <c r="D452" s="394">
        <v>4607091389531</v>
      </c>
      <c r="E452" s="395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574</v>
      </c>
      <c r="B453" s="54" t="s">
        <v>576</v>
      </c>
      <c r="C453" s="31">
        <v>4301031358</v>
      </c>
      <c r="D453" s="394">
        <v>4607091389531</v>
      </c>
      <c r="E453" s="395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hidden="1" customHeight="1" x14ac:dyDescent="0.25">
      <c r="A454" s="54" t="s">
        <v>577</v>
      </c>
      <c r="B454" s="54" t="s">
        <v>578</v>
      </c>
      <c r="C454" s="31">
        <v>4301031360</v>
      </c>
      <c r="D454" s="394">
        <v>4607091384345</v>
      </c>
      <c r="E454" s="395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hidden="1" customHeight="1" x14ac:dyDescent="0.25">
      <c r="A455" s="54" t="s">
        <v>579</v>
      </c>
      <c r="B455" s="54" t="s">
        <v>580</v>
      </c>
      <c r="C455" s="31">
        <v>4301031338</v>
      </c>
      <c r="D455" s="394">
        <v>4680115883185</v>
      </c>
      <c r="E455" s="395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579</v>
      </c>
      <c r="B456" s="54" t="s">
        <v>581</v>
      </c>
      <c r="C456" s="31">
        <v>4301031255</v>
      </c>
      <c r="D456" s="394">
        <v>4680115883185</v>
      </c>
      <c r="E456" s="395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hidden="1" customHeight="1" x14ac:dyDescent="0.25">
      <c r="A457" s="54" t="s">
        <v>582</v>
      </c>
      <c r="B457" s="54" t="s">
        <v>583</v>
      </c>
      <c r="C457" s="31">
        <v>4301031236</v>
      </c>
      <c r="D457" s="394">
        <v>4680115882928</v>
      </c>
      <c r="E457" s="395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0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410"/>
      <c r="P458" s="400" t="s">
        <v>69</v>
      </c>
      <c r="Q458" s="401"/>
      <c r="R458" s="401"/>
      <c r="S458" s="401"/>
      <c r="T458" s="401"/>
      <c r="U458" s="401"/>
      <c r="V458" s="402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34.285714285714285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35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0.26355000000000001</v>
      </c>
      <c r="AA458" s="389"/>
      <c r="AB458" s="389"/>
      <c r="AC458" s="389"/>
    </row>
    <row r="459" spans="1:68" x14ac:dyDescent="0.2">
      <c r="A459" s="399"/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410"/>
      <c r="P459" s="400" t="s">
        <v>69</v>
      </c>
      <c r="Q459" s="401"/>
      <c r="R459" s="401"/>
      <c r="S459" s="401"/>
      <c r="T459" s="401"/>
      <c r="U459" s="401"/>
      <c r="V459" s="402"/>
      <c r="W459" s="37" t="s">
        <v>68</v>
      </c>
      <c r="X459" s="388">
        <f>IFERROR(SUM(X437:X457),"0")</f>
        <v>144</v>
      </c>
      <c r="Y459" s="388">
        <f>IFERROR(SUM(Y437:Y457),"0")</f>
        <v>147</v>
      </c>
      <c r="Z459" s="37"/>
      <c r="AA459" s="389"/>
      <c r="AB459" s="389"/>
      <c r="AC459" s="389"/>
    </row>
    <row r="460" spans="1:68" ht="14.25" hidden="1" customHeight="1" x14ac:dyDescent="0.25">
      <c r="A460" s="398" t="s">
        <v>71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99"/>
      <c r="AA460" s="382"/>
      <c r="AB460" s="382"/>
      <c r="AC460" s="382"/>
    </row>
    <row r="461" spans="1:68" ht="27" hidden="1" customHeight="1" x14ac:dyDescent="0.25">
      <c r="A461" s="54" t="s">
        <v>584</v>
      </c>
      <c r="B461" s="54" t="s">
        <v>585</v>
      </c>
      <c r="C461" s="31">
        <v>4301051284</v>
      </c>
      <c r="D461" s="394">
        <v>4607091384352</v>
      </c>
      <c r="E461" s="395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586</v>
      </c>
      <c r="B462" s="54" t="s">
        <v>587</v>
      </c>
      <c r="C462" s="31">
        <v>4301051431</v>
      </c>
      <c r="D462" s="394">
        <v>4607091389654</v>
      </c>
      <c r="E462" s="395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0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410"/>
      <c r="P463" s="400" t="s">
        <v>69</v>
      </c>
      <c r="Q463" s="401"/>
      <c r="R463" s="401"/>
      <c r="S463" s="401"/>
      <c r="T463" s="401"/>
      <c r="U463" s="401"/>
      <c r="V463" s="402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399"/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410"/>
      <c r="P464" s="400" t="s">
        <v>69</v>
      </c>
      <c r="Q464" s="401"/>
      <c r="R464" s="401"/>
      <c r="S464" s="401"/>
      <c r="T464" s="401"/>
      <c r="U464" s="401"/>
      <c r="V464" s="402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398" t="s">
        <v>95</v>
      </c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399"/>
      <c r="P465" s="399"/>
      <c r="Q465" s="399"/>
      <c r="R465" s="399"/>
      <c r="S465" s="399"/>
      <c r="T465" s="399"/>
      <c r="U465" s="399"/>
      <c r="V465" s="399"/>
      <c r="W465" s="399"/>
      <c r="X465" s="399"/>
      <c r="Y465" s="399"/>
      <c r="Z465" s="399"/>
      <c r="AA465" s="382"/>
      <c r="AB465" s="382"/>
      <c r="AC465" s="382"/>
    </row>
    <row r="466" spans="1:68" ht="27" hidden="1" customHeight="1" x14ac:dyDescent="0.25">
      <c r="A466" s="54" t="s">
        <v>588</v>
      </c>
      <c r="B466" s="54" t="s">
        <v>589</v>
      </c>
      <c r="C466" s="31">
        <v>4301032047</v>
      </c>
      <c r="D466" s="394">
        <v>4680115884342</v>
      </c>
      <c r="E466" s="395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49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410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hidden="1" x14ac:dyDescent="0.2">
      <c r="A468" s="399"/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410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hidden="1" customHeight="1" x14ac:dyDescent="0.25">
      <c r="A469" s="443" t="s">
        <v>592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99"/>
      <c r="AA469" s="381"/>
      <c r="AB469" s="381"/>
      <c r="AC469" s="381"/>
    </row>
    <row r="470" spans="1:68" ht="14.25" hidden="1" customHeight="1" x14ac:dyDescent="0.25">
      <c r="A470" s="398" t="s">
        <v>145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99"/>
      <c r="AA470" s="382"/>
      <c r="AB470" s="382"/>
      <c r="AC470" s="382"/>
    </row>
    <row r="471" spans="1:68" ht="27" hidden="1" customHeight="1" x14ac:dyDescent="0.25">
      <c r="A471" s="54" t="s">
        <v>593</v>
      </c>
      <c r="B471" s="54" t="s">
        <v>594</v>
      </c>
      <c r="C471" s="31">
        <v>4301020315</v>
      </c>
      <c r="D471" s="394">
        <v>4607091389364</v>
      </c>
      <c r="E471" s="395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09"/>
      <c r="B472" s="399"/>
      <c r="C472" s="399"/>
      <c r="D472" s="399"/>
      <c r="E472" s="399"/>
      <c r="F472" s="399"/>
      <c r="G472" s="399"/>
      <c r="H472" s="399"/>
      <c r="I472" s="399"/>
      <c r="J472" s="399"/>
      <c r="K472" s="399"/>
      <c r="L472" s="399"/>
      <c r="M472" s="399"/>
      <c r="N472" s="399"/>
      <c r="O472" s="410"/>
      <c r="P472" s="400" t="s">
        <v>69</v>
      </c>
      <c r="Q472" s="401"/>
      <c r="R472" s="401"/>
      <c r="S472" s="401"/>
      <c r="T472" s="401"/>
      <c r="U472" s="401"/>
      <c r="V472" s="402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399"/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410"/>
      <c r="P473" s="400" t="s">
        <v>69</v>
      </c>
      <c r="Q473" s="401"/>
      <c r="R473" s="401"/>
      <c r="S473" s="401"/>
      <c r="T473" s="401"/>
      <c r="U473" s="401"/>
      <c r="V473" s="402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398" t="s">
        <v>63</v>
      </c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99"/>
      <c r="AA474" s="382"/>
      <c r="AB474" s="382"/>
      <c r="AC474" s="382"/>
    </row>
    <row r="475" spans="1:68" ht="27" customHeight="1" x14ac:dyDescent="0.25">
      <c r="A475" s="54" t="s">
        <v>595</v>
      </c>
      <c r="B475" s="54" t="s">
        <v>596</v>
      </c>
      <c r="C475" s="31">
        <v>4301031324</v>
      </c>
      <c r="D475" s="394">
        <v>4607091389739</v>
      </c>
      <c r="E475" s="395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69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118</v>
      </c>
      <c r="Y475" s="387">
        <f t="shared" ref="Y475:Y480" si="78">IFERROR(IF(X475="",0,CEILING((X475/$H475),1)*$H475),"")</f>
        <v>121.80000000000001</v>
      </c>
      <c r="Z475" s="36">
        <f>IFERROR(IF(Y475=0,"",ROUNDUP(Y475/H475,0)*0.00753),"")</f>
        <v>0.21837000000000001</v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124.46190476190476</v>
      </c>
      <c r="BN475" s="64">
        <f t="shared" ref="BN475:BN480" si="80">IFERROR(Y475*I475/H475,"0")</f>
        <v>128.47</v>
      </c>
      <c r="BO475" s="64">
        <f t="shared" ref="BO475:BO480" si="81">IFERROR(1/J475*(X475/H475),"0")</f>
        <v>0.1800976800976801</v>
      </c>
      <c r="BP475" s="64">
        <f t="shared" ref="BP475:BP480" si="82">IFERROR(1/J475*(Y475/H475),"0")</f>
        <v>0.1858974358974359</v>
      </c>
    </row>
    <row r="476" spans="1:68" ht="27" hidden="1" customHeight="1" x14ac:dyDescent="0.25">
      <c r="A476" s="54" t="s">
        <v>595</v>
      </c>
      <c r="B476" s="54" t="s">
        <v>597</v>
      </c>
      <c r="C476" s="31">
        <v>4301031212</v>
      </c>
      <c r="D476" s="394">
        <v>4607091389739</v>
      </c>
      <c r="E476" s="395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598</v>
      </c>
      <c r="B477" s="54" t="s">
        <v>599</v>
      </c>
      <c r="C477" s="31">
        <v>4301031363</v>
      </c>
      <c r="D477" s="394">
        <v>4607091389425</v>
      </c>
      <c r="E477" s="395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600</v>
      </c>
      <c r="B478" s="54" t="s">
        <v>601</v>
      </c>
      <c r="C478" s="31">
        <v>4301031334</v>
      </c>
      <c r="D478" s="394">
        <v>4680115880771</v>
      </c>
      <c r="E478" s="395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69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hidden="1" customHeight="1" x14ac:dyDescent="0.25">
      <c r="A479" s="54" t="s">
        <v>602</v>
      </c>
      <c r="B479" s="54" t="s">
        <v>603</v>
      </c>
      <c r="C479" s="31">
        <v>4301031327</v>
      </c>
      <c r="D479" s="394">
        <v>4607091389500</v>
      </c>
      <c r="E479" s="395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52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hidden="1" customHeight="1" x14ac:dyDescent="0.25">
      <c r="A480" s="54" t="s">
        <v>602</v>
      </c>
      <c r="B480" s="54" t="s">
        <v>604</v>
      </c>
      <c r="C480" s="31">
        <v>4301031173</v>
      </c>
      <c r="D480" s="394">
        <v>4607091389500</v>
      </c>
      <c r="E480" s="395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53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09"/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410"/>
      <c r="P481" s="400" t="s">
        <v>69</v>
      </c>
      <c r="Q481" s="401"/>
      <c r="R481" s="401"/>
      <c r="S481" s="401"/>
      <c r="T481" s="401"/>
      <c r="U481" s="401"/>
      <c r="V481" s="402"/>
      <c r="W481" s="37" t="s">
        <v>70</v>
      </c>
      <c r="X481" s="388">
        <f>IFERROR(X475/H475,"0")+IFERROR(X476/H476,"0")+IFERROR(X477/H477,"0")+IFERROR(X478/H478,"0")+IFERROR(X479/H479,"0")+IFERROR(X480/H480,"0")</f>
        <v>28.095238095238095</v>
      </c>
      <c r="Y481" s="388">
        <f>IFERROR(Y475/H475,"0")+IFERROR(Y476/H476,"0")+IFERROR(Y477/H477,"0")+IFERROR(Y478/H478,"0")+IFERROR(Y479/H479,"0")+IFERROR(Y480/H480,"0")</f>
        <v>29</v>
      </c>
      <c r="Z481" s="388">
        <f>IFERROR(IF(Z475="",0,Z475),"0")+IFERROR(IF(Z476="",0,Z476),"0")+IFERROR(IF(Z477="",0,Z477),"0")+IFERROR(IF(Z478="",0,Z478),"0")+IFERROR(IF(Z479="",0,Z479),"0")+IFERROR(IF(Z480="",0,Z480),"0")</f>
        <v>0.21837000000000001</v>
      </c>
      <c r="AA481" s="389"/>
      <c r="AB481" s="389"/>
      <c r="AC481" s="389"/>
    </row>
    <row r="482" spans="1:68" x14ac:dyDescent="0.2">
      <c r="A482" s="399"/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399"/>
      <c r="O482" s="410"/>
      <c r="P482" s="400" t="s">
        <v>69</v>
      </c>
      <c r="Q482" s="401"/>
      <c r="R482" s="401"/>
      <c r="S482" s="401"/>
      <c r="T482" s="401"/>
      <c r="U482" s="401"/>
      <c r="V482" s="402"/>
      <c r="W482" s="37" t="s">
        <v>68</v>
      </c>
      <c r="X482" s="388">
        <f>IFERROR(SUM(X475:X480),"0")</f>
        <v>118</v>
      </c>
      <c r="Y482" s="388">
        <f>IFERROR(SUM(Y475:Y480),"0")</f>
        <v>121.80000000000001</v>
      </c>
      <c r="Z482" s="37"/>
      <c r="AA482" s="389"/>
      <c r="AB482" s="389"/>
      <c r="AC482" s="389"/>
    </row>
    <row r="483" spans="1:68" ht="14.25" hidden="1" customHeight="1" x14ac:dyDescent="0.25">
      <c r="A483" s="398" t="s">
        <v>104</v>
      </c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399"/>
      <c r="P483" s="399"/>
      <c r="Q483" s="399"/>
      <c r="R483" s="399"/>
      <c r="S483" s="399"/>
      <c r="T483" s="399"/>
      <c r="U483" s="399"/>
      <c r="V483" s="399"/>
      <c r="W483" s="399"/>
      <c r="X483" s="399"/>
      <c r="Y483" s="399"/>
      <c r="Z483" s="399"/>
      <c r="AA483" s="382"/>
      <c r="AB483" s="382"/>
      <c r="AC483" s="382"/>
    </row>
    <row r="484" spans="1:68" ht="27" hidden="1" customHeight="1" x14ac:dyDescent="0.25">
      <c r="A484" s="54" t="s">
        <v>605</v>
      </c>
      <c r="B484" s="54" t="s">
        <v>606</v>
      </c>
      <c r="C484" s="31">
        <v>4301170010</v>
      </c>
      <c r="D484" s="394">
        <v>4680115884090</v>
      </c>
      <c r="E484" s="395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409"/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410"/>
      <c r="P485" s="400" t="s">
        <v>69</v>
      </c>
      <c r="Q485" s="401"/>
      <c r="R485" s="401"/>
      <c r="S485" s="401"/>
      <c r="T485" s="401"/>
      <c r="U485" s="401"/>
      <c r="V485" s="402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hidden="1" x14ac:dyDescent="0.2">
      <c r="A486" s="399"/>
      <c r="B486" s="399"/>
      <c r="C486" s="399"/>
      <c r="D486" s="399"/>
      <c r="E486" s="399"/>
      <c r="F486" s="399"/>
      <c r="G486" s="399"/>
      <c r="H486" s="399"/>
      <c r="I486" s="399"/>
      <c r="J486" s="399"/>
      <c r="K486" s="399"/>
      <c r="L486" s="399"/>
      <c r="M486" s="399"/>
      <c r="N486" s="399"/>
      <c r="O486" s="410"/>
      <c r="P486" s="400" t="s">
        <v>69</v>
      </c>
      <c r="Q486" s="401"/>
      <c r="R486" s="401"/>
      <c r="S486" s="401"/>
      <c r="T486" s="401"/>
      <c r="U486" s="401"/>
      <c r="V486" s="402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hidden="1" customHeight="1" x14ac:dyDescent="0.25">
      <c r="A487" s="443" t="s">
        <v>607</v>
      </c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399"/>
      <c r="P487" s="399"/>
      <c r="Q487" s="399"/>
      <c r="R487" s="399"/>
      <c r="S487" s="399"/>
      <c r="T487" s="399"/>
      <c r="U487" s="399"/>
      <c r="V487" s="399"/>
      <c r="W487" s="399"/>
      <c r="X487" s="399"/>
      <c r="Y487" s="399"/>
      <c r="Z487" s="399"/>
      <c r="AA487" s="381"/>
      <c r="AB487" s="381"/>
      <c r="AC487" s="381"/>
    </row>
    <row r="488" spans="1:68" ht="14.25" hidden="1" customHeight="1" x14ac:dyDescent="0.25">
      <c r="A488" s="398" t="s">
        <v>63</v>
      </c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399"/>
      <c r="P488" s="399"/>
      <c r="Q488" s="399"/>
      <c r="R488" s="399"/>
      <c r="S488" s="399"/>
      <c r="T488" s="399"/>
      <c r="U488" s="399"/>
      <c r="V488" s="399"/>
      <c r="W488" s="399"/>
      <c r="X488" s="399"/>
      <c r="Y488" s="399"/>
      <c r="Z488" s="399"/>
      <c r="AA488" s="382"/>
      <c r="AB488" s="382"/>
      <c r="AC488" s="382"/>
    </row>
    <row r="489" spans="1:68" ht="27" hidden="1" customHeight="1" x14ac:dyDescent="0.25">
      <c r="A489" s="54" t="s">
        <v>608</v>
      </c>
      <c r="B489" s="54" t="s">
        <v>609</v>
      </c>
      <c r="C489" s="31">
        <v>4301031294</v>
      </c>
      <c r="D489" s="394">
        <v>4680115885189</v>
      </c>
      <c r="E489" s="395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610</v>
      </c>
      <c r="B490" s="54" t="s">
        <v>611</v>
      </c>
      <c r="C490" s="31">
        <v>4301031293</v>
      </c>
      <c r="D490" s="394">
        <v>4680115885172</v>
      </c>
      <c r="E490" s="395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70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612</v>
      </c>
      <c r="B491" s="54" t="s">
        <v>613</v>
      </c>
      <c r="C491" s="31">
        <v>4301031291</v>
      </c>
      <c r="D491" s="394">
        <v>4680115885110</v>
      </c>
      <c r="E491" s="395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59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9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399"/>
      <c r="O492" s="410"/>
      <c r="P492" s="400" t="s">
        <v>69</v>
      </c>
      <c r="Q492" s="401"/>
      <c r="R492" s="401"/>
      <c r="S492" s="401"/>
      <c r="T492" s="401"/>
      <c r="U492" s="401"/>
      <c r="V492" s="402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hidden="1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399"/>
      <c r="O493" s="410"/>
      <c r="P493" s="400" t="s">
        <v>69</v>
      </c>
      <c r="Q493" s="401"/>
      <c r="R493" s="401"/>
      <c r="S493" s="401"/>
      <c r="T493" s="401"/>
      <c r="U493" s="401"/>
      <c r="V493" s="402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hidden="1" customHeight="1" x14ac:dyDescent="0.25">
      <c r="A494" s="443" t="s">
        <v>614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99"/>
      <c r="AA494" s="381"/>
      <c r="AB494" s="381"/>
      <c r="AC494" s="381"/>
    </row>
    <row r="495" spans="1:68" ht="14.25" hidden="1" customHeight="1" x14ac:dyDescent="0.25">
      <c r="A495" s="398" t="s">
        <v>63</v>
      </c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399"/>
      <c r="P495" s="399"/>
      <c r="Q495" s="399"/>
      <c r="R495" s="399"/>
      <c r="S495" s="399"/>
      <c r="T495" s="399"/>
      <c r="U495" s="399"/>
      <c r="V495" s="399"/>
      <c r="W495" s="399"/>
      <c r="X495" s="399"/>
      <c r="Y495" s="399"/>
      <c r="Z495" s="399"/>
      <c r="AA495" s="382"/>
      <c r="AB495" s="382"/>
      <c r="AC495" s="382"/>
    </row>
    <row r="496" spans="1:68" ht="27" hidden="1" customHeight="1" x14ac:dyDescent="0.25">
      <c r="A496" s="54" t="s">
        <v>615</v>
      </c>
      <c r="B496" s="54" t="s">
        <v>616</v>
      </c>
      <c r="C496" s="31">
        <v>4301031261</v>
      </c>
      <c r="D496" s="394">
        <v>4680115885103</v>
      </c>
      <c r="E496" s="395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0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410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399"/>
      <c r="O498" s="410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47" t="s">
        <v>617</v>
      </c>
      <c r="B499" s="448"/>
      <c r="C499" s="448"/>
      <c r="D499" s="448"/>
      <c r="E499" s="448"/>
      <c r="F499" s="448"/>
      <c r="G499" s="448"/>
      <c r="H499" s="448"/>
      <c r="I499" s="448"/>
      <c r="J499" s="448"/>
      <c r="K499" s="448"/>
      <c r="L499" s="448"/>
      <c r="M499" s="448"/>
      <c r="N499" s="448"/>
      <c r="O499" s="448"/>
      <c r="P499" s="448"/>
      <c r="Q499" s="448"/>
      <c r="R499" s="448"/>
      <c r="S499" s="448"/>
      <c r="T499" s="448"/>
      <c r="U499" s="448"/>
      <c r="V499" s="448"/>
      <c r="W499" s="448"/>
      <c r="X499" s="448"/>
      <c r="Y499" s="448"/>
      <c r="Z499" s="448"/>
      <c r="AA499" s="48"/>
      <c r="AB499" s="48"/>
      <c r="AC499" s="48"/>
    </row>
    <row r="500" spans="1:68" ht="16.5" hidden="1" customHeight="1" x14ac:dyDescent="0.25">
      <c r="A500" s="443" t="s">
        <v>617</v>
      </c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399"/>
      <c r="P500" s="399"/>
      <c r="Q500" s="399"/>
      <c r="R500" s="399"/>
      <c r="S500" s="399"/>
      <c r="T500" s="399"/>
      <c r="U500" s="399"/>
      <c r="V500" s="399"/>
      <c r="W500" s="399"/>
      <c r="X500" s="399"/>
      <c r="Y500" s="399"/>
      <c r="Z500" s="399"/>
      <c r="AA500" s="381"/>
      <c r="AB500" s="381"/>
      <c r="AC500" s="381"/>
    </row>
    <row r="501" spans="1:68" ht="14.25" hidden="1" customHeight="1" x14ac:dyDescent="0.25">
      <c r="A501" s="398" t="s">
        <v>109</v>
      </c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399"/>
      <c r="P501" s="399"/>
      <c r="Q501" s="399"/>
      <c r="R501" s="399"/>
      <c r="S501" s="399"/>
      <c r="T501" s="399"/>
      <c r="U501" s="399"/>
      <c r="V501" s="399"/>
      <c r="W501" s="399"/>
      <c r="X501" s="399"/>
      <c r="Y501" s="399"/>
      <c r="Z501" s="399"/>
      <c r="AA501" s="382"/>
      <c r="AB501" s="382"/>
      <c r="AC501" s="382"/>
    </row>
    <row r="502" spans="1:68" ht="27" hidden="1" customHeight="1" x14ac:dyDescent="0.25">
      <c r="A502" s="54" t="s">
        <v>618</v>
      </c>
      <c r="B502" s="54" t="s">
        <v>619</v>
      </c>
      <c r="C502" s="31">
        <v>4301011795</v>
      </c>
      <c r="D502" s="394">
        <v>4607091389067</v>
      </c>
      <c r="E502" s="395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hidden="1" customHeight="1" x14ac:dyDescent="0.25">
      <c r="A503" s="54" t="s">
        <v>620</v>
      </c>
      <c r="B503" s="54" t="s">
        <v>621</v>
      </c>
      <c r="C503" s="31">
        <v>4301011961</v>
      </c>
      <c r="D503" s="394">
        <v>4680115885271</v>
      </c>
      <c r="E503" s="395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622</v>
      </c>
      <c r="B504" s="54" t="s">
        <v>623</v>
      </c>
      <c r="C504" s="31">
        <v>4301011774</v>
      </c>
      <c r="D504" s="394">
        <v>4680115884502</v>
      </c>
      <c r="E504" s="395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4">
        <v>4607091389104</v>
      </c>
      <c r="E505" s="395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207</v>
      </c>
      <c r="Y505" s="387">
        <f t="shared" si="83"/>
        <v>211.20000000000002</v>
      </c>
      <c r="Z505" s="36">
        <f t="shared" si="84"/>
        <v>0.47839999999999999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221.11363636363635</v>
      </c>
      <c r="BN505" s="64">
        <f t="shared" si="86"/>
        <v>225.60000000000002</v>
      </c>
      <c r="BO505" s="64">
        <f t="shared" si="87"/>
        <v>0.37696678321678323</v>
      </c>
      <c r="BP505" s="64">
        <f t="shared" si="88"/>
        <v>0.38461538461538464</v>
      </c>
    </row>
    <row r="506" spans="1:68" ht="16.5" hidden="1" customHeight="1" x14ac:dyDescent="0.25">
      <c r="A506" s="54" t="s">
        <v>626</v>
      </c>
      <c r="B506" s="54" t="s">
        <v>627</v>
      </c>
      <c r="C506" s="31">
        <v>4301011799</v>
      </c>
      <c r="D506" s="394">
        <v>4680115884519</v>
      </c>
      <c r="E506" s="395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4">
        <v>4680115885226</v>
      </c>
      <c r="E507" s="395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132</v>
      </c>
      <c r="Y507" s="387">
        <f t="shared" si="83"/>
        <v>132</v>
      </c>
      <c r="Z507" s="36">
        <f t="shared" si="84"/>
        <v>0.29899999999999999</v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140.99999999999997</v>
      </c>
      <c r="BN507" s="64">
        <f t="shared" si="86"/>
        <v>140.99999999999997</v>
      </c>
      <c r="BO507" s="64">
        <f t="shared" si="87"/>
        <v>0.24038461538461539</v>
      </c>
      <c r="BP507" s="64">
        <f t="shared" si="88"/>
        <v>0.24038461538461539</v>
      </c>
    </row>
    <row r="508" spans="1:68" ht="27" hidden="1" customHeight="1" x14ac:dyDescent="0.25">
      <c r="A508" s="54" t="s">
        <v>630</v>
      </c>
      <c r="B508" s="54" t="s">
        <v>631</v>
      </c>
      <c r="C508" s="31">
        <v>4301011778</v>
      </c>
      <c r="D508" s="394">
        <v>4680115880603</v>
      </c>
      <c r="E508" s="395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hidden="1" customHeight="1" x14ac:dyDescent="0.25">
      <c r="A509" s="54" t="s">
        <v>632</v>
      </c>
      <c r="B509" s="54" t="s">
        <v>633</v>
      </c>
      <c r="C509" s="31">
        <v>4301011784</v>
      </c>
      <c r="D509" s="394">
        <v>4607091389982</v>
      </c>
      <c r="E509" s="395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09"/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410"/>
      <c r="P510" s="400" t="s">
        <v>69</v>
      </c>
      <c r="Q510" s="401"/>
      <c r="R510" s="401"/>
      <c r="S510" s="401"/>
      <c r="T510" s="401"/>
      <c r="U510" s="401"/>
      <c r="V510" s="402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64.204545454545453</v>
      </c>
      <c r="Y510" s="388">
        <f>IFERROR(Y502/H502,"0")+IFERROR(Y503/H503,"0")+IFERROR(Y504/H504,"0")+IFERROR(Y505/H505,"0")+IFERROR(Y506/H506,"0")+IFERROR(Y507/H507,"0")+IFERROR(Y508/H508,"0")+IFERROR(Y509/H509,"0")</f>
        <v>65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0.77739999999999998</v>
      </c>
      <c r="AA510" s="389"/>
      <c r="AB510" s="389"/>
      <c r="AC510" s="389"/>
    </row>
    <row r="511" spans="1:68" x14ac:dyDescent="0.2">
      <c r="A511" s="399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410"/>
      <c r="P511" s="400" t="s">
        <v>69</v>
      </c>
      <c r="Q511" s="401"/>
      <c r="R511" s="401"/>
      <c r="S511" s="401"/>
      <c r="T511" s="401"/>
      <c r="U511" s="401"/>
      <c r="V511" s="402"/>
      <c r="W511" s="37" t="s">
        <v>68</v>
      </c>
      <c r="X511" s="388">
        <f>IFERROR(SUM(X502:X509),"0")</f>
        <v>339</v>
      </c>
      <c r="Y511" s="388">
        <f>IFERROR(SUM(Y502:Y509),"0")</f>
        <v>343.20000000000005</v>
      </c>
      <c r="Z511" s="37"/>
      <c r="AA511" s="389"/>
      <c r="AB511" s="389"/>
      <c r="AC511" s="389"/>
    </row>
    <row r="512" spans="1:68" ht="14.25" hidden="1" customHeight="1" x14ac:dyDescent="0.25">
      <c r="A512" s="398" t="s">
        <v>145</v>
      </c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399"/>
      <c r="O512" s="399"/>
      <c r="P512" s="399"/>
      <c r="Q512" s="399"/>
      <c r="R512" s="399"/>
      <c r="S512" s="399"/>
      <c r="T512" s="399"/>
      <c r="U512" s="399"/>
      <c r="V512" s="399"/>
      <c r="W512" s="399"/>
      <c r="X512" s="399"/>
      <c r="Y512" s="399"/>
      <c r="Z512" s="399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4">
        <v>4607091388930</v>
      </c>
      <c r="E513" s="395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293</v>
      </c>
      <c r="Y513" s="387">
        <f>IFERROR(IF(X513="",0,CEILING((X513/$H513),1)*$H513),"")</f>
        <v>295.68</v>
      </c>
      <c r="Z513" s="36">
        <f>IFERROR(IF(Y513=0,"",ROUNDUP(Y513/H513,0)*0.01196),"")</f>
        <v>0.66976000000000002</v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312.97727272727269</v>
      </c>
      <c r="BN513" s="64">
        <f>IFERROR(Y513*I513/H513,"0")</f>
        <v>315.83999999999997</v>
      </c>
      <c r="BO513" s="64">
        <f>IFERROR(1/J513*(X513/H513),"0")</f>
        <v>0.53358100233100236</v>
      </c>
      <c r="BP513" s="64">
        <f>IFERROR(1/J513*(Y513/H513),"0")</f>
        <v>0.53846153846153855</v>
      </c>
    </row>
    <row r="514" spans="1:68" ht="16.5" hidden="1" customHeight="1" x14ac:dyDescent="0.25">
      <c r="A514" s="54" t="s">
        <v>636</v>
      </c>
      <c r="B514" s="54" t="s">
        <v>637</v>
      </c>
      <c r="C514" s="31">
        <v>4301020206</v>
      </c>
      <c r="D514" s="394">
        <v>4680115880054</v>
      </c>
      <c r="E514" s="395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09"/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410"/>
      <c r="P515" s="400" t="s">
        <v>69</v>
      </c>
      <c r="Q515" s="401"/>
      <c r="R515" s="401"/>
      <c r="S515" s="401"/>
      <c r="T515" s="401"/>
      <c r="U515" s="401"/>
      <c r="V515" s="402"/>
      <c r="W515" s="37" t="s">
        <v>70</v>
      </c>
      <c r="X515" s="388">
        <f>IFERROR(X513/H513,"0")+IFERROR(X514/H514,"0")</f>
        <v>55.492424242424242</v>
      </c>
      <c r="Y515" s="388">
        <f>IFERROR(Y513/H513,"0")+IFERROR(Y514/H514,"0")</f>
        <v>56</v>
      </c>
      <c r="Z515" s="388">
        <f>IFERROR(IF(Z513="",0,Z513),"0")+IFERROR(IF(Z514="",0,Z514),"0")</f>
        <v>0.66976000000000002</v>
      </c>
      <c r="AA515" s="389"/>
      <c r="AB515" s="389"/>
      <c r="AC515" s="389"/>
    </row>
    <row r="516" spans="1:68" x14ac:dyDescent="0.2">
      <c r="A516" s="399"/>
      <c r="B516" s="399"/>
      <c r="C516" s="399"/>
      <c r="D516" s="399"/>
      <c r="E516" s="399"/>
      <c r="F516" s="399"/>
      <c r="G516" s="399"/>
      <c r="H516" s="399"/>
      <c r="I516" s="399"/>
      <c r="J516" s="399"/>
      <c r="K516" s="399"/>
      <c r="L516" s="399"/>
      <c r="M516" s="399"/>
      <c r="N516" s="399"/>
      <c r="O516" s="410"/>
      <c r="P516" s="400" t="s">
        <v>69</v>
      </c>
      <c r="Q516" s="401"/>
      <c r="R516" s="401"/>
      <c r="S516" s="401"/>
      <c r="T516" s="401"/>
      <c r="U516" s="401"/>
      <c r="V516" s="402"/>
      <c r="W516" s="37" t="s">
        <v>68</v>
      </c>
      <c r="X516" s="388">
        <f>IFERROR(SUM(X513:X514),"0")</f>
        <v>293</v>
      </c>
      <c r="Y516" s="388">
        <f>IFERROR(SUM(Y513:Y514),"0")</f>
        <v>295.68</v>
      </c>
      <c r="Z516" s="37"/>
      <c r="AA516" s="389"/>
      <c r="AB516" s="389"/>
      <c r="AC516" s="389"/>
    </row>
    <row r="517" spans="1:68" ht="14.25" hidden="1" customHeight="1" x14ac:dyDescent="0.25">
      <c r="A517" s="398" t="s">
        <v>63</v>
      </c>
      <c r="B517" s="399"/>
      <c r="C517" s="399"/>
      <c r="D517" s="399"/>
      <c r="E517" s="399"/>
      <c r="F517" s="399"/>
      <c r="G517" s="399"/>
      <c r="H517" s="399"/>
      <c r="I517" s="399"/>
      <c r="J517" s="399"/>
      <c r="K517" s="399"/>
      <c r="L517" s="399"/>
      <c r="M517" s="399"/>
      <c r="N517" s="399"/>
      <c r="O517" s="399"/>
      <c r="P517" s="399"/>
      <c r="Q517" s="399"/>
      <c r="R517" s="399"/>
      <c r="S517" s="399"/>
      <c r="T517" s="399"/>
      <c r="U517" s="399"/>
      <c r="V517" s="399"/>
      <c r="W517" s="399"/>
      <c r="X517" s="399"/>
      <c r="Y517" s="399"/>
      <c r="Z517" s="399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4">
        <v>4680115883116</v>
      </c>
      <c r="E518" s="395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250</v>
      </c>
      <c r="Y518" s="387">
        <f t="shared" ref="Y518:Y523" si="89">IFERROR(IF(X518="",0,CEILING((X518/$H518),1)*$H518),"")</f>
        <v>253.44</v>
      </c>
      <c r="Z518" s="36">
        <f>IFERROR(IF(Y518=0,"",ROUNDUP(Y518/H518,0)*0.01196),"")</f>
        <v>0.57408000000000003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267.04545454545456</v>
      </c>
      <c r="BN518" s="64">
        <f t="shared" ref="BN518:BN523" si="91">IFERROR(Y518*I518/H518,"0")</f>
        <v>270.71999999999997</v>
      </c>
      <c r="BO518" s="64">
        <f t="shared" ref="BO518:BO523" si="92">IFERROR(1/J518*(X518/H518),"0")</f>
        <v>0.45527389277389274</v>
      </c>
      <c r="BP518" s="64">
        <f t="shared" ref="BP518:BP523" si="93">IFERROR(1/J518*(Y518/H518),"0")</f>
        <v>0.46153846153846156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4">
        <v>4680115883093</v>
      </c>
      <c r="E519" s="395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58</v>
      </c>
      <c r="Y519" s="387">
        <f t="shared" si="89"/>
        <v>58.080000000000005</v>
      </c>
      <c r="Z519" s="36">
        <f>IFERROR(IF(Y519=0,"",ROUNDUP(Y519/H519,0)*0.01196),"")</f>
        <v>0.13156000000000001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61.954545454545453</v>
      </c>
      <c r="BN519" s="64">
        <f t="shared" si="91"/>
        <v>62.040000000000006</v>
      </c>
      <c r="BO519" s="64">
        <f t="shared" si="92"/>
        <v>0.10562354312354312</v>
      </c>
      <c r="BP519" s="64">
        <f t="shared" si="93"/>
        <v>0.10576923076923078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4">
        <v>4680115883109</v>
      </c>
      <c r="E520" s="395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144</v>
      </c>
      <c r="Y520" s="387">
        <f t="shared" si="89"/>
        <v>147.84</v>
      </c>
      <c r="Z520" s="36">
        <f>IFERROR(IF(Y520=0,"",ROUNDUP(Y520/H520,0)*0.01196),"")</f>
        <v>0.33488000000000001</v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153.81818181818181</v>
      </c>
      <c r="BN520" s="64">
        <f t="shared" si="91"/>
        <v>157.91999999999999</v>
      </c>
      <c r="BO520" s="64">
        <f t="shared" si="92"/>
        <v>0.26223776223776224</v>
      </c>
      <c r="BP520" s="64">
        <f t="shared" si="93"/>
        <v>0.26923076923076927</v>
      </c>
    </row>
    <row r="521" spans="1:68" ht="27" hidden="1" customHeight="1" x14ac:dyDescent="0.25">
      <c r="A521" s="54" t="s">
        <v>644</v>
      </c>
      <c r="B521" s="54" t="s">
        <v>645</v>
      </c>
      <c r="C521" s="31">
        <v>4301031249</v>
      </c>
      <c r="D521" s="394">
        <v>4680115882072</v>
      </c>
      <c r="E521" s="395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hidden="1" customHeight="1" x14ac:dyDescent="0.25">
      <c r="A522" s="54" t="s">
        <v>646</v>
      </c>
      <c r="B522" s="54" t="s">
        <v>647</v>
      </c>
      <c r="C522" s="31">
        <v>4301031251</v>
      </c>
      <c r="D522" s="394">
        <v>4680115882102</v>
      </c>
      <c r="E522" s="395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hidden="1" customHeight="1" x14ac:dyDescent="0.25">
      <c r="A523" s="54" t="s">
        <v>648</v>
      </c>
      <c r="B523" s="54" t="s">
        <v>649</v>
      </c>
      <c r="C523" s="31">
        <v>4301031253</v>
      </c>
      <c r="D523" s="394">
        <v>4680115882096</v>
      </c>
      <c r="E523" s="395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0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10"/>
      <c r="P524" s="400" t="s">
        <v>69</v>
      </c>
      <c r="Q524" s="401"/>
      <c r="R524" s="401"/>
      <c r="S524" s="401"/>
      <c r="T524" s="401"/>
      <c r="U524" s="401"/>
      <c r="V524" s="402"/>
      <c r="W524" s="37" t="s">
        <v>70</v>
      </c>
      <c r="X524" s="388">
        <f>IFERROR(X518/H518,"0")+IFERROR(X519/H519,"0")+IFERROR(X520/H520,"0")+IFERROR(X521/H521,"0")+IFERROR(X522/H522,"0")+IFERROR(X523/H523,"0")</f>
        <v>85.606060606060595</v>
      </c>
      <c r="Y524" s="388">
        <f>IFERROR(Y518/H518,"0")+IFERROR(Y519/H519,"0")+IFERROR(Y520/H520,"0")+IFERROR(Y521/H521,"0")+IFERROR(Y522/H522,"0")+IFERROR(Y523/H523,"0")</f>
        <v>87</v>
      </c>
      <c r="Z524" s="388">
        <f>IFERROR(IF(Z518="",0,Z518),"0")+IFERROR(IF(Z519="",0,Z519),"0")+IFERROR(IF(Z520="",0,Z520),"0")+IFERROR(IF(Z521="",0,Z521),"0")+IFERROR(IF(Z522="",0,Z522),"0")+IFERROR(IF(Z523="",0,Z523),"0")</f>
        <v>1.0405200000000001</v>
      </c>
      <c r="AA524" s="389"/>
      <c r="AB524" s="389"/>
      <c r="AC524" s="389"/>
    </row>
    <row r="525" spans="1:68" x14ac:dyDescent="0.2">
      <c r="A525" s="399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410"/>
      <c r="P525" s="400" t="s">
        <v>69</v>
      </c>
      <c r="Q525" s="401"/>
      <c r="R525" s="401"/>
      <c r="S525" s="401"/>
      <c r="T525" s="401"/>
      <c r="U525" s="401"/>
      <c r="V525" s="402"/>
      <c r="W525" s="37" t="s">
        <v>68</v>
      </c>
      <c r="X525" s="388">
        <f>IFERROR(SUM(X518:X523),"0")</f>
        <v>452</v>
      </c>
      <c r="Y525" s="388">
        <f>IFERROR(SUM(Y518:Y523),"0")</f>
        <v>459.36</v>
      </c>
      <c r="Z525" s="37"/>
      <c r="AA525" s="389"/>
      <c r="AB525" s="389"/>
      <c r="AC525" s="389"/>
    </row>
    <row r="526" spans="1:68" ht="14.25" hidden="1" customHeight="1" x14ac:dyDescent="0.25">
      <c r="A526" s="398" t="s">
        <v>71</v>
      </c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399"/>
      <c r="O526" s="399"/>
      <c r="P526" s="399"/>
      <c r="Q526" s="399"/>
      <c r="R526" s="399"/>
      <c r="S526" s="399"/>
      <c r="T526" s="399"/>
      <c r="U526" s="399"/>
      <c r="V526" s="399"/>
      <c r="W526" s="399"/>
      <c r="X526" s="399"/>
      <c r="Y526" s="399"/>
      <c r="Z526" s="399"/>
      <c r="AA526" s="382"/>
      <c r="AB526" s="382"/>
      <c r="AC526" s="382"/>
    </row>
    <row r="527" spans="1:68" ht="16.5" hidden="1" customHeight="1" x14ac:dyDescent="0.25">
      <c r="A527" s="54" t="s">
        <v>650</v>
      </c>
      <c r="B527" s="54" t="s">
        <v>651</v>
      </c>
      <c r="C527" s="31">
        <v>4301051230</v>
      </c>
      <c r="D527" s="394">
        <v>4607091383409</v>
      </c>
      <c r="E527" s="395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5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652</v>
      </c>
      <c r="B528" s="54" t="s">
        <v>653</v>
      </c>
      <c r="C528" s="31">
        <v>4301051231</v>
      </c>
      <c r="D528" s="394">
        <v>4607091383416</v>
      </c>
      <c r="E528" s="395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7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654</v>
      </c>
      <c r="B529" s="54" t="s">
        <v>655</v>
      </c>
      <c r="C529" s="31">
        <v>4301051058</v>
      </c>
      <c r="D529" s="394">
        <v>4680115883536</v>
      </c>
      <c r="E529" s="395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0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399"/>
      <c r="O530" s="410"/>
      <c r="P530" s="400" t="s">
        <v>69</v>
      </c>
      <c r="Q530" s="401"/>
      <c r="R530" s="401"/>
      <c r="S530" s="401"/>
      <c r="T530" s="401"/>
      <c r="U530" s="401"/>
      <c r="V530" s="402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399"/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410"/>
      <c r="P531" s="400" t="s">
        <v>69</v>
      </c>
      <c r="Q531" s="401"/>
      <c r="R531" s="401"/>
      <c r="S531" s="401"/>
      <c r="T531" s="401"/>
      <c r="U531" s="401"/>
      <c r="V531" s="402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398" t="s">
        <v>180</v>
      </c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399"/>
      <c r="P532" s="399"/>
      <c r="Q532" s="399"/>
      <c r="R532" s="399"/>
      <c r="S532" s="399"/>
      <c r="T532" s="399"/>
      <c r="U532" s="399"/>
      <c r="V532" s="399"/>
      <c r="W532" s="399"/>
      <c r="X532" s="399"/>
      <c r="Y532" s="399"/>
      <c r="Z532" s="399"/>
      <c r="AA532" s="382"/>
      <c r="AB532" s="382"/>
      <c r="AC532" s="382"/>
    </row>
    <row r="533" spans="1:68" ht="27" hidden="1" customHeight="1" x14ac:dyDescent="0.25">
      <c r="A533" s="54" t="s">
        <v>656</v>
      </c>
      <c r="B533" s="54" t="s">
        <v>657</v>
      </c>
      <c r="C533" s="31">
        <v>4301060436</v>
      </c>
      <c r="D533" s="394">
        <v>4680115885936</v>
      </c>
      <c r="E533" s="395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40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hidden="1" customHeight="1" x14ac:dyDescent="0.25">
      <c r="A534" s="54" t="s">
        <v>659</v>
      </c>
      <c r="B534" s="54" t="s">
        <v>660</v>
      </c>
      <c r="C534" s="31">
        <v>4301060363</v>
      </c>
      <c r="D534" s="394">
        <v>4680115885035</v>
      </c>
      <c r="E534" s="395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9"/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410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hidden="1" x14ac:dyDescent="0.2">
      <c r="A536" s="399"/>
      <c r="B536" s="399"/>
      <c r="C536" s="399"/>
      <c r="D536" s="399"/>
      <c r="E536" s="399"/>
      <c r="F536" s="399"/>
      <c r="G536" s="399"/>
      <c r="H536" s="399"/>
      <c r="I536" s="399"/>
      <c r="J536" s="399"/>
      <c r="K536" s="399"/>
      <c r="L536" s="399"/>
      <c r="M536" s="399"/>
      <c r="N536" s="399"/>
      <c r="O536" s="410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hidden="1" customHeight="1" x14ac:dyDescent="0.2">
      <c r="A537" s="447" t="s">
        <v>661</v>
      </c>
      <c r="B537" s="448"/>
      <c r="C537" s="448"/>
      <c r="D537" s="448"/>
      <c r="E537" s="448"/>
      <c r="F537" s="448"/>
      <c r="G537" s="448"/>
      <c r="H537" s="448"/>
      <c r="I537" s="448"/>
      <c r="J537" s="448"/>
      <c r="K537" s="448"/>
      <c r="L537" s="448"/>
      <c r="M537" s="448"/>
      <c r="N537" s="448"/>
      <c r="O537" s="448"/>
      <c r="P537" s="448"/>
      <c r="Q537" s="448"/>
      <c r="R537" s="448"/>
      <c r="S537" s="448"/>
      <c r="T537" s="448"/>
      <c r="U537" s="448"/>
      <c r="V537" s="448"/>
      <c r="W537" s="448"/>
      <c r="X537" s="448"/>
      <c r="Y537" s="448"/>
      <c r="Z537" s="448"/>
      <c r="AA537" s="48"/>
      <c r="AB537" s="48"/>
      <c r="AC537" s="48"/>
    </row>
    <row r="538" spans="1:68" ht="16.5" hidden="1" customHeight="1" x14ac:dyDescent="0.25">
      <c r="A538" s="443" t="s">
        <v>661</v>
      </c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399"/>
      <c r="P538" s="399"/>
      <c r="Q538" s="399"/>
      <c r="R538" s="399"/>
      <c r="S538" s="399"/>
      <c r="T538" s="399"/>
      <c r="U538" s="399"/>
      <c r="V538" s="399"/>
      <c r="W538" s="399"/>
      <c r="X538" s="399"/>
      <c r="Y538" s="399"/>
      <c r="Z538" s="399"/>
      <c r="AA538" s="381"/>
      <c r="AB538" s="381"/>
      <c r="AC538" s="381"/>
    </row>
    <row r="539" spans="1:68" ht="14.25" hidden="1" customHeight="1" x14ac:dyDescent="0.25">
      <c r="A539" s="398" t="s">
        <v>109</v>
      </c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99"/>
      <c r="AA539" s="382"/>
      <c r="AB539" s="382"/>
      <c r="AC539" s="382"/>
    </row>
    <row r="540" spans="1:68" ht="27" hidden="1" customHeight="1" x14ac:dyDescent="0.25">
      <c r="A540" s="54" t="s">
        <v>662</v>
      </c>
      <c r="B540" s="54" t="s">
        <v>663</v>
      </c>
      <c r="C540" s="31">
        <v>4301011763</v>
      </c>
      <c r="D540" s="394">
        <v>4640242181011</v>
      </c>
      <c r="E540" s="395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73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665</v>
      </c>
      <c r="B541" s="54" t="s">
        <v>666</v>
      </c>
      <c r="C541" s="31">
        <v>4301011585</v>
      </c>
      <c r="D541" s="394">
        <v>4640242180441</v>
      </c>
      <c r="E541" s="395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8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668</v>
      </c>
      <c r="B542" s="54" t="s">
        <v>669</v>
      </c>
      <c r="C542" s="31">
        <v>4301011584</v>
      </c>
      <c r="D542" s="394">
        <v>4640242180564</v>
      </c>
      <c r="E542" s="395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85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671</v>
      </c>
      <c r="B543" s="54" t="s">
        <v>672</v>
      </c>
      <c r="C543" s="31">
        <v>4301011762</v>
      </c>
      <c r="D543" s="394">
        <v>4640242180922</v>
      </c>
      <c r="E543" s="395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595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674</v>
      </c>
      <c r="B544" s="54" t="s">
        <v>675</v>
      </c>
      <c r="C544" s="31">
        <v>4301011764</v>
      </c>
      <c r="D544" s="394">
        <v>4640242181189</v>
      </c>
      <c r="E544" s="395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68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677</v>
      </c>
      <c r="B545" s="54" t="s">
        <v>678</v>
      </c>
      <c r="C545" s="31">
        <v>4301011551</v>
      </c>
      <c r="D545" s="394">
        <v>4640242180038</v>
      </c>
      <c r="E545" s="395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2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680</v>
      </c>
      <c r="B546" s="54" t="s">
        <v>681</v>
      </c>
      <c r="C546" s="31">
        <v>4301011765</v>
      </c>
      <c r="D546" s="394">
        <v>4640242181172</v>
      </c>
      <c r="E546" s="395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0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hidden="1" x14ac:dyDescent="0.2">
      <c r="A547" s="40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399"/>
      <c r="O547" s="410"/>
      <c r="P547" s="400" t="s">
        <v>69</v>
      </c>
      <c r="Q547" s="401"/>
      <c r="R547" s="401"/>
      <c r="S547" s="401"/>
      <c r="T547" s="401"/>
      <c r="U547" s="401"/>
      <c r="V547" s="402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hidden="1" x14ac:dyDescent="0.2">
      <c r="A548" s="399"/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410"/>
      <c r="P548" s="400" t="s">
        <v>69</v>
      </c>
      <c r="Q548" s="401"/>
      <c r="R548" s="401"/>
      <c r="S548" s="401"/>
      <c r="T548" s="401"/>
      <c r="U548" s="401"/>
      <c r="V548" s="402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hidden="1" customHeight="1" x14ac:dyDescent="0.25">
      <c r="A549" s="398" t="s">
        <v>145</v>
      </c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399"/>
      <c r="O549" s="399"/>
      <c r="P549" s="399"/>
      <c r="Q549" s="399"/>
      <c r="R549" s="399"/>
      <c r="S549" s="399"/>
      <c r="T549" s="399"/>
      <c r="U549" s="399"/>
      <c r="V549" s="399"/>
      <c r="W549" s="399"/>
      <c r="X549" s="399"/>
      <c r="Y549" s="399"/>
      <c r="Z549" s="399"/>
      <c r="AA549" s="382"/>
      <c r="AB549" s="382"/>
      <c r="AC549" s="382"/>
    </row>
    <row r="550" spans="1:68" ht="16.5" hidden="1" customHeight="1" x14ac:dyDescent="0.25">
      <c r="A550" s="54" t="s">
        <v>683</v>
      </c>
      <c r="B550" s="54" t="s">
        <v>684</v>
      </c>
      <c r="C550" s="31">
        <v>4301020269</v>
      </c>
      <c r="D550" s="394">
        <v>4640242180519</v>
      </c>
      <c r="E550" s="395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69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686</v>
      </c>
      <c r="B551" s="54" t="s">
        <v>687</v>
      </c>
      <c r="C551" s="31">
        <v>4301020260</v>
      </c>
      <c r="D551" s="394">
        <v>4640242180526</v>
      </c>
      <c r="E551" s="395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702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689</v>
      </c>
      <c r="B552" s="54" t="s">
        <v>690</v>
      </c>
      <c r="C552" s="31">
        <v>4301020309</v>
      </c>
      <c r="D552" s="394">
        <v>4640242180090</v>
      </c>
      <c r="E552" s="395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608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692</v>
      </c>
      <c r="B553" s="54" t="s">
        <v>693</v>
      </c>
      <c r="C553" s="31">
        <v>4301020295</v>
      </c>
      <c r="D553" s="394">
        <v>4640242181363</v>
      </c>
      <c r="E553" s="395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0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0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10"/>
      <c r="P554" s="400" t="s">
        <v>69</v>
      </c>
      <c r="Q554" s="401"/>
      <c r="R554" s="401"/>
      <c r="S554" s="401"/>
      <c r="T554" s="401"/>
      <c r="U554" s="401"/>
      <c r="V554" s="402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10"/>
      <c r="P555" s="400" t="s">
        <v>69</v>
      </c>
      <c r="Q555" s="401"/>
      <c r="R555" s="401"/>
      <c r="S555" s="401"/>
      <c r="T555" s="401"/>
      <c r="U555" s="401"/>
      <c r="V555" s="402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398" t="s">
        <v>63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82"/>
      <c r="AB556" s="382"/>
      <c r="AC556" s="382"/>
    </row>
    <row r="557" spans="1:68" ht="27" hidden="1" customHeight="1" x14ac:dyDescent="0.25">
      <c r="A557" s="54" t="s">
        <v>695</v>
      </c>
      <c r="B557" s="54" t="s">
        <v>696</v>
      </c>
      <c r="C557" s="31">
        <v>4301031280</v>
      </c>
      <c r="D557" s="394">
        <v>4640242180816</v>
      </c>
      <c r="E557" s="395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86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hidden="1" customHeight="1" x14ac:dyDescent="0.25">
      <c r="A558" s="54" t="s">
        <v>698</v>
      </c>
      <c r="B558" s="54" t="s">
        <v>699</v>
      </c>
      <c r="C558" s="31">
        <v>4301031244</v>
      </c>
      <c r="D558" s="394">
        <v>4640242180595</v>
      </c>
      <c r="E558" s="395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0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701</v>
      </c>
      <c r="B559" s="54" t="s">
        <v>702</v>
      </c>
      <c r="C559" s="31">
        <v>4301031289</v>
      </c>
      <c r="D559" s="394">
        <v>4640242181615</v>
      </c>
      <c r="E559" s="395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53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704</v>
      </c>
      <c r="B560" s="54" t="s">
        <v>705</v>
      </c>
      <c r="C560" s="31">
        <v>4301031285</v>
      </c>
      <c r="D560" s="394">
        <v>4640242181639</v>
      </c>
      <c r="E560" s="395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19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707</v>
      </c>
      <c r="B561" s="54" t="s">
        <v>708</v>
      </c>
      <c r="C561" s="31">
        <v>4301031287</v>
      </c>
      <c r="D561" s="394">
        <v>4640242181622</v>
      </c>
      <c r="E561" s="395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3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710</v>
      </c>
      <c r="B562" s="54" t="s">
        <v>711</v>
      </c>
      <c r="C562" s="31">
        <v>4301031203</v>
      </c>
      <c r="D562" s="394">
        <v>4640242180908</v>
      </c>
      <c r="E562" s="395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56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hidden="1" customHeight="1" x14ac:dyDescent="0.25">
      <c r="A563" s="54" t="s">
        <v>713</v>
      </c>
      <c r="B563" s="54" t="s">
        <v>714</v>
      </c>
      <c r="C563" s="31">
        <v>4301031200</v>
      </c>
      <c r="D563" s="394">
        <v>4640242180489</v>
      </c>
      <c r="E563" s="395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4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hidden="1" x14ac:dyDescent="0.2">
      <c r="A564" s="409"/>
      <c r="B564" s="399"/>
      <c r="C564" s="399"/>
      <c r="D564" s="399"/>
      <c r="E564" s="399"/>
      <c r="F564" s="399"/>
      <c r="G564" s="399"/>
      <c r="H564" s="399"/>
      <c r="I564" s="399"/>
      <c r="J564" s="399"/>
      <c r="K564" s="399"/>
      <c r="L564" s="399"/>
      <c r="M564" s="399"/>
      <c r="N564" s="399"/>
      <c r="O564" s="410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hidden="1" x14ac:dyDescent="0.2">
      <c r="A565" s="399"/>
      <c r="B565" s="399"/>
      <c r="C565" s="399"/>
      <c r="D565" s="399"/>
      <c r="E565" s="399"/>
      <c r="F565" s="399"/>
      <c r="G565" s="399"/>
      <c r="H565" s="399"/>
      <c r="I565" s="399"/>
      <c r="J565" s="399"/>
      <c r="K565" s="399"/>
      <c r="L565" s="399"/>
      <c r="M565" s="399"/>
      <c r="N565" s="399"/>
      <c r="O565" s="410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hidden="1" customHeight="1" x14ac:dyDescent="0.25">
      <c r="A566" s="398" t="s">
        <v>71</v>
      </c>
      <c r="B566" s="399"/>
      <c r="C566" s="399"/>
      <c r="D566" s="399"/>
      <c r="E566" s="399"/>
      <c r="F566" s="399"/>
      <c r="G566" s="399"/>
      <c r="H566" s="399"/>
      <c r="I566" s="399"/>
      <c r="J566" s="399"/>
      <c r="K566" s="399"/>
      <c r="L566" s="399"/>
      <c r="M566" s="399"/>
      <c r="N566" s="399"/>
      <c r="O566" s="399"/>
      <c r="P566" s="399"/>
      <c r="Q566" s="399"/>
      <c r="R566" s="399"/>
      <c r="S566" s="399"/>
      <c r="T566" s="399"/>
      <c r="U566" s="399"/>
      <c r="V566" s="399"/>
      <c r="W566" s="399"/>
      <c r="X566" s="399"/>
      <c r="Y566" s="399"/>
      <c r="Z566" s="399"/>
      <c r="AA566" s="382"/>
      <c r="AB566" s="382"/>
      <c r="AC566" s="382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4">
        <v>4640242180533</v>
      </c>
      <c r="E567" s="395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8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275</v>
      </c>
      <c r="Y567" s="387">
        <f>IFERROR(IF(X567="",0,CEILING((X567/$H567),1)*$H567),"")</f>
        <v>280.8</v>
      </c>
      <c r="Z567" s="36">
        <f>IFERROR(IF(Y567=0,"",ROUNDUP(Y567/H567,0)*0.02175),"")</f>
        <v>0.78299999999999992</v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294.88461538461542</v>
      </c>
      <c r="BN567" s="64">
        <f>IFERROR(Y567*I567/H567,"0")</f>
        <v>301.10400000000004</v>
      </c>
      <c r="BO567" s="64">
        <f>IFERROR(1/J567*(X567/H567),"0")</f>
        <v>0.62957875457875456</v>
      </c>
      <c r="BP567" s="64">
        <f>IFERROR(1/J567*(Y567/H567),"0")</f>
        <v>0.64285714285714279</v>
      </c>
    </row>
    <row r="568" spans="1:68" ht="27" hidden="1" customHeight="1" x14ac:dyDescent="0.25">
      <c r="A568" s="54" t="s">
        <v>719</v>
      </c>
      <c r="B568" s="54" t="s">
        <v>720</v>
      </c>
      <c r="C568" s="31">
        <v>4301051510</v>
      </c>
      <c r="D568" s="394">
        <v>4640242180540</v>
      </c>
      <c r="E568" s="395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61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722</v>
      </c>
      <c r="B569" s="54" t="s">
        <v>723</v>
      </c>
      <c r="C569" s="31">
        <v>4301051390</v>
      </c>
      <c r="D569" s="394">
        <v>4640242181233</v>
      </c>
      <c r="E569" s="395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87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725</v>
      </c>
      <c r="B570" s="54" t="s">
        <v>726</v>
      </c>
      <c r="C570" s="31">
        <v>4301051448</v>
      </c>
      <c r="D570" s="394">
        <v>4640242181226</v>
      </c>
      <c r="E570" s="395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59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0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10"/>
      <c r="P571" s="400" t="s">
        <v>69</v>
      </c>
      <c r="Q571" s="401"/>
      <c r="R571" s="401"/>
      <c r="S571" s="401"/>
      <c r="T571" s="401"/>
      <c r="U571" s="401"/>
      <c r="V571" s="402"/>
      <c r="W571" s="37" t="s">
        <v>70</v>
      </c>
      <c r="X571" s="388">
        <f>IFERROR(X567/H567,"0")+IFERROR(X568/H568,"0")+IFERROR(X569/H569,"0")+IFERROR(X570/H570,"0")</f>
        <v>35.256410256410255</v>
      </c>
      <c r="Y571" s="388">
        <f>IFERROR(Y567/H567,"0")+IFERROR(Y568/H568,"0")+IFERROR(Y569/H569,"0")+IFERROR(Y570/H570,"0")</f>
        <v>36</v>
      </c>
      <c r="Z571" s="388">
        <f>IFERROR(IF(Z567="",0,Z567),"0")+IFERROR(IF(Z568="",0,Z568),"0")+IFERROR(IF(Z569="",0,Z569),"0")+IFERROR(IF(Z570="",0,Z570),"0")</f>
        <v>0.78299999999999992</v>
      </c>
      <c r="AA571" s="389"/>
      <c r="AB571" s="389"/>
      <c r="AC571" s="389"/>
    </row>
    <row r="572" spans="1:68" x14ac:dyDescent="0.2">
      <c r="A572" s="399"/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410"/>
      <c r="P572" s="400" t="s">
        <v>69</v>
      </c>
      <c r="Q572" s="401"/>
      <c r="R572" s="401"/>
      <c r="S572" s="401"/>
      <c r="T572" s="401"/>
      <c r="U572" s="401"/>
      <c r="V572" s="402"/>
      <c r="W572" s="37" t="s">
        <v>68</v>
      </c>
      <c r="X572" s="388">
        <f>IFERROR(SUM(X567:X570),"0")</f>
        <v>275</v>
      </c>
      <c r="Y572" s="388">
        <f>IFERROR(SUM(Y567:Y570),"0")</f>
        <v>280.8</v>
      </c>
      <c r="Z572" s="37"/>
      <c r="AA572" s="389"/>
      <c r="AB572" s="389"/>
      <c r="AC572" s="389"/>
    </row>
    <row r="573" spans="1:68" ht="14.25" hidden="1" customHeight="1" x14ac:dyDescent="0.25">
      <c r="A573" s="398" t="s">
        <v>180</v>
      </c>
      <c r="B573" s="399"/>
      <c r="C573" s="399"/>
      <c r="D573" s="399"/>
      <c r="E573" s="399"/>
      <c r="F573" s="399"/>
      <c r="G573" s="399"/>
      <c r="H573" s="399"/>
      <c r="I573" s="399"/>
      <c r="J573" s="399"/>
      <c r="K573" s="399"/>
      <c r="L573" s="399"/>
      <c r="M573" s="399"/>
      <c r="N573" s="399"/>
      <c r="O573" s="399"/>
      <c r="P573" s="399"/>
      <c r="Q573" s="399"/>
      <c r="R573" s="399"/>
      <c r="S573" s="399"/>
      <c r="T573" s="399"/>
      <c r="U573" s="399"/>
      <c r="V573" s="399"/>
      <c r="W573" s="399"/>
      <c r="X573" s="399"/>
      <c r="Y573" s="399"/>
      <c r="Z573" s="399"/>
      <c r="AA573" s="382"/>
      <c r="AB573" s="382"/>
      <c r="AC573" s="382"/>
    </row>
    <row r="574" spans="1:68" ht="27" hidden="1" customHeight="1" x14ac:dyDescent="0.25">
      <c r="A574" s="54" t="s">
        <v>728</v>
      </c>
      <c r="B574" s="54" t="s">
        <v>729</v>
      </c>
      <c r="C574" s="31">
        <v>4301060408</v>
      </c>
      <c r="D574" s="394">
        <v>4640242180120</v>
      </c>
      <c r="E574" s="395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29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728</v>
      </c>
      <c r="B575" s="54" t="s">
        <v>731</v>
      </c>
      <c r="C575" s="31">
        <v>4301060354</v>
      </c>
      <c r="D575" s="394">
        <v>4640242180120</v>
      </c>
      <c r="E575" s="395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8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733</v>
      </c>
      <c r="B576" s="54" t="s">
        <v>734</v>
      </c>
      <c r="C576" s="31">
        <v>4301060407</v>
      </c>
      <c r="D576" s="394">
        <v>4640242180137</v>
      </c>
      <c r="E576" s="395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31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733</v>
      </c>
      <c r="B577" s="54" t="s">
        <v>736</v>
      </c>
      <c r="C577" s="31">
        <v>4301060355</v>
      </c>
      <c r="D577" s="394">
        <v>4640242180137</v>
      </c>
      <c r="E577" s="395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696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9"/>
      <c r="B578" s="399"/>
      <c r="C578" s="399"/>
      <c r="D578" s="399"/>
      <c r="E578" s="399"/>
      <c r="F578" s="399"/>
      <c r="G578" s="399"/>
      <c r="H578" s="399"/>
      <c r="I578" s="399"/>
      <c r="J578" s="399"/>
      <c r="K578" s="399"/>
      <c r="L578" s="399"/>
      <c r="M578" s="399"/>
      <c r="N578" s="399"/>
      <c r="O578" s="410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399"/>
      <c r="B579" s="399"/>
      <c r="C579" s="399"/>
      <c r="D579" s="399"/>
      <c r="E579" s="399"/>
      <c r="F579" s="399"/>
      <c r="G579" s="399"/>
      <c r="H579" s="399"/>
      <c r="I579" s="399"/>
      <c r="J579" s="399"/>
      <c r="K579" s="399"/>
      <c r="L579" s="399"/>
      <c r="M579" s="399"/>
      <c r="N579" s="399"/>
      <c r="O579" s="410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443" t="s">
        <v>738</v>
      </c>
      <c r="B580" s="399"/>
      <c r="C580" s="399"/>
      <c r="D580" s="399"/>
      <c r="E580" s="399"/>
      <c r="F580" s="399"/>
      <c r="G580" s="399"/>
      <c r="H580" s="399"/>
      <c r="I580" s="399"/>
      <c r="J580" s="399"/>
      <c r="K580" s="399"/>
      <c r="L580" s="399"/>
      <c r="M580" s="399"/>
      <c r="N580" s="399"/>
      <c r="O580" s="399"/>
      <c r="P580" s="399"/>
      <c r="Q580" s="399"/>
      <c r="R580" s="399"/>
      <c r="S580" s="399"/>
      <c r="T580" s="399"/>
      <c r="U580" s="399"/>
      <c r="V580" s="399"/>
      <c r="W580" s="399"/>
      <c r="X580" s="399"/>
      <c r="Y580" s="399"/>
      <c r="Z580" s="399"/>
      <c r="AA580" s="381"/>
      <c r="AB580" s="381"/>
      <c r="AC580" s="381"/>
    </row>
    <row r="581" spans="1:68" ht="14.25" hidden="1" customHeight="1" x14ac:dyDescent="0.25">
      <c r="A581" s="398" t="s">
        <v>109</v>
      </c>
      <c r="B581" s="399"/>
      <c r="C581" s="399"/>
      <c r="D581" s="399"/>
      <c r="E581" s="399"/>
      <c r="F581" s="399"/>
      <c r="G581" s="399"/>
      <c r="H581" s="399"/>
      <c r="I581" s="399"/>
      <c r="J581" s="399"/>
      <c r="K581" s="399"/>
      <c r="L581" s="399"/>
      <c r="M581" s="399"/>
      <c r="N581" s="399"/>
      <c r="O581" s="399"/>
      <c r="P581" s="399"/>
      <c r="Q581" s="399"/>
      <c r="R581" s="399"/>
      <c r="S581" s="399"/>
      <c r="T581" s="399"/>
      <c r="U581" s="399"/>
      <c r="V581" s="399"/>
      <c r="W581" s="399"/>
      <c r="X581" s="399"/>
      <c r="Y581" s="399"/>
      <c r="Z581" s="399"/>
      <c r="AA581" s="382"/>
      <c r="AB581" s="382"/>
      <c r="AC581" s="382"/>
    </row>
    <row r="582" spans="1:68" ht="27" hidden="1" customHeight="1" x14ac:dyDescent="0.25">
      <c r="A582" s="54" t="s">
        <v>739</v>
      </c>
      <c r="B582" s="54" t="s">
        <v>740</v>
      </c>
      <c r="C582" s="31">
        <v>4301011951</v>
      </c>
      <c r="D582" s="394">
        <v>4640242180045</v>
      </c>
      <c r="E582" s="395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83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742</v>
      </c>
      <c r="B583" s="54" t="s">
        <v>743</v>
      </c>
      <c r="C583" s="31">
        <v>4301011950</v>
      </c>
      <c r="D583" s="394">
        <v>4640242180601</v>
      </c>
      <c r="E583" s="395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7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09"/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410"/>
      <c r="P584" s="400" t="s">
        <v>69</v>
      </c>
      <c r="Q584" s="401"/>
      <c r="R584" s="401"/>
      <c r="S584" s="401"/>
      <c r="T584" s="401"/>
      <c r="U584" s="401"/>
      <c r="V584" s="402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399"/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410"/>
      <c r="P585" s="400" t="s">
        <v>69</v>
      </c>
      <c r="Q585" s="401"/>
      <c r="R585" s="401"/>
      <c r="S585" s="401"/>
      <c r="T585" s="401"/>
      <c r="U585" s="401"/>
      <c r="V585" s="402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398" t="s">
        <v>145</v>
      </c>
      <c r="B586" s="399"/>
      <c r="C586" s="399"/>
      <c r="D586" s="399"/>
      <c r="E586" s="399"/>
      <c r="F586" s="399"/>
      <c r="G586" s="399"/>
      <c r="H586" s="399"/>
      <c r="I586" s="399"/>
      <c r="J586" s="399"/>
      <c r="K586" s="399"/>
      <c r="L586" s="399"/>
      <c r="M586" s="399"/>
      <c r="N586" s="399"/>
      <c r="O586" s="399"/>
      <c r="P586" s="399"/>
      <c r="Q586" s="399"/>
      <c r="R586" s="399"/>
      <c r="S586" s="399"/>
      <c r="T586" s="399"/>
      <c r="U586" s="399"/>
      <c r="V586" s="399"/>
      <c r="W586" s="399"/>
      <c r="X586" s="399"/>
      <c r="Y586" s="399"/>
      <c r="Z586" s="399"/>
      <c r="AA586" s="382"/>
      <c r="AB586" s="382"/>
      <c r="AC586" s="382"/>
    </row>
    <row r="587" spans="1:68" ht="27" hidden="1" customHeight="1" x14ac:dyDescent="0.25">
      <c r="A587" s="54" t="s">
        <v>745</v>
      </c>
      <c r="B587" s="54" t="s">
        <v>746</v>
      </c>
      <c r="C587" s="31">
        <v>4301020314</v>
      </c>
      <c r="D587" s="394">
        <v>4640242180090</v>
      </c>
      <c r="E587" s="395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03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09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10"/>
      <c r="P588" s="400" t="s">
        <v>69</v>
      </c>
      <c r="Q588" s="401"/>
      <c r="R588" s="401"/>
      <c r="S588" s="401"/>
      <c r="T588" s="401"/>
      <c r="U588" s="401"/>
      <c r="V588" s="402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10"/>
      <c r="P589" s="400" t="s">
        <v>69</v>
      </c>
      <c r="Q589" s="401"/>
      <c r="R589" s="401"/>
      <c r="S589" s="401"/>
      <c r="T589" s="401"/>
      <c r="U589" s="401"/>
      <c r="V589" s="402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398" t="s">
        <v>63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82"/>
      <c r="AB590" s="382"/>
      <c r="AC590" s="382"/>
    </row>
    <row r="591" spans="1:68" ht="27" hidden="1" customHeight="1" x14ac:dyDescent="0.25">
      <c r="A591" s="54" t="s">
        <v>748</v>
      </c>
      <c r="B591" s="54" t="s">
        <v>749</v>
      </c>
      <c r="C591" s="31">
        <v>4301031321</v>
      </c>
      <c r="D591" s="394">
        <v>4640242180076</v>
      </c>
      <c r="E591" s="395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46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09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10"/>
      <c r="P592" s="400" t="s">
        <v>69</v>
      </c>
      <c r="Q592" s="401"/>
      <c r="R592" s="401"/>
      <c r="S592" s="401"/>
      <c r="T592" s="401"/>
      <c r="U592" s="401"/>
      <c r="V592" s="402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10"/>
      <c r="P593" s="400" t="s">
        <v>69</v>
      </c>
      <c r="Q593" s="401"/>
      <c r="R593" s="401"/>
      <c r="S593" s="401"/>
      <c r="T593" s="401"/>
      <c r="U593" s="401"/>
      <c r="V593" s="402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398" t="s">
        <v>71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82"/>
      <c r="AB594" s="382"/>
      <c r="AC594" s="382"/>
    </row>
    <row r="595" spans="1:68" ht="27" hidden="1" customHeight="1" x14ac:dyDescent="0.25">
      <c r="A595" s="54" t="s">
        <v>751</v>
      </c>
      <c r="B595" s="54" t="s">
        <v>752</v>
      </c>
      <c r="C595" s="31">
        <v>4301051780</v>
      </c>
      <c r="D595" s="394">
        <v>4640242180106</v>
      </c>
      <c r="E595" s="395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2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09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10"/>
      <c r="P596" s="400" t="s">
        <v>69</v>
      </c>
      <c r="Q596" s="401"/>
      <c r="R596" s="401"/>
      <c r="S596" s="401"/>
      <c r="T596" s="401"/>
      <c r="U596" s="401"/>
      <c r="V596" s="402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10"/>
      <c r="P597" s="400" t="s">
        <v>69</v>
      </c>
      <c r="Q597" s="401"/>
      <c r="R597" s="401"/>
      <c r="S597" s="401"/>
      <c r="T597" s="401"/>
      <c r="U597" s="401"/>
      <c r="V597" s="402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54"/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584"/>
      <c r="P598" s="506" t="s">
        <v>754</v>
      </c>
      <c r="Q598" s="507"/>
      <c r="R598" s="507"/>
      <c r="S598" s="507"/>
      <c r="T598" s="507"/>
      <c r="U598" s="507"/>
      <c r="V598" s="508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5817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5958.29</v>
      </c>
      <c r="Z598" s="37"/>
      <c r="AA598" s="389"/>
      <c r="AB598" s="389"/>
      <c r="AC598" s="389"/>
    </row>
    <row r="599" spans="1:68" x14ac:dyDescent="0.2">
      <c r="A599" s="399"/>
      <c r="B599" s="399"/>
      <c r="C599" s="399"/>
      <c r="D599" s="399"/>
      <c r="E599" s="399"/>
      <c r="F599" s="399"/>
      <c r="G599" s="399"/>
      <c r="H599" s="399"/>
      <c r="I599" s="399"/>
      <c r="J599" s="399"/>
      <c r="K599" s="399"/>
      <c r="L599" s="399"/>
      <c r="M599" s="399"/>
      <c r="N599" s="399"/>
      <c r="O599" s="584"/>
      <c r="P599" s="506" t="s">
        <v>755</v>
      </c>
      <c r="Q599" s="507"/>
      <c r="R599" s="507"/>
      <c r="S599" s="507"/>
      <c r="T599" s="507"/>
      <c r="U599" s="507"/>
      <c r="V599" s="508"/>
      <c r="W599" s="37" t="s">
        <v>68</v>
      </c>
      <c r="X599" s="388">
        <f>IFERROR(SUM(BM22:BM595),"0")</f>
        <v>6175.9415704393632</v>
      </c>
      <c r="Y599" s="388">
        <f>IFERROR(SUM(BN22:BN595),"0")</f>
        <v>6325.9940000000015</v>
      </c>
      <c r="Z599" s="37"/>
      <c r="AA599" s="389"/>
      <c r="AB599" s="389"/>
      <c r="AC599" s="389"/>
    </row>
    <row r="600" spans="1:68" x14ac:dyDescent="0.2">
      <c r="A600" s="399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584"/>
      <c r="P600" s="506" t="s">
        <v>756</v>
      </c>
      <c r="Q600" s="507"/>
      <c r="R600" s="507"/>
      <c r="S600" s="507"/>
      <c r="T600" s="507"/>
      <c r="U600" s="507"/>
      <c r="V600" s="508"/>
      <c r="W600" s="37" t="s">
        <v>757</v>
      </c>
      <c r="X600" s="38">
        <f>ROUNDUP(SUM(BO22:BO595),0)</f>
        <v>11</v>
      </c>
      <c r="Y600" s="38">
        <f>ROUNDUP(SUM(BP22:BP595),0)</f>
        <v>12</v>
      </c>
      <c r="Z600" s="37"/>
      <c r="AA600" s="389"/>
      <c r="AB600" s="389"/>
      <c r="AC600" s="389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584"/>
      <c r="P601" s="506" t="s">
        <v>758</v>
      </c>
      <c r="Q601" s="507"/>
      <c r="R601" s="507"/>
      <c r="S601" s="507"/>
      <c r="T601" s="507"/>
      <c r="U601" s="507"/>
      <c r="V601" s="508"/>
      <c r="W601" s="37" t="s">
        <v>68</v>
      </c>
      <c r="X601" s="388">
        <f>GrossWeightTotal+PalletQtyTotal*25</f>
        <v>6450.9415704393632</v>
      </c>
      <c r="Y601" s="388">
        <f>GrossWeightTotalR+PalletQtyTotalR*25</f>
        <v>6625.9940000000015</v>
      </c>
      <c r="Z601" s="37"/>
      <c r="AA601" s="389"/>
      <c r="AB601" s="389"/>
      <c r="AC601" s="389"/>
    </row>
    <row r="602" spans="1:68" x14ac:dyDescent="0.2">
      <c r="A602" s="399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584"/>
      <c r="P602" s="506" t="s">
        <v>759</v>
      </c>
      <c r="Q602" s="507"/>
      <c r="R602" s="507"/>
      <c r="S602" s="507"/>
      <c r="T602" s="507"/>
      <c r="U602" s="507"/>
      <c r="V602" s="508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968.99995565436757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993</v>
      </c>
      <c r="Z602" s="37"/>
      <c r="AA602" s="389"/>
      <c r="AB602" s="389"/>
      <c r="AC602" s="389"/>
    </row>
    <row r="603" spans="1:68" ht="14.25" hidden="1" customHeight="1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584"/>
      <c r="P603" s="506" t="s">
        <v>760</v>
      </c>
      <c r="Q603" s="507"/>
      <c r="R603" s="507"/>
      <c r="S603" s="507"/>
      <c r="T603" s="507"/>
      <c r="U603" s="507"/>
      <c r="V603" s="508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13.148200000000003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6" t="s">
        <v>107</v>
      </c>
      <c r="D605" s="701"/>
      <c r="E605" s="701"/>
      <c r="F605" s="701"/>
      <c r="G605" s="701"/>
      <c r="H605" s="417"/>
      <c r="I605" s="416" t="s">
        <v>272</v>
      </c>
      <c r="J605" s="701"/>
      <c r="K605" s="701"/>
      <c r="L605" s="701"/>
      <c r="M605" s="701"/>
      <c r="N605" s="701"/>
      <c r="O605" s="701"/>
      <c r="P605" s="701"/>
      <c r="Q605" s="701"/>
      <c r="R605" s="701"/>
      <c r="S605" s="701"/>
      <c r="T605" s="701"/>
      <c r="U605" s="701"/>
      <c r="V605" s="417"/>
      <c r="W605" s="416" t="s">
        <v>492</v>
      </c>
      <c r="X605" s="417"/>
      <c r="Y605" s="416" t="s">
        <v>546</v>
      </c>
      <c r="Z605" s="701"/>
      <c r="AA605" s="701"/>
      <c r="AB605" s="417"/>
      <c r="AC605" s="383" t="s">
        <v>617</v>
      </c>
      <c r="AD605" s="416" t="s">
        <v>661</v>
      </c>
      <c r="AE605" s="417"/>
      <c r="AF605" s="384"/>
    </row>
    <row r="606" spans="1:68" ht="14.25" customHeight="1" thickTop="1" x14ac:dyDescent="0.2">
      <c r="A606" s="473" t="s">
        <v>763</v>
      </c>
      <c r="B606" s="416" t="s">
        <v>62</v>
      </c>
      <c r="C606" s="416" t="s">
        <v>108</v>
      </c>
      <c r="D606" s="416" t="s">
        <v>128</v>
      </c>
      <c r="E606" s="416" t="s">
        <v>186</v>
      </c>
      <c r="F606" s="416" t="s">
        <v>202</v>
      </c>
      <c r="G606" s="416" t="s">
        <v>240</v>
      </c>
      <c r="H606" s="416" t="s">
        <v>107</v>
      </c>
      <c r="I606" s="416" t="s">
        <v>273</v>
      </c>
      <c r="J606" s="416" t="s">
        <v>290</v>
      </c>
      <c r="K606" s="416" t="s">
        <v>346</v>
      </c>
      <c r="L606" s="384"/>
      <c r="M606" s="416" t="s">
        <v>361</v>
      </c>
      <c r="N606" s="384"/>
      <c r="O606" s="416" t="s">
        <v>377</v>
      </c>
      <c r="P606" s="416" t="s">
        <v>390</v>
      </c>
      <c r="Q606" s="416" t="s">
        <v>393</v>
      </c>
      <c r="R606" s="416" t="s">
        <v>400</v>
      </c>
      <c r="S606" s="416" t="s">
        <v>411</v>
      </c>
      <c r="T606" s="416" t="s">
        <v>414</v>
      </c>
      <c r="U606" s="416" t="s">
        <v>421</v>
      </c>
      <c r="V606" s="416" t="s">
        <v>483</v>
      </c>
      <c r="W606" s="416" t="s">
        <v>493</v>
      </c>
      <c r="X606" s="416" t="s">
        <v>521</v>
      </c>
      <c r="Y606" s="416" t="s">
        <v>547</v>
      </c>
      <c r="Z606" s="416" t="s">
        <v>592</v>
      </c>
      <c r="AA606" s="416" t="s">
        <v>607</v>
      </c>
      <c r="AB606" s="416" t="s">
        <v>614</v>
      </c>
      <c r="AC606" s="416" t="s">
        <v>617</v>
      </c>
      <c r="AD606" s="416" t="s">
        <v>661</v>
      </c>
      <c r="AE606" s="416" t="s">
        <v>738</v>
      </c>
      <c r="AF606" s="384"/>
    </row>
    <row r="607" spans="1:68" ht="13.5" customHeight="1" thickBot="1" x14ac:dyDescent="0.25">
      <c r="A607" s="474"/>
      <c r="B607" s="424"/>
      <c r="C607" s="424"/>
      <c r="D607" s="424"/>
      <c r="E607" s="424"/>
      <c r="F607" s="424"/>
      <c r="G607" s="424"/>
      <c r="H607" s="424"/>
      <c r="I607" s="424"/>
      <c r="J607" s="424"/>
      <c r="K607" s="424"/>
      <c r="L607" s="384"/>
      <c r="M607" s="424"/>
      <c r="N607" s="384"/>
      <c r="O607" s="424"/>
      <c r="P607" s="424"/>
      <c r="Q607" s="424"/>
      <c r="R607" s="424"/>
      <c r="S607" s="424"/>
      <c r="T607" s="424"/>
      <c r="U607" s="424"/>
      <c r="V607" s="424"/>
      <c r="W607" s="424"/>
      <c r="X607" s="424"/>
      <c r="Y607" s="424"/>
      <c r="Z607" s="424"/>
      <c r="AA607" s="424"/>
      <c r="AB607" s="424"/>
      <c r="AC607" s="424"/>
      <c r="AD607" s="424"/>
      <c r="AE607" s="424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21.6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79.2</v>
      </c>
      <c r="E608" s="46">
        <f>IFERROR(Y108*1,"0")+IFERROR(Y109*1,"0")+IFERROR(Y110*1,"0")+IFERROR(Y114*1,"0")+IFERROR(Y115*1,"0")+IFERROR(Y116*1,"0")+IFERROR(Y117*1,"0")+IFERROR(Y118*1,"0")</f>
        <v>294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306.8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25.200000000000003</v>
      </c>
      <c r="I608" s="46">
        <f>IFERROR(Y193*1,"0")+IFERROR(Y194*1,"0")+IFERROR(Y195*1,"0")+IFERROR(Y196*1,"0")+IFERROR(Y197*1,"0")+IFERROR(Y198*1,"0")+IFERROR(Y199*1,"0")+IFERROR(Y200*1,"0")</f>
        <v>100.80000000000001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798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57.599999999999994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487.05</v>
      </c>
      <c r="V608" s="46">
        <f>IFERROR(Y366*1,"0")+IFERROR(Y370*1,"0")+IFERROR(Y371*1,"0")+IFERROR(Y372*1,"0")</f>
        <v>32.4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1788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319.8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147</v>
      </c>
      <c r="Z608" s="46">
        <f>IFERROR(Y471*1,"0")+IFERROR(Y475*1,"0")+IFERROR(Y476*1,"0")+IFERROR(Y477*1,"0")+IFERROR(Y478*1,"0")+IFERROR(Y479*1,"0")+IFERROR(Y480*1,"0")+IFERROR(Y484*1,"0")</f>
        <v>121.80000000000001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1098.2400000000002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280.8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,11"/>
        <filter val="100,00"/>
        <filter val="102,00"/>
        <filter val="103,00"/>
        <filter val="11"/>
        <filter val="11,00"/>
        <filter val="118,00"/>
        <filter val="12,00"/>
        <filter val="122,00"/>
        <filter val="127,00"/>
        <filter val="13,70"/>
        <filter val="132,00"/>
        <filter val="14,00"/>
        <filter val="144,00"/>
        <filter val="148,00"/>
        <filter val="15,00"/>
        <filter val="16,00"/>
        <filter val="16,19"/>
        <filter val="17,78"/>
        <filter val="18,00"/>
        <filter val="18,89"/>
        <filter val="19,00"/>
        <filter val="2,31"/>
        <filter val="2,86"/>
        <filter val="200,00"/>
        <filter val="207,00"/>
        <filter val="208,69"/>
        <filter val="22,92"/>
        <filter val="228,00"/>
        <filter val="23,10"/>
        <filter val="23,81"/>
        <filter val="24,00"/>
        <filter val="25,00"/>
        <filter val="250,00"/>
        <filter val="27,00"/>
        <filter val="275,00"/>
        <filter val="28,00"/>
        <filter val="28,06"/>
        <filter val="28,10"/>
        <filter val="291,00"/>
        <filter val="293,00"/>
        <filter val="30,00"/>
        <filter val="300,00"/>
        <filter val="319,00"/>
        <filter val="32,00"/>
        <filter val="339,00"/>
        <filter val="34,29"/>
        <filter val="34,64"/>
        <filter val="35,26"/>
        <filter val="4,02"/>
        <filter val="40,90"/>
        <filter val="43,00"/>
        <filter val="45,00"/>
        <filter val="452,00"/>
        <filter val="5 817,00"/>
        <filter val="5,12"/>
        <filter val="500,00"/>
        <filter val="51,00"/>
        <filter val="52,92"/>
        <filter val="53,00"/>
        <filter val="53,33"/>
        <filter val="55,00"/>
        <filter val="55,49"/>
        <filter val="550,00"/>
        <filter val="56,00"/>
        <filter val="58,00"/>
        <filter val="6 175,94"/>
        <filter val="6 450,94"/>
        <filter val="6,00"/>
        <filter val="6,11"/>
        <filter val="6,27"/>
        <filter val="6,54"/>
        <filter val="60,00"/>
        <filter val="64,20"/>
        <filter val="68,00"/>
        <filter val="69,00"/>
        <filter val="7,78"/>
        <filter val="71,00"/>
        <filter val="72,00"/>
        <filter val="78,00"/>
        <filter val="79,00"/>
        <filter val="8,00"/>
        <filter val="800,00"/>
        <filter val="85,61"/>
        <filter val="88,00"/>
        <filter val="9,03"/>
        <filter val="900,00"/>
        <filter val="93,00"/>
        <filter val="969,00"/>
        <filter val="97,00"/>
      </filters>
    </filterColumn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P62:T62"/>
    <mergeCell ref="A128:O129"/>
    <mergeCell ref="D557:E557"/>
    <mergeCell ref="D386:E386"/>
    <mergeCell ref="D215:E215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A539:Z539"/>
    <mergeCell ref="A373:O374"/>
    <mergeCell ref="D552:E552"/>
    <mergeCell ref="A279:O280"/>
    <mergeCell ref="D266:E266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D450:E450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599:V599"/>
    <mergeCell ref="C606:C607"/>
    <mergeCell ref="A434:O435"/>
    <mergeCell ref="E606:E607"/>
    <mergeCell ref="D521:E521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71:O572"/>
    <mergeCell ref="P99:V99"/>
    <mergeCell ref="P468:V468"/>
    <mergeCell ref="D39:E39"/>
    <mergeCell ref="P316:V316"/>
    <mergeCell ref="D513:E513"/>
    <mergeCell ref="P129:V129"/>
    <mergeCell ref="P492:V492"/>
    <mergeCell ref="A317:Z317"/>
    <mergeCell ref="P101:T101"/>
    <mergeCell ref="A428:O429"/>
    <mergeCell ref="P181:T181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P577:T577"/>
    <mergeCell ref="D449:E449"/>
    <mergeCell ref="P428:V428"/>
    <mergeCell ref="P284:V284"/>
    <mergeCell ref="P478:T478"/>
    <mergeCell ref="D321:E321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D583:E583"/>
    <mergeCell ref="A596:O597"/>
    <mergeCell ref="P540:T540"/>
    <mergeCell ref="AB606:AB607"/>
    <mergeCell ref="P26:T26"/>
    <mergeCell ref="A580:Z580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P324:T324"/>
    <mergeCell ref="P591:T591"/>
    <mergeCell ref="A92:Z92"/>
    <mergeCell ref="P525:V525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W606:W607"/>
    <mergeCell ref="P314:T314"/>
    <mergeCell ref="A61:Z61"/>
    <mergeCell ref="D415:E41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589:V589"/>
    <mergeCell ref="P136:V136"/>
    <mergeCell ref="P434:V434"/>
    <mergeCell ref="A259:Z259"/>
    <mergeCell ref="D251:E251"/>
    <mergeCell ref="P545:T545"/>
    <mergeCell ref="D295:E295"/>
    <mergeCell ref="D178:E178"/>
    <mergeCell ref="D172:E172"/>
    <mergeCell ref="P363:V363"/>
    <mergeCell ref="A245:O246"/>
    <mergeCell ref="D503:E503"/>
    <mergeCell ref="D323:E323"/>
    <mergeCell ref="A136:O137"/>
    <mergeCell ref="P149:T149"/>
    <mergeCell ref="D74:E74"/>
    <mergeCell ref="P151:V151"/>
    <mergeCell ref="P87:T87"/>
    <mergeCell ref="P116:T116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A42:Z42"/>
    <mergeCell ref="P43:T43"/>
    <mergeCell ref="P65:V65"/>
    <mergeCell ref="P88:T88"/>
    <mergeCell ref="D95:E95"/>
    <mergeCell ref="P353:T353"/>
    <mergeCell ref="A376:Z376"/>
    <mergeCell ref="A162:O163"/>
    <mergeCell ref="D353:E353"/>
    <mergeCell ref="P407:T407"/>
    <mergeCell ref="P443:T443"/>
    <mergeCell ref="D197:E197"/>
    <mergeCell ref="P552:T552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P381:T381"/>
    <mergeCell ref="D253:E253"/>
    <mergeCell ref="P220:T220"/>
    <mergeCell ref="A138:Z138"/>
    <mergeCell ref="P373:V373"/>
    <mergeCell ref="P202:V202"/>
    <mergeCell ref="P380:T380"/>
    <mergeCell ref="P334:V334"/>
    <mergeCell ref="A517:Z517"/>
    <mergeCell ref="P278:T278"/>
    <mergeCell ref="D150:E150"/>
    <mergeCell ref="D385:E385"/>
    <mergeCell ref="P295:T295"/>
    <mergeCell ref="P178:T178"/>
    <mergeCell ref="P593:V593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P39:T39"/>
    <mergeCell ref="P508:T508"/>
    <mergeCell ref="D7:M7"/>
    <mergeCell ref="P548:V548"/>
    <mergeCell ref="P91:V91"/>
    <mergeCell ref="P236:T236"/>
    <mergeCell ref="P32:T32"/>
    <mergeCell ref="P103:T103"/>
    <mergeCell ref="A398:O399"/>
    <mergeCell ref="P401:T401"/>
    <mergeCell ref="P268:T268"/>
    <mergeCell ref="D382:E382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D117:E117"/>
    <mergeCell ref="D55:E55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A287:Z287"/>
    <mergeCell ref="D30:E30"/>
    <mergeCell ref="A524:O525"/>
    <mergeCell ref="A573:Z573"/>
    <mergeCell ref="P339:T339"/>
    <mergeCell ref="P230:T230"/>
    <mergeCell ref="P466:T466"/>
    <mergeCell ref="D211:E211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D568:E568"/>
    <mergeCell ref="P155:T155"/>
    <mergeCell ref="D70:E70"/>
    <mergeCell ref="P562:T562"/>
    <mergeCell ref="P511:V511"/>
    <mergeCell ref="D505:E505"/>
    <mergeCell ref="P518:T518"/>
    <mergeCell ref="P391:T391"/>
    <mergeCell ref="D263:E263"/>
    <mergeCell ref="D79:E79"/>
    <mergeCell ref="P327:V327"/>
    <mergeCell ref="D144:E144"/>
    <mergeCell ref="P521:T521"/>
    <mergeCell ref="D502:E502"/>
    <mergeCell ref="D442:E442"/>
    <mergeCell ref="P173:T173"/>
    <mergeCell ref="P97:T97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D289:E289"/>
    <mergeCell ref="AE606:AE607"/>
    <mergeCell ref="D587:E587"/>
    <mergeCell ref="P160:T160"/>
    <mergeCell ref="P445:T445"/>
    <mergeCell ref="M606:M607"/>
    <mergeCell ref="P570:T570"/>
    <mergeCell ref="A606:A607"/>
    <mergeCell ref="D595:E595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  <mergeCell ref="D53:E53"/>
    <mergeCell ref="D47:E4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2024-09-27T12:02:13Z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