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2AB8D8-955D-4601-B45C-7103008EE4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Z178" i="1" s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X599" i="1" s="1"/>
  <c r="Y22" i="1"/>
  <c r="P22" i="1"/>
  <c r="H10" i="1"/>
  <c r="A9" i="1"/>
  <c r="A10" i="1" s="1"/>
  <c r="D7" i="1"/>
  <c r="Q6" i="1"/>
  <c r="P2" i="1"/>
  <c r="BP251" i="1" l="1"/>
  <c r="BN251" i="1"/>
  <c r="BP264" i="1"/>
  <c r="BN264" i="1"/>
  <c r="Z26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6" i="1"/>
  <c r="BN26" i="1"/>
  <c r="Z54" i="1"/>
  <c r="BN54" i="1"/>
  <c r="Z69" i="1"/>
  <c r="BN69" i="1"/>
  <c r="Z74" i="1"/>
  <c r="BN74" i="1"/>
  <c r="Y81" i="1"/>
  <c r="Z79" i="1"/>
  <c r="BN79" i="1"/>
  <c r="Y99" i="1"/>
  <c r="Z115" i="1"/>
  <c r="BN115" i="1"/>
  <c r="Z140" i="1"/>
  <c r="BN140" i="1"/>
  <c r="Z141" i="1"/>
  <c r="BN141" i="1"/>
  <c r="Z156" i="1"/>
  <c r="BN156" i="1"/>
  <c r="Z173" i="1"/>
  <c r="BN173" i="1"/>
  <c r="Z185" i="1"/>
  <c r="BN185" i="1"/>
  <c r="Z199" i="1"/>
  <c r="BN199" i="1"/>
  <c r="Z220" i="1"/>
  <c r="BN220" i="1"/>
  <c r="Z230" i="1"/>
  <c r="BN230" i="1"/>
  <c r="Z240" i="1"/>
  <c r="BN240" i="1"/>
  <c r="Z251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291" i="1"/>
  <c r="BP89" i="1"/>
  <c r="BN89" i="1"/>
  <c r="Z89" i="1"/>
  <c r="BP109" i="1"/>
  <c r="BN109" i="1"/>
  <c r="Z109" i="1"/>
  <c r="BP126" i="1"/>
  <c r="BN126" i="1"/>
  <c r="Z126" i="1"/>
  <c r="Y151" i="1"/>
  <c r="BP149" i="1"/>
  <c r="BN149" i="1"/>
  <c r="Z149" i="1"/>
  <c r="BP197" i="1"/>
  <c r="BN197" i="1"/>
  <c r="Z197" i="1"/>
  <c r="BP236" i="1"/>
  <c r="BN236" i="1"/>
  <c r="Z236" i="1"/>
  <c r="BP278" i="1"/>
  <c r="BN278" i="1"/>
  <c r="Z278" i="1"/>
  <c r="BP390" i="1"/>
  <c r="BN390" i="1"/>
  <c r="Z390" i="1"/>
  <c r="BP420" i="1"/>
  <c r="BN420" i="1"/>
  <c r="Z420" i="1"/>
  <c r="BP34" i="1"/>
  <c r="BN34" i="1"/>
  <c r="Z34" i="1"/>
  <c r="Y64" i="1"/>
  <c r="BP62" i="1"/>
  <c r="BN62" i="1"/>
  <c r="Z62" i="1"/>
  <c r="BP72" i="1"/>
  <c r="BN72" i="1"/>
  <c r="Z72" i="1"/>
  <c r="BP134" i="1"/>
  <c r="BN134" i="1"/>
  <c r="Z134" i="1"/>
  <c r="BP171" i="1"/>
  <c r="BN171" i="1"/>
  <c r="Z171" i="1"/>
  <c r="BP181" i="1"/>
  <c r="BN181" i="1"/>
  <c r="Z181" i="1"/>
  <c r="BP218" i="1"/>
  <c r="BN218" i="1"/>
  <c r="Z218" i="1"/>
  <c r="BP228" i="1"/>
  <c r="BN228" i="1"/>
  <c r="Z228" i="1"/>
  <c r="BP249" i="1"/>
  <c r="BN249" i="1"/>
  <c r="Z249" i="1"/>
  <c r="BP262" i="1"/>
  <c r="BN262" i="1"/>
  <c r="Z262" i="1"/>
  <c r="BP273" i="1"/>
  <c r="BN273" i="1"/>
  <c r="Z273" i="1"/>
  <c r="BP297" i="1"/>
  <c r="BN297" i="1"/>
  <c r="Z297" i="1"/>
  <c r="BP323" i="1"/>
  <c r="BN323" i="1"/>
  <c r="Z323" i="1"/>
  <c r="BP337" i="1"/>
  <c r="BN337" i="1"/>
  <c r="Z337" i="1"/>
  <c r="BP355" i="1"/>
  <c r="BN355" i="1"/>
  <c r="Z355" i="1"/>
  <c r="BP359" i="1"/>
  <c r="BN359" i="1"/>
  <c r="Z359" i="1"/>
  <c r="BP380" i="1"/>
  <c r="BN380" i="1"/>
  <c r="Z38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X598" i="1"/>
  <c r="Y37" i="1"/>
  <c r="BP28" i="1"/>
  <c r="BN28" i="1"/>
  <c r="Z28" i="1"/>
  <c r="BP56" i="1"/>
  <c r="BN56" i="1"/>
  <c r="Z56" i="1"/>
  <c r="BP71" i="1"/>
  <c r="BN71" i="1"/>
  <c r="Z71" i="1"/>
  <c r="Y90" i="1"/>
  <c r="BP85" i="1"/>
  <c r="BN85" i="1"/>
  <c r="Z85" i="1"/>
  <c r="BP96" i="1"/>
  <c r="BN96" i="1"/>
  <c r="Z96" i="1"/>
  <c r="BP117" i="1"/>
  <c r="BN117" i="1"/>
  <c r="Z117" i="1"/>
  <c r="Y136" i="1"/>
  <c r="BP131" i="1"/>
  <c r="BN131" i="1"/>
  <c r="Z131" i="1"/>
  <c r="BP143" i="1"/>
  <c r="BN143" i="1"/>
  <c r="Z143" i="1"/>
  <c r="Y162" i="1"/>
  <c r="BP160" i="1"/>
  <c r="BN160" i="1"/>
  <c r="Z160" i="1"/>
  <c r="BP177" i="1"/>
  <c r="BN177" i="1"/>
  <c r="Z177" i="1"/>
  <c r="BP187" i="1"/>
  <c r="BN187" i="1"/>
  <c r="Z187" i="1"/>
  <c r="BP193" i="1"/>
  <c r="BN193" i="1"/>
  <c r="Z193" i="1"/>
  <c r="BP206" i="1"/>
  <c r="BN206" i="1"/>
  <c r="Z206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X602" i="1"/>
  <c r="Y36" i="1"/>
  <c r="C608" i="1"/>
  <c r="Y65" i="1"/>
  <c r="Y105" i="1"/>
  <c r="Y120" i="1"/>
  <c r="F608" i="1"/>
  <c r="Y137" i="1"/>
  <c r="Y146" i="1"/>
  <c r="Y152" i="1"/>
  <c r="G608" i="1"/>
  <c r="Y163" i="1"/>
  <c r="Y174" i="1"/>
  <c r="Y189" i="1"/>
  <c r="Y188" i="1"/>
  <c r="Y202" i="1"/>
  <c r="Y246" i="1"/>
  <c r="Y258" i="1"/>
  <c r="Y279" i="1"/>
  <c r="Y316" i="1"/>
  <c r="U608" i="1"/>
  <c r="Y350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Y362" i="1"/>
  <c r="Y399" i="1"/>
  <c r="D608" i="1"/>
  <c r="Z78" i="1"/>
  <c r="BN78" i="1"/>
  <c r="BP78" i="1"/>
  <c r="Y82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Y182" i="1"/>
  <c r="BP186" i="1"/>
  <c r="BN186" i="1"/>
  <c r="Z186" i="1"/>
  <c r="Z188" i="1" s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Y245" i="1"/>
  <c r="BP241" i="1"/>
  <c r="BN241" i="1"/>
  <c r="Z241" i="1"/>
  <c r="H9" i="1"/>
  <c r="Y24" i="1"/>
  <c r="Y59" i="1"/>
  <c r="Y75" i="1"/>
  <c r="Y112" i="1"/>
  <c r="Y129" i="1"/>
  <c r="Y157" i="1"/>
  <c r="BP178" i="1"/>
  <c r="BN178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I608" i="1"/>
  <c r="Y201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269" i="1"/>
  <c r="Y328" i="1"/>
  <c r="Y335" i="1"/>
  <c r="BP330" i="1"/>
  <c r="BN330" i="1"/>
  <c r="Z330" i="1"/>
  <c r="Z334" i="1" s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424" i="1"/>
  <c r="Z398" i="1"/>
  <c r="Z387" i="1"/>
  <c r="Z349" i="1"/>
  <c r="Z343" i="1"/>
  <c r="Z356" i="1"/>
  <c r="Z300" i="1"/>
  <c r="Z223" i="1"/>
  <c r="Z182" i="1"/>
  <c r="Z146" i="1"/>
  <c r="Z75" i="1"/>
  <c r="Z36" i="1"/>
  <c r="Z245" i="1"/>
  <c r="Z279" i="1"/>
  <c r="Z257" i="1"/>
  <c r="Z237" i="1"/>
  <c r="Z201" i="1"/>
  <c r="Z136" i="1"/>
  <c r="Z81" i="1"/>
  <c r="Z524" i="1"/>
  <c r="Z510" i="1"/>
  <c r="Z547" i="1"/>
  <c r="Z492" i="1"/>
  <c r="Z481" i="1"/>
  <c r="Z458" i="1"/>
  <c r="Z327" i="1"/>
  <c r="Z269" i="1"/>
  <c r="Y598" i="1"/>
  <c r="Z128" i="1"/>
  <c r="Z119" i="1"/>
  <c r="Z111" i="1"/>
  <c r="Z104" i="1"/>
  <c r="Z98" i="1"/>
  <c r="Z90" i="1"/>
  <c r="Z59" i="1"/>
  <c r="Y602" i="1"/>
  <c r="Y599" i="1"/>
  <c r="Z578" i="1"/>
  <c r="Z564" i="1"/>
  <c r="Y600" i="1"/>
  <c r="Z603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<sst xmlns="http://schemas.openxmlformats.org/spreadsheetml/2006/main" count="2494" uniqueCount="798">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</sst>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96" t="s">
        <v>0</v>
      </c>
      <c r="E1" s="433"/>
      <c r="F1" s="433"/>
      <c r="G1" s="12" t="s">
        <v>1</v>
      </c>
      <c r="H1" s="49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432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3" t="s">
        <v>8</v>
      </c>
      <c r="B5" s="534"/>
      <c r="C5" s="535"/>
      <c r="D5" s="481"/>
      <c r="E5" s="482"/>
      <c r="F5" s="734" t="s">
        <v>9</v>
      </c>
      <c r="G5" s="535"/>
      <c r="H5" s="481" t="s">
        <v>797</v>
      </c>
      <c r="I5" s="671"/>
      <c r="J5" s="671"/>
      <c r="K5" s="671"/>
      <c r="L5" s="671"/>
      <c r="M5" s="482"/>
      <c r="N5" s="58"/>
      <c r="P5" s="24" t="s">
        <v>10</v>
      </c>
      <c r="Q5" s="749">
        <v>45565</v>
      </c>
      <c r="R5" s="507"/>
      <c r="T5" s="585" t="s">
        <v>11</v>
      </c>
      <c r="U5" s="586"/>
      <c r="V5" s="587" t="s">
        <v>12</v>
      </c>
      <c r="W5" s="507"/>
      <c r="AB5" s="51"/>
      <c r="AC5" s="51"/>
      <c r="AD5" s="51"/>
      <c r="AE5" s="51"/>
    </row>
    <row r="6" spans="1:32" s="382" customFormat="1" ht="24" customHeight="1" x14ac:dyDescent="0.2">
      <c r="A6" s="533" t="s">
        <v>13</v>
      </c>
      <c r="B6" s="534"/>
      <c r="C6" s="535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07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Понедельник</v>
      </c>
      <c r="R6" s="396"/>
      <c r="T6" s="594" t="s">
        <v>16</v>
      </c>
      <c r="U6" s="586"/>
      <c r="V6" s="656" t="s">
        <v>17</v>
      </c>
      <c r="W6" s="410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0"/>
      <c r="M7" s="511"/>
      <c r="N7" s="60"/>
      <c r="P7" s="24"/>
      <c r="Q7" s="42"/>
      <c r="R7" s="42"/>
      <c r="T7" s="400"/>
      <c r="U7" s="586"/>
      <c r="V7" s="657"/>
      <c r="W7" s="658"/>
      <c r="AB7" s="51"/>
      <c r="AC7" s="51"/>
      <c r="AD7" s="51"/>
      <c r="AE7" s="51"/>
    </row>
    <row r="8" spans="1:32" s="382" customFormat="1" ht="25.5" customHeight="1" x14ac:dyDescent="0.2">
      <c r="A8" s="778" t="s">
        <v>18</v>
      </c>
      <c r="B8" s="403"/>
      <c r="C8" s="404"/>
      <c r="D8" s="469"/>
      <c r="E8" s="470"/>
      <c r="F8" s="470"/>
      <c r="G8" s="470"/>
      <c r="H8" s="470"/>
      <c r="I8" s="470"/>
      <c r="J8" s="470"/>
      <c r="K8" s="470"/>
      <c r="L8" s="470"/>
      <c r="M8" s="471"/>
      <c r="N8" s="61"/>
      <c r="P8" s="24" t="s">
        <v>19</v>
      </c>
      <c r="Q8" s="544">
        <v>0.45833333333333331</v>
      </c>
      <c r="R8" s="511"/>
      <c r="T8" s="400"/>
      <c r="U8" s="586"/>
      <c r="V8" s="657"/>
      <c r="W8" s="658"/>
      <c r="AB8" s="51"/>
      <c r="AC8" s="51"/>
      <c r="AD8" s="51"/>
      <c r="AE8" s="51"/>
    </row>
    <row r="9" spans="1:32" s="382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4"/>
      <c r="P9" s="26" t="s">
        <v>20</v>
      </c>
      <c r="Q9" s="504"/>
      <c r="R9" s="505"/>
      <c r="T9" s="400"/>
      <c r="U9" s="586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50" t="str">
        <f>IFERROR(VLOOKUP($D$10,Proxy,2,FALSE),"")</f>
        <v/>
      </c>
      <c r="I10" s="400"/>
      <c r="J10" s="400"/>
      <c r="K10" s="400"/>
      <c r="L10" s="400"/>
      <c r="M10" s="400"/>
      <c r="N10" s="381"/>
      <c r="P10" s="26" t="s">
        <v>21</v>
      </c>
      <c r="Q10" s="595"/>
      <c r="R10" s="596"/>
      <c r="U10" s="24" t="s">
        <v>22</v>
      </c>
      <c r="V10" s="409" t="s">
        <v>23</v>
      </c>
      <c r="W10" s="410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06"/>
      <c r="R11" s="507"/>
      <c r="U11" s="24" t="s">
        <v>26</v>
      </c>
      <c r="V11" s="695" t="s">
        <v>27</v>
      </c>
      <c r="W11" s="505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8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4"/>
      <c r="R12" s="511"/>
      <c r="S12" s="23"/>
      <c r="U12" s="24"/>
      <c r="V12" s="433"/>
      <c r="W12" s="400"/>
      <c r="AB12" s="51"/>
      <c r="AC12" s="51"/>
      <c r="AD12" s="51"/>
      <c r="AE12" s="51"/>
    </row>
    <row r="13" spans="1:32" s="382" customFormat="1" ht="23.25" customHeight="1" x14ac:dyDescent="0.2">
      <c r="A13" s="578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95"/>
      <c r="R13" s="5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8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3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65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2" t="s">
        <v>35</v>
      </c>
      <c r="B17" s="412" t="s">
        <v>36</v>
      </c>
      <c r="C17" s="556" t="s">
        <v>37</v>
      </c>
      <c r="D17" s="412" t="s">
        <v>38</v>
      </c>
      <c r="E17" s="516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12" t="s">
        <v>48</v>
      </c>
      <c r="P17" s="412" t="s">
        <v>49</v>
      </c>
      <c r="Q17" s="515"/>
      <c r="R17" s="515"/>
      <c r="S17" s="515"/>
      <c r="T17" s="516"/>
      <c r="U17" s="772" t="s">
        <v>50</v>
      </c>
      <c r="V17" s="535"/>
      <c r="W17" s="412" t="s">
        <v>51</v>
      </c>
      <c r="X17" s="412" t="s">
        <v>52</v>
      </c>
      <c r="Y17" s="773" t="s">
        <v>53</v>
      </c>
      <c r="Z17" s="412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29"/>
      <c r="AF17" s="730"/>
      <c r="AG17" s="525"/>
      <c r="BD17" s="637" t="s">
        <v>59</v>
      </c>
    </row>
    <row r="18" spans="1:68" ht="14.25" customHeight="1" x14ac:dyDescent="0.2">
      <c r="A18" s="413"/>
      <c r="B18" s="413"/>
      <c r="C18" s="413"/>
      <c r="D18" s="517"/>
      <c r="E18" s="519"/>
      <c r="F18" s="413"/>
      <c r="G18" s="413"/>
      <c r="H18" s="413"/>
      <c r="I18" s="413"/>
      <c r="J18" s="413"/>
      <c r="K18" s="413"/>
      <c r="L18" s="413"/>
      <c r="M18" s="413"/>
      <c r="N18" s="413"/>
      <c r="O18" s="413"/>
      <c r="P18" s="517"/>
      <c r="Q18" s="518"/>
      <c r="R18" s="518"/>
      <c r="S18" s="518"/>
      <c r="T18" s="519"/>
      <c r="U18" s="383" t="s">
        <v>60</v>
      </c>
      <c r="V18" s="383" t="s">
        <v>61</v>
      </c>
      <c r="W18" s="413"/>
      <c r="X18" s="413"/>
      <c r="Y18" s="774"/>
      <c r="Z18" s="413"/>
      <c r="AA18" s="652"/>
      <c r="AB18" s="652"/>
      <c r="AC18" s="652"/>
      <c r="AD18" s="731"/>
      <c r="AE18" s="732"/>
      <c r="AF18" s="733"/>
      <c r="AG18" s="526"/>
      <c r="BD18" s="400"/>
    </row>
    <row r="19" spans="1:68" ht="27.75" hidden="1" customHeight="1" x14ac:dyDescent="0.2">
      <c r="A19" s="452" t="s">
        <v>62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48"/>
      <c r="AB19" s="48"/>
      <c r="AC19" s="48"/>
    </row>
    <row r="20" spans="1:68" ht="16.5" hidden="1" customHeight="1" x14ac:dyDescent="0.25">
      <c r="A20" s="446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80"/>
      <c r="AB20" s="380"/>
      <c r="AC20" s="380"/>
    </row>
    <row r="21" spans="1:68" ht="14.25" hidden="1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4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15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15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4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15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15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9" t="s">
        <v>95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8"/>
      <c r="AB38" s="378"/>
      <c r="AC38" s="378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4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15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15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9" t="s">
        <v>100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8"/>
      <c r="AB42" s="378"/>
      <c r="AC42" s="378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4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15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15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9" t="s">
        <v>104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8"/>
      <c r="AB46" s="378"/>
      <c r="AC46" s="378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4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15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15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52" t="s">
        <v>107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48"/>
      <c r="AB50" s="48"/>
      <c r="AC50" s="48"/>
    </row>
    <row r="51" spans="1:68" ht="16.5" hidden="1" customHeight="1" x14ac:dyDescent="0.25">
      <c r="A51" s="446" t="s">
        <v>108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80"/>
      <c r="AB51" s="380"/>
      <c r="AC51" s="380"/>
    </row>
    <row r="52" spans="1:68" ht="14.25" hidden="1" customHeight="1" x14ac:dyDescent="0.25">
      <c r="A52" s="399" t="s">
        <v>109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8"/>
      <c r="AB52" s="378"/>
      <c r="AC52" s="378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4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15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15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8"/>
      <c r="AB61" s="378"/>
      <c r="AC61" s="378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4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15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15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6" t="s">
        <v>128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80"/>
      <c r="AB66" s="380"/>
      <c r="AC66" s="380"/>
    </row>
    <row r="67" spans="1:68" ht="14.25" hidden="1" customHeight="1" x14ac:dyDescent="0.25">
      <c r="A67" s="399" t="s">
        <v>109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8"/>
      <c r="AB67" s="378"/>
      <c r="AC67" s="378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8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150</v>
      </c>
      <c r="Y74" s="387">
        <f t="shared" si="11"/>
        <v>153</v>
      </c>
      <c r="Z74" s="36">
        <f>IFERROR(IF(Y74=0,"",ROUNDUP(Y74/H74,0)*0.00937),"")</f>
        <v>0.31857999999999997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158</v>
      </c>
      <c r="BN74" s="64">
        <f t="shared" si="13"/>
        <v>161.16</v>
      </c>
      <c r="BO74" s="64">
        <f t="shared" si="14"/>
        <v>0.27777777777777779</v>
      </c>
      <c r="BP74" s="64">
        <f t="shared" si="15"/>
        <v>0.28333333333333333</v>
      </c>
    </row>
    <row r="75" spans="1:68" x14ac:dyDescent="0.2">
      <c r="A75" s="414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15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51.851851851851855</v>
      </c>
      <c r="Y75" s="388">
        <f>IFERROR(Y68/H68,"0")+IFERROR(Y69/H69,"0")+IFERROR(Y70/H70,"0")+IFERROR(Y71/H71,"0")+IFERROR(Y72/H72,"0")+IFERROR(Y73/H73,"0")+IFERROR(Y74/H74,"0")</f>
        <v>53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0.73182999999999998</v>
      </c>
      <c r="AA75" s="389"/>
      <c r="AB75" s="389"/>
      <c r="AC75" s="389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15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350</v>
      </c>
      <c r="Y76" s="388">
        <f>IFERROR(SUM(Y68:Y74),"0")</f>
        <v>358.20000000000005</v>
      </c>
      <c r="Z76" s="37"/>
      <c r="AA76" s="389"/>
      <c r="AB76" s="389"/>
      <c r="AC76" s="389"/>
    </row>
    <row r="77" spans="1:68" ht="14.25" hidden="1" customHeight="1" x14ac:dyDescent="0.25">
      <c r="A77" s="399" t="s">
        <v>145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8"/>
      <c r="AB77" s="378"/>
      <c r="AC77" s="378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100</v>
      </c>
      <c r="Y78" s="387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31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4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15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9.2592592592592595</v>
      </c>
      <c r="Y81" s="388">
        <f>IFERROR(Y78/H78,"0")+IFERROR(Y79/H79,"0")+IFERROR(Y80/H80,"0")</f>
        <v>10</v>
      </c>
      <c r="Z81" s="388">
        <f>IFERROR(IF(Z78="",0,Z78),"0")+IFERROR(IF(Z79="",0,Z79),"0")+IFERROR(IF(Z80="",0,Z80),"0")</f>
        <v>0.21749999999999997</v>
      </c>
      <c r="AA81" s="389"/>
      <c r="AB81" s="389"/>
      <c r="AC81" s="389"/>
    </row>
    <row r="82" spans="1:68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15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100</v>
      </c>
      <c r="Y82" s="388">
        <f>IFERROR(SUM(Y78:Y80),"0")</f>
        <v>108</v>
      </c>
      <c r="Z82" s="37"/>
      <c r="AA82" s="389"/>
      <c r="AB82" s="389"/>
      <c r="AC82" s="389"/>
    </row>
    <row r="83" spans="1:68" ht="14.25" hidden="1" customHeight="1" x14ac:dyDescent="0.25">
      <c r="A83" s="399" t="s">
        <v>63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378"/>
      <c r="AB83" s="378"/>
      <c r="AC83" s="378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2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4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15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15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9" t="s">
        <v>71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378"/>
      <c r="AB92" s="378"/>
      <c r="AC92" s="378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26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7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5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4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15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15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9" t="s">
        <v>180</v>
      </c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378"/>
      <c r="AB100" s="378"/>
      <c r="AC100" s="378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4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15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15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6" t="s">
        <v>186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380"/>
      <c r="AB106" s="380"/>
      <c r="AC106" s="380"/>
    </row>
    <row r="107" spans="1:68" ht="14.25" hidden="1" customHeight="1" x14ac:dyDescent="0.25">
      <c r="A107" s="399" t="s">
        <v>109</v>
      </c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378"/>
      <c r="AB107" s="378"/>
      <c r="AC107" s="378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4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15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15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9" t="s">
        <v>71</v>
      </c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378"/>
      <c r="AB113" s="378"/>
      <c r="AC113" s="378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300</v>
      </c>
      <c r="Y114" s="387">
        <f>IFERROR(IF(X114="",0,CEILING((X114/$H114),1)*$H114),"")</f>
        <v>307.8</v>
      </c>
      <c r="Z114" s="36">
        <f>IFERROR(IF(Y114=0,"",ROUNDUP(Y114/H114,0)*0.02175),"")</f>
        <v>0.8264999999999999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320.88888888888886</v>
      </c>
      <c r="BN114" s="64">
        <f>IFERROR(Y114*I114/H114,"0")</f>
        <v>329.23200000000003</v>
      </c>
      <c r="BO114" s="64">
        <f>IFERROR(1/J114*(X114/H114),"0")</f>
        <v>0.66137566137566139</v>
      </c>
      <c r="BP114" s="64">
        <f>IFERROR(1/J114*(Y114/H114),"0")</f>
        <v>0.67857142857142849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300</v>
      </c>
      <c r="Y116" s="387">
        <f>IFERROR(IF(X116="",0,CEILING((X116/$H116),1)*$H116),"")</f>
        <v>302.40000000000003</v>
      </c>
      <c r="Z116" s="36">
        <f>IFERROR(IF(Y116=0,"",ROUNDUP(Y116/H116,0)*0.00753),"")</f>
        <v>0.84336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330.22222222222223</v>
      </c>
      <c r="BN116" s="64">
        <f>IFERROR(Y116*I116/H116,"0")</f>
        <v>332.86400000000003</v>
      </c>
      <c r="BO116" s="64">
        <f>IFERROR(1/J116*(X116/H116),"0")</f>
        <v>0.71225071225071213</v>
      </c>
      <c r="BP116" s="64">
        <f>IFERROR(1/J116*(Y116/H116),"0")</f>
        <v>0.71794871794871795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4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15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148.14814814814815</v>
      </c>
      <c r="Y119" s="388">
        <f>IFERROR(Y114/H114,"0")+IFERROR(Y115/H115,"0")+IFERROR(Y116/H116,"0")+IFERROR(Y117/H117,"0")+IFERROR(Y118/H118,"0")</f>
        <v>150</v>
      </c>
      <c r="Z119" s="388">
        <f>IFERROR(IF(Z114="",0,Z114),"0")+IFERROR(IF(Z115="",0,Z115),"0")+IFERROR(IF(Z116="",0,Z116),"0")+IFERROR(IF(Z117="",0,Z117),"0")+IFERROR(IF(Z118="",0,Z118),"0")</f>
        <v>1.6698599999999999</v>
      </c>
      <c r="AA119" s="389"/>
      <c r="AB119" s="389"/>
      <c r="AC119" s="389"/>
    </row>
    <row r="120" spans="1:68" x14ac:dyDescent="0.2">
      <c r="A120" s="400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15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600</v>
      </c>
      <c r="Y120" s="388">
        <f>IFERROR(SUM(Y114:Y118),"0")</f>
        <v>610.20000000000005</v>
      </c>
      <c r="Z120" s="37"/>
      <c r="AA120" s="389"/>
      <c r="AB120" s="389"/>
      <c r="AC120" s="389"/>
    </row>
    <row r="121" spans="1:68" ht="16.5" hidden="1" customHeight="1" x14ac:dyDescent="0.25">
      <c r="A121" s="446" t="s">
        <v>202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380"/>
      <c r="AB121" s="380"/>
      <c r="AC121" s="380"/>
    </row>
    <row r="122" spans="1:68" ht="14.25" hidden="1" customHeight="1" x14ac:dyDescent="0.25">
      <c r="A122" s="399" t="s">
        <v>109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378"/>
      <c r="AB122" s="378"/>
      <c r="AC122" s="378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300</v>
      </c>
      <c r="Y124" s="387">
        <f>IFERROR(IF(X124="",0,CEILING((X124/$H124),1)*$H124),"")</f>
        <v>302.39999999999998</v>
      </c>
      <c r="Z124" s="36">
        <f>IFERROR(IF(Y124=0,"",ROUNDUP(Y124/H124,0)*0.02175),"")</f>
        <v>0.58724999999999994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312.85714285714289</v>
      </c>
      <c r="BN124" s="64">
        <f>IFERROR(Y124*I124/H124,"0")</f>
        <v>315.36</v>
      </c>
      <c r="BO124" s="64">
        <f>IFERROR(1/J124*(X124/H124),"0")</f>
        <v>0.47831632653061229</v>
      </c>
      <c r="BP124" s="64">
        <f>IFERROR(1/J124*(Y124/H124),"0")</f>
        <v>0.4821428571428571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50</v>
      </c>
      <c r="Y125" s="387">
        <f>IFERROR(IF(X125="",0,CEILING((X125/$H125),1)*$H125),"")</f>
        <v>52.5</v>
      </c>
      <c r="Z125" s="36">
        <f>IFERROR(IF(Y125=0,"",ROUNDUP(Y125/H125,0)*0.00937),"")</f>
        <v>0.13117999999999999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52.8</v>
      </c>
      <c r="BN125" s="64">
        <f>IFERROR(Y125*I125/H125,"0")</f>
        <v>55.440000000000005</v>
      </c>
      <c r="BO125" s="64">
        <f>IFERROR(1/J125*(X125/H125),"0")</f>
        <v>0.11111111111111112</v>
      </c>
      <c r="BP125" s="64">
        <f>IFERROR(1/J125*(Y125/H125),"0")</f>
        <v>0.11666666666666667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4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15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40.11904761904762</v>
      </c>
      <c r="Y128" s="388">
        <f>IFERROR(Y123/H123,"0")+IFERROR(Y124/H124,"0")+IFERROR(Y125/H125,"0")+IFERROR(Y126/H126,"0")+IFERROR(Y127/H127,"0")</f>
        <v>41</v>
      </c>
      <c r="Z128" s="388">
        <f>IFERROR(IF(Z123="",0,Z123),"0")+IFERROR(IF(Z124="",0,Z124),"0")+IFERROR(IF(Z125="",0,Z125),"0")+IFERROR(IF(Z126="",0,Z126),"0")+IFERROR(IF(Z127="",0,Z127),"0")</f>
        <v>0.7184299999999999</v>
      </c>
      <c r="AA128" s="389"/>
      <c r="AB128" s="389"/>
      <c r="AC128" s="389"/>
    </row>
    <row r="129" spans="1:68" x14ac:dyDescent="0.2">
      <c r="A129" s="400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15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350</v>
      </c>
      <c r="Y129" s="388">
        <f>IFERROR(SUM(Y123:Y127),"0")</f>
        <v>354.9</v>
      </c>
      <c r="Z129" s="37"/>
      <c r="AA129" s="389"/>
      <c r="AB129" s="389"/>
      <c r="AC129" s="389"/>
    </row>
    <row r="130" spans="1:68" ht="14.25" hidden="1" customHeight="1" x14ac:dyDescent="0.25">
      <c r="A130" s="399" t="s">
        <v>145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378"/>
      <c r="AB130" s="378"/>
      <c r="AC130" s="378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4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1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4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15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15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9" t="s">
        <v>71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378"/>
      <c r="AB138" s="378"/>
      <c r="AC138" s="378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400</v>
      </c>
      <c r="Y143" s="387">
        <f t="shared" si="21"/>
        <v>402.3</v>
      </c>
      <c r="Z143" s="36">
        <f>IFERROR(IF(Y143=0,"",ROUNDUP(Y143/H143,0)*0.00753),"")</f>
        <v>1.1219700000000001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440.29629629629625</v>
      </c>
      <c r="BN143" s="64">
        <f t="shared" si="23"/>
        <v>442.82799999999997</v>
      </c>
      <c r="BO143" s="64">
        <f t="shared" si="24"/>
        <v>0.94966761633428298</v>
      </c>
      <c r="BP143" s="64">
        <f t="shared" si="25"/>
        <v>0.95512820512820507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5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4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15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148.14814814814815</v>
      </c>
      <c r="Y146" s="388">
        <f>IFERROR(Y139/H139,"0")+IFERROR(Y140/H140,"0")+IFERROR(Y141/H141,"0")+IFERROR(Y142/H142,"0")+IFERROR(Y143/H143,"0")+IFERROR(Y144/H144,"0")+IFERROR(Y145/H145,"0")</f>
        <v>149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1.1219700000000001</v>
      </c>
      <c r="AA146" s="389"/>
      <c r="AB146" s="389"/>
      <c r="AC146" s="389"/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15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400</v>
      </c>
      <c r="Y147" s="388">
        <f>IFERROR(SUM(Y139:Y145),"0")</f>
        <v>402.3</v>
      </c>
      <c r="Z147" s="37"/>
      <c r="AA147" s="389"/>
      <c r="AB147" s="389"/>
      <c r="AC147" s="389"/>
    </row>
    <row r="148" spans="1:68" ht="14.25" hidden="1" customHeight="1" x14ac:dyDescent="0.25">
      <c r="A148" s="399" t="s">
        <v>180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378"/>
      <c r="AB148" s="378"/>
      <c r="AC148" s="378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4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15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15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6" t="s">
        <v>240</v>
      </c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380"/>
      <c r="AB153" s="380"/>
      <c r="AC153" s="380"/>
    </row>
    <row r="154" spans="1:68" ht="14.25" hidden="1" customHeight="1" x14ac:dyDescent="0.25">
      <c r="A154" s="399" t="s">
        <v>109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378"/>
      <c r="AB154" s="378"/>
      <c r="AC154" s="378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4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15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15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9" t="s">
        <v>63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378"/>
      <c r="AB159" s="378"/>
      <c r="AC159" s="378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4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15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15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9" t="s">
        <v>71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378"/>
      <c r="AB164" s="378"/>
      <c r="AC164" s="378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4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15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15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6" t="s">
        <v>107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80"/>
      <c r="AB169" s="380"/>
      <c r="AC169" s="380"/>
    </row>
    <row r="170" spans="1:68" ht="14.25" hidden="1" customHeight="1" x14ac:dyDescent="0.25">
      <c r="A170" s="399" t="s">
        <v>109</v>
      </c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378"/>
      <c r="AB170" s="378"/>
      <c r="AC170" s="378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4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15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0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15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9" t="s">
        <v>63</v>
      </c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  <c r="AA176" s="378"/>
      <c r="AB176" s="378"/>
      <c r="AC176" s="378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4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15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15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9" t="s">
        <v>71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8"/>
      <c r="AB184" s="378"/>
      <c r="AC184" s="378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4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15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0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15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52" t="s">
        <v>272</v>
      </c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8"/>
      <c r="AB190" s="48"/>
      <c r="AC190" s="48"/>
    </row>
    <row r="191" spans="1:68" ht="16.5" hidden="1" customHeight="1" x14ac:dyDescent="0.25">
      <c r="A191" s="446" t="s">
        <v>273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380"/>
      <c r="AB191" s="380"/>
      <c r="AC191" s="380"/>
    </row>
    <row r="192" spans="1:68" ht="14.25" hidden="1" customHeight="1" x14ac:dyDescent="0.25">
      <c r="A192" s="399" t="s">
        <v>63</v>
      </c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  <c r="AA192" s="378"/>
      <c r="AB192" s="378"/>
      <c r="AC192" s="378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4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15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15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6" t="s">
        <v>290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380"/>
      <c r="AB203" s="380"/>
      <c r="AC203" s="380"/>
    </row>
    <row r="204" spans="1:68" ht="14.25" hidden="1" customHeight="1" x14ac:dyDescent="0.25">
      <c r="A204" s="399" t="s">
        <v>109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378"/>
      <c r="AB204" s="378"/>
      <c r="AC204" s="378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4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15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0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15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9" t="s">
        <v>145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378"/>
      <c r="AB209" s="378"/>
      <c r="AC209" s="378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4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15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15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9" t="s">
        <v>63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100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103.88888888888889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0.15432098765432098</v>
      </c>
      <c r="BP215" s="64">
        <f t="shared" ref="BP215:BP222" si="35">IFERROR(1/J215*(Y215/H215),"0")</f>
        <v>0.15833333333333333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100</v>
      </c>
      <c r="Y216" s="387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0.15432098765432098</v>
      </c>
      <c r="BP216" s="64">
        <f t="shared" si="35"/>
        <v>0.15833333333333333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100</v>
      </c>
      <c r="Y217" s="387">
        <f t="shared" si="31"/>
        <v>102.60000000000001</v>
      </c>
      <c r="Z217" s="36">
        <f>IFERROR(IF(Y217=0,"",ROUNDUP(Y217/H217,0)*0.00937),"")</f>
        <v>0.17802999999999999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103.88888888888889</v>
      </c>
      <c r="BN217" s="64">
        <f t="shared" si="33"/>
        <v>106.59000000000002</v>
      </c>
      <c r="BO217" s="64">
        <f t="shared" si="34"/>
        <v>0.15432098765432098</v>
      </c>
      <c r="BP217" s="64">
        <f t="shared" si="35"/>
        <v>0.15833333333333333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100</v>
      </c>
      <c r="Y218" s="387">
        <f t="shared" si="31"/>
        <v>102.60000000000001</v>
      </c>
      <c r="Z218" s="36">
        <f>IFERROR(IF(Y218=0,"",ROUNDUP(Y218/H218,0)*0.00937),"")</f>
        <v>0.17802999999999999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103.88888888888889</v>
      </c>
      <c r="BN218" s="64">
        <f t="shared" si="33"/>
        <v>106.59000000000002</v>
      </c>
      <c r="BO218" s="64">
        <f t="shared" si="34"/>
        <v>0.15432098765432098</v>
      </c>
      <c r="BP218" s="64">
        <f t="shared" si="35"/>
        <v>0.15833333333333333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4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15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74.074074074074076</v>
      </c>
      <c r="Y223" s="388">
        <f>IFERROR(Y215/H215,"0")+IFERROR(Y216/H216,"0")+IFERROR(Y217/H217,"0")+IFERROR(Y218/H218,"0")+IFERROR(Y219/H219,"0")+IFERROR(Y220/H220,"0")+IFERROR(Y221/H221,"0")+IFERROR(Y222/H222,"0")</f>
        <v>76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0.71211999999999998</v>
      </c>
      <c r="AA223" s="389"/>
      <c r="AB223" s="389"/>
      <c r="AC223" s="389"/>
    </row>
    <row r="224" spans="1:68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15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400</v>
      </c>
      <c r="Y224" s="388">
        <f>IFERROR(SUM(Y215:Y222),"0")</f>
        <v>410.40000000000003</v>
      </c>
      <c r="Z224" s="37"/>
      <c r="AA224" s="389"/>
      <c r="AB224" s="389"/>
      <c r="AC224" s="389"/>
    </row>
    <row r="225" spans="1:68" ht="14.25" hidden="1" customHeight="1" x14ac:dyDescent="0.25">
      <c r="A225" s="399" t="s">
        <v>71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378"/>
      <c r="AB225" s="378"/>
      <c r="AC225" s="378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150</v>
      </c>
      <c r="Y226" s="387">
        <f t="shared" ref="Y226:Y236" si="36">IFERROR(IF(X226="",0,CEILING((X226/$H226),1)*$H226),"")</f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160.44444444444443</v>
      </c>
      <c r="BN226" s="64">
        <f t="shared" ref="BN226:BN236" si="38">IFERROR(Y226*I226/H226,"0")</f>
        <v>164.61600000000001</v>
      </c>
      <c r="BO226" s="64">
        <f t="shared" ref="BO226:BO236" si="39">IFERROR(1/J226*(X226/H226),"0")</f>
        <v>0.3306878306878307</v>
      </c>
      <c r="BP226" s="64">
        <f t="shared" ref="BP226:BP236" si="40">IFERROR(1/J226*(Y226/H226),"0")</f>
        <v>0.33928571428571425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100</v>
      </c>
      <c r="Y227" s="387">
        <f t="shared" si="36"/>
        <v>101.39999999999999</v>
      </c>
      <c r="Z227" s="36">
        <f>IFERROR(IF(Y227=0,"",ROUNDUP(Y227/H227,0)*0.02175),"")</f>
        <v>0.28275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107.23076923076924</v>
      </c>
      <c r="BN227" s="64">
        <f t="shared" si="38"/>
        <v>108.732</v>
      </c>
      <c r="BO227" s="64">
        <f t="shared" si="39"/>
        <v>0.22893772893772893</v>
      </c>
      <c r="BP227" s="64">
        <f t="shared" si="40"/>
        <v>0.23214285714285712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300</v>
      </c>
      <c r="Y229" s="387">
        <f t="shared" si="36"/>
        <v>304.5</v>
      </c>
      <c r="Z229" s="36">
        <f>IFERROR(IF(Y229=0,"",ROUNDUP(Y229/H229,0)*0.02175),"")</f>
        <v>0.76124999999999998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319.44827586206895</v>
      </c>
      <c r="BN229" s="64">
        <f t="shared" si="38"/>
        <v>324.24</v>
      </c>
      <c r="BO229" s="64">
        <f t="shared" si="39"/>
        <v>0.61576354679802958</v>
      </c>
      <c r="BP229" s="64">
        <f t="shared" si="40"/>
        <v>0.625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200</v>
      </c>
      <c r="Y232" s="387">
        <f t="shared" si="36"/>
        <v>201.6</v>
      </c>
      <c r="Z232" s="36">
        <f t="shared" si="41"/>
        <v>0.63251999999999997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222.66666666666666</v>
      </c>
      <c r="BN232" s="64">
        <f t="shared" si="38"/>
        <v>224.44800000000001</v>
      </c>
      <c r="BO232" s="64">
        <f t="shared" si="39"/>
        <v>0.53418803418803418</v>
      </c>
      <c r="BP232" s="64">
        <f t="shared" si="40"/>
        <v>0.53846153846153844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4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15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232.48845662638769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2.7222899999999997</v>
      </c>
      <c r="AA237" s="389"/>
      <c r="AB237" s="389"/>
      <c r="AC237" s="389"/>
    </row>
    <row r="238" spans="1:68" x14ac:dyDescent="0.2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15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950</v>
      </c>
      <c r="Y238" s="388">
        <f>IFERROR(SUM(Y226:Y236),"0")</f>
        <v>963</v>
      </c>
      <c r="Z238" s="37"/>
      <c r="AA238" s="389"/>
      <c r="AB238" s="389"/>
      <c r="AC238" s="389"/>
    </row>
    <row r="239" spans="1:68" ht="14.25" hidden="1" customHeight="1" x14ac:dyDescent="0.25">
      <c r="A239" s="399" t="s">
        <v>180</v>
      </c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400"/>
      <c r="AA239" s="378"/>
      <c r="AB239" s="378"/>
      <c r="AC239" s="378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50</v>
      </c>
      <c r="Y244" s="387">
        <f>IFERROR(IF(X244="",0,CEILING((X244/$H244),1)*$H244),"")</f>
        <v>50.4</v>
      </c>
      <c r="Z244" s="36">
        <f>IFERROR(IF(Y244=0,"",ROUNDUP(Y244/H244,0)*0.00753),"")</f>
        <v>0.15812999999999999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55.666666666666664</v>
      </c>
      <c r="BN244" s="64">
        <f>IFERROR(Y244*I244/H244,"0")</f>
        <v>56.112000000000002</v>
      </c>
      <c r="BO244" s="64">
        <f>IFERROR(1/J244*(X244/H244),"0")</f>
        <v>0.13354700854700854</v>
      </c>
      <c r="BP244" s="64">
        <f>IFERROR(1/J244*(Y244/H244),"0")</f>
        <v>0.13461538461538461</v>
      </c>
    </row>
    <row r="245" spans="1:68" x14ac:dyDescent="0.2">
      <c r="A245" s="414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15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20.833333333333336</v>
      </c>
      <c r="Y245" s="388">
        <f>IFERROR(Y240/H240,"0")+IFERROR(Y241/H241,"0")+IFERROR(Y242/H242,"0")+IFERROR(Y243/H243,"0")+IFERROR(Y244/H244,"0")</f>
        <v>21</v>
      </c>
      <c r="Z245" s="388">
        <f>IFERROR(IF(Z240="",0,Z240),"0")+IFERROR(IF(Z241="",0,Z241),"0")+IFERROR(IF(Z242="",0,Z242),"0")+IFERROR(IF(Z243="",0,Z243),"0")+IFERROR(IF(Z244="",0,Z244),"0")</f>
        <v>0.15812999999999999</v>
      </c>
      <c r="AA245" s="389"/>
      <c r="AB245" s="389"/>
      <c r="AC245" s="389"/>
    </row>
    <row r="246" spans="1:68" x14ac:dyDescent="0.2">
      <c r="A246" s="400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15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50</v>
      </c>
      <c r="Y246" s="388">
        <f>IFERROR(SUM(Y240:Y244),"0")</f>
        <v>50.4</v>
      </c>
      <c r="Z246" s="37"/>
      <c r="AA246" s="389"/>
      <c r="AB246" s="389"/>
      <c r="AC246" s="389"/>
    </row>
    <row r="247" spans="1:68" ht="16.5" hidden="1" customHeight="1" x14ac:dyDescent="0.25">
      <c r="A247" s="446" t="s">
        <v>346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380"/>
      <c r="AB247" s="380"/>
      <c r="AC247" s="380"/>
    </row>
    <row r="248" spans="1:68" ht="14.25" hidden="1" customHeight="1" x14ac:dyDescent="0.25">
      <c r="A248" s="399" t="s">
        <v>109</v>
      </c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  <c r="AA248" s="378"/>
      <c r="AB248" s="378"/>
      <c r="AC248" s="378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4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15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15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6" t="s">
        <v>361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380"/>
      <c r="AB259" s="380"/>
      <c r="AC259" s="380"/>
    </row>
    <row r="260" spans="1:68" ht="14.25" hidden="1" customHeight="1" x14ac:dyDescent="0.25">
      <c r="A260" s="399" t="s">
        <v>109</v>
      </c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  <c r="AA260" s="378"/>
      <c r="AB260" s="378"/>
      <c r="AC260" s="378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4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15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400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15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6" t="s">
        <v>377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380"/>
      <c r="AB271" s="380"/>
      <c r="AC271" s="380"/>
    </row>
    <row r="272" spans="1:68" ht="14.25" hidden="1" customHeight="1" x14ac:dyDescent="0.25">
      <c r="A272" s="399" t="s">
        <v>109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  <c r="AA272" s="378"/>
      <c r="AB272" s="378"/>
      <c r="AC272" s="378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3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4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15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15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6" t="s">
        <v>390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380"/>
      <c r="AB281" s="380"/>
      <c r="AC281" s="380"/>
    </row>
    <row r="282" spans="1:68" ht="14.25" hidden="1" customHeight="1" x14ac:dyDescent="0.25">
      <c r="A282" s="399" t="s">
        <v>109</v>
      </c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  <c r="AA282" s="378"/>
      <c r="AB282" s="378"/>
      <c r="AC282" s="378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4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15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15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6" t="s">
        <v>393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80"/>
      <c r="AB286" s="380"/>
      <c r="AC286" s="380"/>
    </row>
    <row r="287" spans="1:68" ht="14.25" hidden="1" customHeight="1" x14ac:dyDescent="0.25">
      <c r="A287" s="399" t="s">
        <v>109</v>
      </c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  <c r="AA287" s="378"/>
      <c r="AB287" s="378"/>
      <c r="AC287" s="378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4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15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0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15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6" t="s">
        <v>400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380"/>
      <c r="AB293" s="380"/>
      <c r="AC293" s="380"/>
    </row>
    <row r="294" spans="1:68" ht="14.25" hidden="1" customHeight="1" x14ac:dyDescent="0.25">
      <c r="A294" s="399" t="s">
        <v>71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8"/>
      <c r="AB294" s="378"/>
      <c r="AC294" s="378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4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15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15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6" t="s">
        <v>411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380"/>
      <c r="AB302" s="380"/>
      <c r="AC302" s="380"/>
    </row>
    <row r="303" spans="1:68" ht="14.25" hidden="1" customHeight="1" x14ac:dyDescent="0.25">
      <c r="A303" s="399" t="s">
        <v>71</v>
      </c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  <c r="AA303" s="378"/>
      <c r="AB303" s="378"/>
      <c r="AC303" s="378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4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15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15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6" t="s">
        <v>414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380"/>
      <c r="AB307" s="380"/>
      <c r="AC307" s="380"/>
    </row>
    <row r="308" spans="1:68" ht="14.25" hidden="1" customHeight="1" x14ac:dyDescent="0.25">
      <c r="A308" s="399" t="s">
        <v>109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378"/>
      <c r="AB308" s="378"/>
      <c r="AC308" s="378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4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15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15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9" t="s">
        <v>63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378"/>
      <c r="AB312" s="378"/>
      <c r="AC312" s="378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4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15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15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6" t="s">
        <v>421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380"/>
      <c r="AB317" s="380"/>
      <c r="AC317" s="380"/>
    </row>
    <row r="318" spans="1:68" ht="14.25" hidden="1" customHeight="1" x14ac:dyDescent="0.25">
      <c r="A318" s="399" t="s">
        <v>109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378"/>
      <c r="AB318" s="378"/>
      <c r="AC318" s="378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1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4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15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0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15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9" t="s">
        <v>63</v>
      </c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  <c r="AA329" s="378"/>
      <c r="AB329" s="378"/>
      <c r="AC329" s="378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4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15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15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9" t="s">
        <v>71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8"/>
      <c r="AB336" s="378"/>
      <c r="AC336" s="378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4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15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15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9" t="s">
        <v>180</v>
      </c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  <c r="AA345" s="378"/>
      <c r="AB345" s="378"/>
      <c r="AC345" s="378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14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15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15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9" t="s">
        <v>95</v>
      </c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  <c r="AA351" s="378"/>
      <c r="AB351" s="378"/>
      <c r="AC351" s="378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31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4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15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15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9" t="s">
        <v>474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  <c r="AA358" s="378"/>
      <c r="AB358" s="378"/>
      <c r="AC358" s="378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4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15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15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6" t="s">
        <v>483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380"/>
      <c r="AB364" s="380"/>
      <c r="AC364" s="380"/>
    </row>
    <row r="365" spans="1:68" ht="14.25" hidden="1" customHeight="1" x14ac:dyDescent="0.25">
      <c r="A365" s="399" t="s">
        <v>63</v>
      </c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  <c r="AA365" s="378"/>
      <c r="AB365" s="378"/>
      <c r="AC365" s="378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4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15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400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15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9" t="s">
        <v>71</v>
      </c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  <c r="AA369" s="378"/>
      <c r="AB369" s="378"/>
      <c r="AC369" s="378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14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15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15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52" t="s">
        <v>492</v>
      </c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3"/>
      <c r="P375" s="453"/>
      <c r="Q375" s="453"/>
      <c r="R375" s="453"/>
      <c r="S375" s="453"/>
      <c r="T375" s="453"/>
      <c r="U375" s="453"/>
      <c r="V375" s="453"/>
      <c r="W375" s="453"/>
      <c r="X375" s="453"/>
      <c r="Y375" s="453"/>
      <c r="Z375" s="453"/>
      <c r="AA375" s="48"/>
      <c r="AB375" s="48"/>
      <c r="AC375" s="48"/>
    </row>
    <row r="376" spans="1:68" ht="16.5" hidden="1" customHeight="1" x14ac:dyDescent="0.25">
      <c r="A376" s="446" t="s">
        <v>493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380"/>
      <c r="AB376" s="380"/>
      <c r="AC376" s="380"/>
    </row>
    <row r="377" spans="1:68" ht="14.25" hidden="1" customHeight="1" x14ac:dyDescent="0.25">
      <c r="A377" s="399" t="s">
        <v>109</v>
      </c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  <c r="AA377" s="378"/>
      <c r="AB377" s="378"/>
      <c r="AC377" s="378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14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15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15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9" t="s">
        <v>145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300</v>
      </c>
      <c r="Y390" s="387">
        <f>IFERROR(IF(X390="",0,CEILING((X390/$H390),1)*$H390),"")</f>
        <v>300</v>
      </c>
      <c r="Z390" s="36">
        <f>IFERROR(IF(Y390=0,"",ROUNDUP(Y390/H390,0)*0.02175),"")</f>
        <v>0.43499999999999994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309.60000000000002</v>
      </c>
      <c r="BN390" s="64">
        <f>IFERROR(Y390*I390/H390,"0")</f>
        <v>309.60000000000002</v>
      </c>
      <c r="BO390" s="64">
        <f>IFERROR(1/J390*(X390/H390),"0")</f>
        <v>0.41666666666666663</v>
      </c>
      <c r="BP390" s="64">
        <f>IFERROR(1/J390*(Y390/H390),"0")</f>
        <v>0.41666666666666663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4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15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20</v>
      </c>
      <c r="Y392" s="388">
        <f>IFERROR(Y390/H390,"0")+IFERROR(Y391/H391,"0")</f>
        <v>20</v>
      </c>
      <c r="Z392" s="388">
        <f>IFERROR(IF(Z390="",0,Z390),"0")+IFERROR(IF(Z391="",0,Z391),"0")</f>
        <v>0.43499999999999994</v>
      </c>
      <c r="AA392" s="389"/>
      <c r="AB392" s="389"/>
      <c r="AC392" s="389"/>
    </row>
    <row r="393" spans="1:68" x14ac:dyDescent="0.2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15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300</v>
      </c>
      <c r="Y393" s="388">
        <f>IFERROR(SUM(Y390:Y391),"0")</f>
        <v>300</v>
      </c>
      <c r="Z393" s="37"/>
      <c r="AA393" s="389"/>
      <c r="AB393" s="389"/>
      <c r="AC393" s="389"/>
    </row>
    <row r="394" spans="1:68" ht="14.25" hidden="1" customHeight="1" x14ac:dyDescent="0.25">
      <c r="A394" s="399" t="s">
        <v>71</v>
      </c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378"/>
      <c r="AB394" s="378"/>
      <c r="AC394" s="378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4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15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15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9" t="s">
        <v>180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378"/>
      <c r="AB400" s="378"/>
      <c r="AC400" s="378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100</v>
      </c>
      <c r="Y401" s="387">
        <f>IFERROR(IF(X401="",0,CEILING((X401/$H401),1)*$H401),"")</f>
        <v>101.39999999999999</v>
      </c>
      <c r="Z401" s="36">
        <f>IFERROR(IF(Y401=0,"",ROUNDUP(Y401/H401,0)*0.02175),"")</f>
        <v>0.28275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107.23076923076924</v>
      </c>
      <c r="BN401" s="64">
        <f>IFERROR(Y401*I401/H401,"0")</f>
        <v>108.732</v>
      </c>
      <c r="BO401" s="64">
        <f>IFERROR(1/J401*(X401/H401),"0")</f>
        <v>0.22893772893772893</v>
      </c>
      <c r="BP401" s="64">
        <f>IFERROR(1/J401*(Y401/H401),"0")</f>
        <v>0.23214285714285712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55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4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15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12.820512820512821</v>
      </c>
      <c r="Y403" s="388">
        <f>IFERROR(Y401/H401,"0")+IFERROR(Y402/H402,"0")</f>
        <v>13</v>
      </c>
      <c r="Z403" s="388">
        <f>IFERROR(IF(Z401="",0,Z401),"0")+IFERROR(IF(Z402="",0,Z402),"0")</f>
        <v>0.28275</v>
      </c>
      <c r="AA403" s="389"/>
      <c r="AB403" s="389"/>
      <c r="AC403" s="389"/>
    </row>
    <row r="404" spans="1:68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15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100</v>
      </c>
      <c r="Y404" s="388">
        <f>IFERROR(SUM(Y401:Y402),"0")</f>
        <v>101.39999999999999</v>
      </c>
      <c r="Z404" s="37"/>
      <c r="AA404" s="389"/>
      <c r="AB404" s="389"/>
      <c r="AC404" s="389"/>
    </row>
    <row r="405" spans="1:68" ht="16.5" hidden="1" customHeight="1" x14ac:dyDescent="0.25">
      <c r="A405" s="446" t="s">
        <v>521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380"/>
      <c r="AB405" s="380"/>
      <c r="AC405" s="380"/>
    </row>
    <row r="406" spans="1:68" ht="14.25" hidden="1" customHeight="1" x14ac:dyDescent="0.25">
      <c r="A406" s="399" t="s">
        <v>109</v>
      </c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378"/>
      <c r="AB406" s="378"/>
      <c r="AC406" s="378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9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300</v>
      </c>
      <c r="Y409" s="387">
        <f>IFERROR(IF(X409="",0,CEILING((X409/$H409),1)*$H409),"")</f>
        <v>300</v>
      </c>
      <c r="Z409" s="36">
        <f>IFERROR(IF(Y409=0,"",ROUNDUP(Y409/H409,0)*0.02175),"")</f>
        <v>0.54374999999999996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312</v>
      </c>
      <c r="BN409" s="64">
        <f>IFERROR(Y409*I409/H409,"0")</f>
        <v>312</v>
      </c>
      <c r="BO409" s="64">
        <f>IFERROR(1/J409*(X409/H409),"0")</f>
        <v>0.4464285714285714</v>
      </c>
      <c r="BP409" s="64">
        <f>IFERROR(1/J409*(Y409/H409),"0")</f>
        <v>0.4464285714285714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15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25</v>
      </c>
      <c r="Y411" s="388">
        <f>IFERROR(Y407/H407,"0")+IFERROR(Y408/H408,"0")+IFERROR(Y409/H409,"0")+IFERROR(Y410/H410,"0")</f>
        <v>25</v>
      </c>
      <c r="Z411" s="388">
        <f>IFERROR(IF(Z407="",0,Z407),"0")+IFERROR(IF(Z408="",0,Z408),"0")+IFERROR(IF(Z409="",0,Z409),"0")+IFERROR(IF(Z410="",0,Z410),"0")</f>
        <v>0.54374999999999996</v>
      </c>
      <c r="AA411" s="389"/>
      <c r="AB411" s="389"/>
      <c r="AC411" s="389"/>
    </row>
    <row r="412" spans="1:68" x14ac:dyDescent="0.2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15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300</v>
      </c>
      <c r="Y412" s="388">
        <f>IFERROR(SUM(Y407:Y410),"0")</f>
        <v>300</v>
      </c>
      <c r="Z412" s="37"/>
      <c r="AA412" s="389"/>
      <c r="AB412" s="389"/>
      <c r="AC412" s="389"/>
    </row>
    <row r="413" spans="1:68" ht="14.25" hidden="1" customHeight="1" x14ac:dyDescent="0.25">
      <c r="A413" s="399" t="s">
        <v>63</v>
      </c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378"/>
      <c r="AB413" s="378"/>
      <c r="AC413" s="378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100</v>
      </c>
      <c r="Y414" s="387">
        <f>IFERROR(IF(X414="",0,CEILING((X414/$H414),1)*$H414),"")</f>
        <v>100.74</v>
      </c>
      <c r="Z414" s="36">
        <f>IFERROR(IF(Y414=0,"",ROUNDUP(Y414/H414,0)*0.00753),"")</f>
        <v>0.17319000000000001</v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105.93607305936072</v>
      </c>
      <c r="BN414" s="64">
        <f>IFERROR(Y414*I414/H414,"0")</f>
        <v>106.72</v>
      </c>
      <c r="BO414" s="64">
        <f>IFERROR(1/J414*(X414/H414),"0")</f>
        <v>0.14635288607891347</v>
      </c>
      <c r="BP414" s="64">
        <f>IFERROR(1/J414*(Y414/H414),"0")</f>
        <v>0.14743589743589744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4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15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22.831050228310502</v>
      </c>
      <c r="Y416" s="388">
        <f>IFERROR(Y414/H414,"0")+IFERROR(Y415/H415,"0")</f>
        <v>23</v>
      </c>
      <c r="Z416" s="388">
        <f>IFERROR(IF(Z414="",0,Z414),"0")+IFERROR(IF(Z415="",0,Z415),"0")</f>
        <v>0.17319000000000001</v>
      </c>
      <c r="AA416" s="389"/>
      <c r="AB416" s="389"/>
      <c r="AC416" s="389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15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100</v>
      </c>
      <c r="Y417" s="388">
        <f>IFERROR(SUM(Y414:Y415),"0")</f>
        <v>100.74</v>
      </c>
      <c r="Z417" s="37"/>
      <c r="AA417" s="389"/>
      <c r="AB417" s="389"/>
      <c r="AC417" s="389"/>
    </row>
    <row r="418" spans="1:68" ht="14.25" hidden="1" customHeight="1" x14ac:dyDescent="0.25">
      <c r="A418" s="399" t="s">
        <v>71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800</v>
      </c>
      <c r="Y419" s="387">
        <f>IFERROR(IF(X419="",0,CEILING((X419/$H419),1)*$H419),"")</f>
        <v>803.4</v>
      </c>
      <c r="Z419" s="36">
        <f>IFERROR(IF(Y419=0,"",ROUNDUP(Y419/H419,0)*0.02175),"")</f>
        <v>2.2402499999999996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857.84615384615392</v>
      </c>
      <c r="BN419" s="64">
        <f>IFERROR(Y419*I419/H419,"0")</f>
        <v>861.49200000000008</v>
      </c>
      <c r="BO419" s="64">
        <f>IFERROR(1/J419*(X419/H419),"0")</f>
        <v>1.8315018315018314</v>
      </c>
      <c r="BP419" s="64">
        <f>IFERROR(1/J419*(Y419/H419),"0")</f>
        <v>1.8392857142857142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4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15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102.56410256410257</v>
      </c>
      <c r="Y424" s="388">
        <f>IFERROR(Y419/H419,"0")+IFERROR(Y420/H420,"0")+IFERROR(Y421/H421,"0")+IFERROR(Y422/H422,"0")+IFERROR(Y423/H423,"0")</f>
        <v>103</v>
      </c>
      <c r="Z424" s="388">
        <f>IFERROR(IF(Z419="",0,Z419),"0")+IFERROR(IF(Z420="",0,Z420),"0")+IFERROR(IF(Z421="",0,Z421),"0")+IFERROR(IF(Z422="",0,Z422),"0")+IFERROR(IF(Z423="",0,Z423),"0")</f>
        <v>2.2402499999999996</v>
      </c>
      <c r="AA424" s="389"/>
      <c r="AB424" s="389"/>
      <c r="AC424" s="389"/>
    </row>
    <row r="425" spans="1:68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15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800</v>
      </c>
      <c r="Y425" s="388">
        <f>IFERROR(SUM(Y419:Y423),"0")</f>
        <v>803.4</v>
      </c>
      <c r="Z425" s="37"/>
      <c r="AA425" s="389"/>
      <c r="AB425" s="389"/>
      <c r="AC425" s="389"/>
    </row>
    <row r="426" spans="1:68" ht="14.25" hidden="1" customHeight="1" x14ac:dyDescent="0.25">
      <c r="A426" s="399" t="s">
        <v>180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378"/>
      <c r="AB426" s="378"/>
      <c r="AC426" s="378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4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15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15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52" t="s">
        <v>546</v>
      </c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3"/>
      <c r="P430" s="453"/>
      <c r="Q430" s="453"/>
      <c r="R430" s="453"/>
      <c r="S430" s="453"/>
      <c r="T430" s="453"/>
      <c r="U430" s="453"/>
      <c r="V430" s="453"/>
      <c r="W430" s="453"/>
      <c r="X430" s="453"/>
      <c r="Y430" s="453"/>
      <c r="Z430" s="453"/>
      <c r="AA430" s="48"/>
      <c r="AB430" s="48"/>
      <c r="AC430" s="48"/>
    </row>
    <row r="431" spans="1:68" ht="16.5" hidden="1" customHeight="1" x14ac:dyDescent="0.25">
      <c r="A431" s="446" t="s">
        <v>547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380"/>
      <c r="AB431" s="380"/>
      <c r="AC431" s="380"/>
    </row>
    <row r="432" spans="1:68" ht="14.25" hidden="1" customHeight="1" x14ac:dyDescent="0.25">
      <c r="A432" s="399" t="s">
        <v>109</v>
      </c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378"/>
      <c r="AB432" s="378"/>
      <c r="AC432" s="378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4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15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15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9" t="s">
        <v>63</v>
      </c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378"/>
      <c r="AB436" s="378"/>
      <c r="AC436" s="378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250</v>
      </c>
      <c r="Y441" s="387">
        <f t="shared" si="72"/>
        <v>252</v>
      </c>
      <c r="Z441" s="36">
        <f>IFERROR(IF(Y441=0,"",ROUNDUP(Y441/H441,0)*0.00753),"")</f>
        <v>0.45180000000000003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263.6904761904762</v>
      </c>
      <c r="BN441" s="64">
        <f t="shared" si="74"/>
        <v>265.79999999999995</v>
      </c>
      <c r="BO441" s="64">
        <f t="shared" si="75"/>
        <v>0.38156288156288154</v>
      </c>
      <c r="BP441" s="64">
        <f t="shared" si="76"/>
        <v>0.38461538461538458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5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7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4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15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59.523809523809518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60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0.45180000000000003</v>
      </c>
      <c r="AA458" s="389"/>
      <c r="AB458" s="389"/>
      <c r="AC458" s="389"/>
    </row>
    <row r="459" spans="1:68" x14ac:dyDescent="0.2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15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250</v>
      </c>
      <c r="Y459" s="388">
        <f>IFERROR(SUM(Y437:Y457),"0")</f>
        <v>252</v>
      </c>
      <c r="Z459" s="37"/>
      <c r="AA459" s="389"/>
      <c r="AB459" s="389"/>
      <c r="AC459" s="389"/>
    </row>
    <row r="460" spans="1:68" ht="14.25" hidden="1" customHeight="1" x14ac:dyDescent="0.25">
      <c r="A460" s="399" t="s">
        <v>71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378"/>
      <c r="AB460" s="378"/>
      <c r="AC460" s="378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4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15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15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9" t="s">
        <v>95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378"/>
      <c r="AB465" s="378"/>
      <c r="AC465" s="378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4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15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15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6" t="s">
        <v>592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380"/>
      <c r="AB469" s="380"/>
      <c r="AC469" s="380"/>
    </row>
    <row r="470" spans="1:68" ht="14.25" hidden="1" customHeight="1" x14ac:dyDescent="0.25">
      <c r="A470" s="399" t="s">
        <v>145</v>
      </c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378"/>
      <c r="AB470" s="378"/>
      <c r="AC470" s="378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4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15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15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9" t="s">
        <v>63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378"/>
      <c r="AB474" s="378"/>
      <c r="AC474" s="378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0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4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15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15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9" t="s">
        <v>104</v>
      </c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400"/>
      <c r="Z483" s="400"/>
      <c r="AA483" s="378"/>
      <c r="AB483" s="378"/>
      <c r="AC483" s="378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4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15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15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6" t="s">
        <v>607</v>
      </c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  <c r="AA487" s="380"/>
      <c r="AB487" s="380"/>
      <c r="AC487" s="380"/>
    </row>
    <row r="488" spans="1:68" ht="14.25" hidden="1" customHeight="1" x14ac:dyDescent="0.25">
      <c r="A488" s="399" t="s">
        <v>63</v>
      </c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  <c r="AA488" s="378"/>
      <c r="AB488" s="378"/>
      <c r="AC488" s="378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4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15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15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6" t="s">
        <v>614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  <c r="AA494" s="380"/>
      <c r="AB494" s="380"/>
      <c r="AC494" s="380"/>
    </row>
    <row r="495" spans="1:68" ht="14.25" hidden="1" customHeight="1" x14ac:dyDescent="0.25">
      <c r="A495" s="399" t="s">
        <v>63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378"/>
      <c r="AB495" s="378"/>
      <c r="AC495" s="378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4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15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15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52" t="s">
        <v>617</v>
      </c>
      <c r="B499" s="453"/>
      <c r="C499" s="453"/>
      <c r="D499" s="453"/>
      <c r="E499" s="453"/>
      <c r="F499" s="453"/>
      <c r="G499" s="453"/>
      <c r="H499" s="453"/>
      <c r="I499" s="453"/>
      <c r="J499" s="453"/>
      <c r="K499" s="453"/>
      <c r="L499" s="453"/>
      <c r="M499" s="453"/>
      <c r="N499" s="453"/>
      <c r="O499" s="453"/>
      <c r="P499" s="453"/>
      <c r="Q499" s="453"/>
      <c r="R499" s="453"/>
      <c r="S499" s="453"/>
      <c r="T499" s="453"/>
      <c r="U499" s="453"/>
      <c r="V499" s="453"/>
      <c r="W499" s="453"/>
      <c r="X499" s="453"/>
      <c r="Y499" s="453"/>
      <c r="Z499" s="453"/>
      <c r="AA499" s="48"/>
      <c r="AB499" s="48"/>
      <c r="AC499" s="48"/>
    </row>
    <row r="500" spans="1:68" ht="16.5" hidden="1" customHeight="1" x14ac:dyDescent="0.25">
      <c r="A500" s="446" t="s">
        <v>617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  <c r="AA500" s="380"/>
      <c r="AB500" s="380"/>
      <c r="AC500" s="380"/>
    </row>
    <row r="501" spans="1:68" ht="14.25" hidden="1" customHeight="1" x14ac:dyDescent="0.25">
      <c r="A501" s="399" t="s">
        <v>109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  <c r="AA501" s="378"/>
      <c r="AB501" s="378"/>
      <c r="AC501" s="378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3000</v>
      </c>
      <c r="Y505" s="387">
        <f t="shared" si="83"/>
        <v>3004.32</v>
      </c>
      <c r="Z505" s="36">
        <f t="shared" si="84"/>
        <v>6.8052400000000004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3204.5454545454545</v>
      </c>
      <c r="BN505" s="64">
        <f t="shared" si="86"/>
        <v>3209.16</v>
      </c>
      <c r="BO505" s="64">
        <f t="shared" si="87"/>
        <v>5.4632867132867133</v>
      </c>
      <c r="BP505" s="64">
        <f t="shared" si="88"/>
        <v>5.4711538461538467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2500</v>
      </c>
      <c r="Y507" s="387">
        <f t="shared" si="83"/>
        <v>2502.7200000000003</v>
      </c>
      <c r="Z507" s="36">
        <f t="shared" si="84"/>
        <v>5.6690399999999999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2670.4545454545455</v>
      </c>
      <c r="BN507" s="64">
        <f t="shared" si="86"/>
        <v>2673.3599999999997</v>
      </c>
      <c r="BO507" s="64">
        <f t="shared" si="87"/>
        <v>4.5527389277389272</v>
      </c>
      <c r="BP507" s="64">
        <f t="shared" si="88"/>
        <v>4.5576923076923084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4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15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1041.6666666666665</v>
      </c>
      <c r="Y510" s="388">
        <f>IFERROR(Y502/H502,"0")+IFERROR(Y503/H503,"0")+IFERROR(Y504/H504,"0")+IFERROR(Y505/H505,"0")+IFERROR(Y506/H506,"0")+IFERROR(Y507/H507,"0")+IFERROR(Y508/H508,"0")+IFERROR(Y509/H509,"0")</f>
        <v>1043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12.47428</v>
      </c>
      <c r="AA510" s="389"/>
      <c r="AB510" s="389"/>
      <c r="AC510" s="389"/>
    </row>
    <row r="511" spans="1:68" x14ac:dyDescent="0.2">
      <c r="A511" s="400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15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5500</v>
      </c>
      <c r="Y511" s="388">
        <f>IFERROR(SUM(Y502:Y509),"0")</f>
        <v>5507.0400000000009</v>
      </c>
      <c r="Z511" s="37"/>
      <c r="AA511" s="389"/>
      <c r="AB511" s="389"/>
      <c r="AC511" s="389"/>
    </row>
    <row r="512" spans="1:68" ht="14.25" hidden="1" customHeight="1" x14ac:dyDescent="0.25">
      <c r="A512" s="399" t="s">
        <v>145</v>
      </c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  <c r="AA512" s="378"/>
      <c r="AB512" s="378"/>
      <c r="AC512" s="378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1500</v>
      </c>
      <c r="Y513" s="387">
        <f>IFERROR(IF(X513="",0,CEILING((X513/$H513),1)*$H513),"")</f>
        <v>1504.8000000000002</v>
      </c>
      <c r="Z513" s="36">
        <f>IFERROR(IF(Y513=0,"",ROUNDUP(Y513/H513,0)*0.01196),"")</f>
        <v>3.4085999999999999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1602.2727272727273</v>
      </c>
      <c r="BN513" s="64">
        <f>IFERROR(Y513*I513/H513,"0")</f>
        <v>1607.3999999999999</v>
      </c>
      <c r="BO513" s="64">
        <f>IFERROR(1/J513*(X513/H513),"0")</f>
        <v>2.7316433566433567</v>
      </c>
      <c r="BP513" s="64">
        <f>IFERROR(1/J513*(Y513/H513),"0")</f>
        <v>2.7403846153846154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4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15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284.09090909090907</v>
      </c>
      <c r="Y515" s="388">
        <f>IFERROR(Y513/H513,"0")+IFERROR(Y514/H514,"0")</f>
        <v>285</v>
      </c>
      <c r="Z515" s="388">
        <f>IFERROR(IF(Z513="",0,Z513),"0")+IFERROR(IF(Z514="",0,Z514),"0")</f>
        <v>3.4085999999999999</v>
      </c>
      <c r="AA515" s="389"/>
      <c r="AB515" s="389"/>
      <c r="AC515" s="389"/>
    </row>
    <row r="516" spans="1:68" x14ac:dyDescent="0.2">
      <c r="A516" s="400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15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1500</v>
      </c>
      <c r="Y516" s="388">
        <f>IFERROR(SUM(Y513:Y514),"0")</f>
        <v>1504.8000000000002</v>
      </c>
      <c r="Z516" s="37"/>
      <c r="AA516" s="389"/>
      <c r="AB516" s="389"/>
      <c r="AC516" s="389"/>
    </row>
    <row r="517" spans="1:68" ht="14.25" hidden="1" customHeight="1" x14ac:dyDescent="0.25">
      <c r="A517" s="399" t="s">
        <v>63</v>
      </c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500</v>
      </c>
      <c r="Y518" s="387">
        <f t="shared" ref="Y518:Y523" si="89"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534.09090909090912</v>
      </c>
      <c r="BN518" s="64">
        <f t="shared" ref="BN518:BN523" si="91">IFERROR(Y518*I518/H518,"0")</f>
        <v>535.79999999999995</v>
      </c>
      <c r="BO518" s="64">
        <f t="shared" ref="BO518:BO523" si="92">IFERROR(1/J518*(X518/H518),"0")</f>
        <v>0.91054778554778548</v>
      </c>
      <c r="BP518" s="64">
        <f t="shared" ref="BP518:BP523" si="93">IFERROR(1/J518*(Y518/H518),"0")</f>
        <v>0.91346153846153855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1000</v>
      </c>
      <c r="Y519" s="387">
        <f t="shared" si="89"/>
        <v>1003.2</v>
      </c>
      <c r="Z519" s="36">
        <f>IFERROR(IF(Y519=0,"",ROUNDUP(Y519/H519,0)*0.01196),"")</f>
        <v>2.2724000000000002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1068.1818181818182</v>
      </c>
      <c r="BN519" s="64">
        <f t="shared" si="91"/>
        <v>1071.5999999999999</v>
      </c>
      <c r="BO519" s="64">
        <f t="shared" si="92"/>
        <v>1.821095571095571</v>
      </c>
      <c r="BP519" s="64">
        <f t="shared" si="93"/>
        <v>1.8269230769230771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1000</v>
      </c>
      <c r="Y520" s="387">
        <f t="shared" si="89"/>
        <v>1003.2</v>
      </c>
      <c r="Z520" s="36">
        <f>IFERROR(IF(Y520=0,"",ROUNDUP(Y520/H520,0)*0.01196),"")</f>
        <v>2.2724000000000002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1068.1818181818182</v>
      </c>
      <c r="BN520" s="64">
        <f t="shared" si="91"/>
        <v>1071.5999999999999</v>
      </c>
      <c r="BO520" s="64">
        <f t="shared" si="92"/>
        <v>1.821095571095571</v>
      </c>
      <c r="BP520" s="64">
        <f t="shared" si="93"/>
        <v>1.8269230769230771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4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15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473.48484848484844</v>
      </c>
      <c r="Y524" s="388">
        <f>IFERROR(Y518/H518,"0")+IFERROR(Y519/H519,"0")+IFERROR(Y520/H520,"0")+IFERROR(Y521/H521,"0")+IFERROR(Y522/H522,"0")+IFERROR(Y523/H523,"0")</f>
        <v>475</v>
      </c>
      <c r="Z524" s="388">
        <f>IFERROR(IF(Z518="",0,Z518),"0")+IFERROR(IF(Z519="",0,Z519),"0")+IFERROR(IF(Z520="",0,Z520),"0")+IFERROR(IF(Z521="",0,Z521),"0")+IFERROR(IF(Z522="",0,Z522),"0")+IFERROR(IF(Z523="",0,Z523),"0")</f>
        <v>5.6810000000000009</v>
      </c>
      <c r="AA524" s="389"/>
      <c r="AB524" s="389"/>
      <c r="AC524" s="389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15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2500</v>
      </c>
      <c r="Y525" s="388">
        <f>IFERROR(SUM(Y518:Y523),"0")</f>
        <v>2508</v>
      </c>
      <c r="Z525" s="37"/>
      <c r="AA525" s="389"/>
      <c r="AB525" s="389"/>
      <c r="AC525" s="389"/>
    </row>
    <row r="526" spans="1:68" ht="14.25" hidden="1" customHeight="1" x14ac:dyDescent="0.25">
      <c r="A526" s="399" t="s">
        <v>71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8"/>
      <c r="AB526" s="378"/>
      <c r="AC526" s="378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4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15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0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15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9" t="s">
        <v>180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378"/>
      <c r="AB532" s="378"/>
      <c r="AC532" s="378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2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4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15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15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52" t="s">
        <v>661</v>
      </c>
      <c r="B537" s="453"/>
      <c r="C537" s="453"/>
      <c r="D537" s="453"/>
      <c r="E537" s="453"/>
      <c r="F537" s="453"/>
      <c r="G537" s="453"/>
      <c r="H537" s="453"/>
      <c r="I537" s="453"/>
      <c r="J537" s="453"/>
      <c r="K537" s="453"/>
      <c r="L537" s="453"/>
      <c r="M537" s="453"/>
      <c r="N537" s="453"/>
      <c r="O537" s="453"/>
      <c r="P537" s="453"/>
      <c r="Q537" s="453"/>
      <c r="R537" s="453"/>
      <c r="S537" s="453"/>
      <c r="T537" s="453"/>
      <c r="U537" s="453"/>
      <c r="V537" s="453"/>
      <c r="W537" s="453"/>
      <c r="X537" s="453"/>
      <c r="Y537" s="453"/>
      <c r="Z537" s="453"/>
      <c r="AA537" s="48"/>
      <c r="AB537" s="48"/>
      <c r="AC537" s="48"/>
    </row>
    <row r="538" spans="1:68" ht="16.5" hidden="1" customHeight="1" x14ac:dyDescent="0.25">
      <c r="A538" s="446" t="s">
        <v>661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  <c r="AA538" s="380"/>
      <c r="AB538" s="380"/>
      <c r="AC538" s="380"/>
    </row>
    <row r="539" spans="1:68" ht="14.25" hidden="1" customHeight="1" x14ac:dyDescent="0.25">
      <c r="A539" s="399" t="s">
        <v>109</v>
      </c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400"/>
      <c r="Z539" s="400"/>
      <c r="AA539" s="378"/>
      <c r="AB539" s="378"/>
      <c r="AC539" s="378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1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4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8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500</v>
      </c>
      <c r="Y542" s="387">
        <f t="shared" si="94"/>
        <v>504</v>
      </c>
      <c r="Z542" s="36">
        <f>IFERROR(IF(Y542=0,"",ROUNDUP(Y542/H542,0)*0.02175),"")</f>
        <v>0.91349999999999998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520</v>
      </c>
      <c r="BN542" s="64">
        <f t="shared" si="96"/>
        <v>524.16</v>
      </c>
      <c r="BO542" s="64">
        <f t="shared" si="97"/>
        <v>0.74404761904761896</v>
      </c>
      <c r="BP542" s="64">
        <f t="shared" si="98"/>
        <v>0.75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711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7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4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15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41.666666666666664</v>
      </c>
      <c r="Y547" s="388">
        <f>IFERROR(Y540/H540,"0")+IFERROR(Y541/H541,"0")+IFERROR(Y542/H542,"0")+IFERROR(Y543/H543,"0")+IFERROR(Y544/H544,"0")+IFERROR(Y545/H545,"0")+IFERROR(Y546/H546,"0")</f>
        <v>42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0.91349999999999998</v>
      </c>
      <c r="AA547" s="389"/>
      <c r="AB547" s="389"/>
      <c r="AC547" s="389"/>
    </row>
    <row r="548" spans="1:68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15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500</v>
      </c>
      <c r="Y548" s="388">
        <f>IFERROR(SUM(Y540:Y546),"0")</f>
        <v>504</v>
      </c>
      <c r="Z548" s="37"/>
      <c r="AA548" s="389"/>
      <c r="AB548" s="389"/>
      <c r="AC548" s="389"/>
    </row>
    <row r="549" spans="1:68" ht="14.25" hidden="1" customHeight="1" x14ac:dyDescent="0.25">
      <c r="A549" s="399" t="s">
        <v>145</v>
      </c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  <c r="AA549" s="378"/>
      <c r="AB549" s="378"/>
      <c r="AC549" s="378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3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84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4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4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15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15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9" t="s">
        <v>63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378"/>
      <c r="AB556" s="378"/>
      <c r="AC556" s="378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2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7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75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35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20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2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4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15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15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9" t="s">
        <v>71</v>
      </c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6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400</v>
      </c>
      <c r="Y567" s="387">
        <f>IFERROR(IF(X567="",0,CEILING((X567/$H567),1)*$H567),"")</f>
        <v>405.59999999999997</v>
      </c>
      <c r="Z567" s="36">
        <f>IFERROR(IF(Y567=0,"",ROUNDUP(Y567/H567,0)*0.02175),"")</f>
        <v>1.131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428.92307692307696</v>
      </c>
      <c r="BN567" s="64">
        <f>IFERROR(Y567*I567/H567,"0")</f>
        <v>434.928</v>
      </c>
      <c r="BO567" s="64">
        <f>IFERROR(1/J567*(X567/H567),"0")</f>
        <v>0.91575091575091572</v>
      </c>
      <c r="BP567" s="64">
        <f>IFERROR(1/J567*(Y567/H567),"0")</f>
        <v>0.92857142857142849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3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8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4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4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15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51.282051282051285</v>
      </c>
      <c r="Y571" s="388">
        <f>IFERROR(Y567/H567,"0")+IFERROR(Y568/H568,"0")+IFERROR(Y569/H569,"0")+IFERROR(Y570/H570,"0")</f>
        <v>52</v>
      </c>
      <c r="Z571" s="388">
        <f>IFERROR(IF(Z567="",0,Z567),"0")+IFERROR(IF(Z568="",0,Z568),"0")+IFERROR(IF(Z569="",0,Z569),"0")+IFERROR(IF(Z570="",0,Z570),"0")</f>
        <v>1.131</v>
      </c>
      <c r="AA571" s="389"/>
      <c r="AB571" s="389"/>
      <c r="AC571" s="389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15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400</v>
      </c>
      <c r="Y572" s="388">
        <f>IFERROR(SUM(Y567:Y570),"0")</f>
        <v>405.59999999999997</v>
      </c>
      <c r="Z572" s="37"/>
      <c r="AA572" s="389"/>
      <c r="AB572" s="389"/>
      <c r="AC572" s="389"/>
    </row>
    <row r="573" spans="1:68" ht="14.25" hidden="1" customHeight="1" x14ac:dyDescent="0.25">
      <c r="A573" s="399" t="s">
        <v>180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8"/>
      <c r="AB573" s="378"/>
      <c r="AC573" s="378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0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699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698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05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4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15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15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6" t="s">
        <v>738</v>
      </c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  <c r="AA580" s="380"/>
      <c r="AB580" s="380"/>
      <c r="AC580" s="380"/>
    </row>
    <row r="581" spans="1:68" ht="14.25" hidden="1" customHeight="1" x14ac:dyDescent="0.25">
      <c r="A581" s="399" t="s">
        <v>109</v>
      </c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  <c r="AA581" s="378"/>
      <c r="AB581" s="378"/>
      <c r="AC581" s="378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9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1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4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15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15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9" t="s">
        <v>145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8"/>
      <c r="AB586" s="378"/>
      <c r="AC586" s="378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8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4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15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0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15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9" t="s">
        <v>63</v>
      </c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  <c r="AA590" s="378"/>
      <c r="AB590" s="378"/>
      <c r="AC590" s="378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0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4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15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0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15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9" t="s">
        <v>71</v>
      </c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  <c r="AA594" s="378"/>
      <c r="AB594" s="378"/>
      <c r="AC594" s="378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4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4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15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0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15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5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586"/>
      <c r="P598" s="561" t="s">
        <v>754</v>
      </c>
      <c r="Q598" s="534"/>
      <c r="R598" s="534"/>
      <c r="S598" s="534"/>
      <c r="T598" s="534"/>
      <c r="U598" s="534"/>
      <c r="V598" s="535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15450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15544.38</v>
      </c>
      <c r="Z598" s="37"/>
      <c r="AA598" s="389"/>
      <c r="AB598" s="389"/>
      <c r="AC598" s="389"/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586"/>
      <c r="P599" s="561" t="s">
        <v>755</v>
      </c>
      <c r="Q599" s="534"/>
      <c r="R599" s="534"/>
      <c r="S599" s="534"/>
      <c r="T599" s="534"/>
      <c r="U599" s="534"/>
      <c r="V599" s="535"/>
      <c r="W599" s="37" t="s">
        <v>68</v>
      </c>
      <c r="X599" s="388">
        <f>IFERROR(SUM(BM22:BM595),"0")</f>
        <v>16485.030750667833</v>
      </c>
      <c r="Y599" s="388">
        <f>IFERROR(SUM(BN22:BN595),"0")</f>
        <v>16585.312000000002</v>
      </c>
      <c r="Z599" s="37"/>
      <c r="AA599" s="389"/>
      <c r="AB599" s="389"/>
      <c r="AC599" s="389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586"/>
      <c r="P600" s="561" t="s">
        <v>756</v>
      </c>
      <c r="Q600" s="534"/>
      <c r="R600" s="534"/>
      <c r="S600" s="534"/>
      <c r="T600" s="534"/>
      <c r="U600" s="534"/>
      <c r="V600" s="535"/>
      <c r="W600" s="37" t="s">
        <v>757</v>
      </c>
      <c r="X600" s="38">
        <f>ROUNDUP(SUM(BO22:BO595),0)</f>
        <v>30</v>
      </c>
      <c r="Y600" s="38">
        <f>ROUNDUP(SUM(BP22:BP595),0)</f>
        <v>30</v>
      </c>
      <c r="Z600" s="37"/>
      <c r="AA600" s="389"/>
      <c r="AB600" s="389"/>
      <c r="AC600" s="389"/>
    </row>
    <row r="601" spans="1:68" x14ac:dyDescent="0.2">
      <c r="A601" s="400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586"/>
      <c r="P601" s="561" t="s">
        <v>758</v>
      </c>
      <c r="Q601" s="534"/>
      <c r="R601" s="534"/>
      <c r="S601" s="534"/>
      <c r="T601" s="534"/>
      <c r="U601" s="534"/>
      <c r="V601" s="535"/>
      <c r="W601" s="37" t="s">
        <v>68</v>
      </c>
      <c r="X601" s="388">
        <f>GrossWeightTotal+PalletQtyTotal*25</f>
        <v>17235.030750667833</v>
      </c>
      <c r="Y601" s="388">
        <f>GrossWeightTotalR+PalletQtyTotalR*25</f>
        <v>17335.312000000002</v>
      </c>
      <c r="Z601" s="37"/>
      <c r="AA601" s="389"/>
      <c r="AB601" s="389"/>
      <c r="AC601" s="389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586"/>
      <c r="P602" s="561" t="s">
        <v>759</v>
      </c>
      <c r="Q602" s="534"/>
      <c r="R602" s="534"/>
      <c r="S602" s="534"/>
      <c r="T602" s="534"/>
      <c r="U602" s="534"/>
      <c r="V602" s="535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2859.8529363881275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2876</v>
      </c>
      <c r="Z602" s="37"/>
      <c r="AA602" s="389"/>
      <c r="AB602" s="389"/>
      <c r="AC602" s="389"/>
    </row>
    <row r="603" spans="1:68" ht="14.25" hidden="1" customHeight="1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6"/>
      <c r="P603" s="561" t="s">
        <v>760</v>
      </c>
      <c r="Q603" s="534"/>
      <c r="R603" s="534"/>
      <c r="S603" s="534"/>
      <c r="T603" s="534"/>
      <c r="U603" s="534"/>
      <c r="V603" s="535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35.78725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21" t="s">
        <v>107</v>
      </c>
      <c r="D605" s="683"/>
      <c r="E605" s="683"/>
      <c r="F605" s="683"/>
      <c r="G605" s="683"/>
      <c r="H605" s="423"/>
      <c r="I605" s="421" t="s">
        <v>272</v>
      </c>
      <c r="J605" s="683"/>
      <c r="K605" s="683"/>
      <c r="L605" s="683"/>
      <c r="M605" s="683"/>
      <c r="N605" s="683"/>
      <c r="O605" s="683"/>
      <c r="P605" s="683"/>
      <c r="Q605" s="683"/>
      <c r="R605" s="683"/>
      <c r="S605" s="683"/>
      <c r="T605" s="683"/>
      <c r="U605" s="683"/>
      <c r="V605" s="423"/>
      <c r="W605" s="421" t="s">
        <v>492</v>
      </c>
      <c r="X605" s="423"/>
      <c r="Y605" s="421" t="s">
        <v>546</v>
      </c>
      <c r="Z605" s="683"/>
      <c r="AA605" s="683"/>
      <c r="AB605" s="423"/>
      <c r="AC605" s="377" t="s">
        <v>617</v>
      </c>
      <c r="AD605" s="421" t="s">
        <v>661</v>
      </c>
      <c r="AE605" s="423"/>
      <c r="AF605" s="379"/>
    </row>
    <row r="606" spans="1:68" ht="14.25" customHeight="1" thickTop="1" x14ac:dyDescent="0.2">
      <c r="A606" s="489" t="s">
        <v>763</v>
      </c>
      <c r="B606" s="421" t="s">
        <v>62</v>
      </c>
      <c r="C606" s="421" t="s">
        <v>108</v>
      </c>
      <c r="D606" s="421" t="s">
        <v>128</v>
      </c>
      <c r="E606" s="421" t="s">
        <v>186</v>
      </c>
      <c r="F606" s="421" t="s">
        <v>202</v>
      </c>
      <c r="G606" s="421" t="s">
        <v>240</v>
      </c>
      <c r="H606" s="421" t="s">
        <v>107</v>
      </c>
      <c r="I606" s="421" t="s">
        <v>273</v>
      </c>
      <c r="J606" s="421" t="s">
        <v>290</v>
      </c>
      <c r="K606" s="421" t="s">
        <v>346</v>
      </c>
      <c r="L606" s="379"/>
      <c r="M606" s="421" t="s">
        <v>361</v>
      </c>
      <c r="N606" s="379"/>
      <c r="O606" s="421" t="s">
        <v>377</v>
      </c>
      <c r="P606" s="421" t="s">
        <v>390</v>
      </c>
      <c r="Q606" s="421" t="s">
        <v>393</v>
      </c>
      <c r="R606" s="421" t="s">
        <v>400</v>
      </c>
      <c r="S606" s="421" t="s">
        <v>411</v>
      </c>
      <c r="T606" s="421" t="s">
        <v>414</v>
      </c>
      <c r="U606" s="421" t="s">
        <v>421</v>
      </c>
      <c r="V606" s="421" t="s">
        <v>483</v>
      </c>
      <c r="W606" s="421" t="s">
        <v>493</v>
      </c>
      <c r="X606" s="421" t="s">
        <v>521</v>
      </c>
      <c r="Y606" s="421" t="s">
        <v>547</v>
      </c>
      <c r="Z606" s="421" t="s">
        <v>592</v>
      </c>
      <c r="AA606" s="421" t="s">
        <v>607</v>
      </c>
      <c r="AB606" s="421" t="s">
        <v>614</v>
      </c>
      <c r="AC606" s="421" t="s">
        <v>617</v>
      </c>
      <c r="AD606" s="421" t="s">
        <v>661</v>
      </c>
      <c r="AE606" s="421" t="s">
        <v>738</v>
      </c>
      <c r="AF606" s="379"/>
    </row>
    <row r="607" spans="1:68" ht="13.5" customHeight="1" thickBot="1" x14ac:dyDescent="0.25">
      <c r="A607" s="490"/>
      <c r="B607" s="422"/>
      <c r="C607" s="422"/>
      <c r="D607" s="422"/>
      <c r="E607" s="422"/>
      <c r="F607" s="422"/>
      <c r="G607" s="422"/>
      <c r="H607" s="422"/>
      <c r="I607" s="422"/>
      <c r="J607" s="422"/>
      <c r="K607" s="422"/>
      <c r="L607" s="379"/>
      <c r="M607" s="422"/>
      <c r="N607" s="379"/>
      <c r="O607" s="422"/>
      <c r="P607" s="422"/>
      <c r="Q607" s="422"/>
      <c r="R607" s="422"/>
      <c r="S607" s="422"/>
      <c r="T607" s="422"/>
      <c r="U607" s="422"/>
      <c r="V607" s="422"/>
      <c r="W607" s="422"/>
      <c r="X607" s="422"/>
      <c r="Y607" s="422"/>
      <c r="Z607" s="422"/>
      <c r="AA607" s="422"/>
      <c r="AB607" s="422"/>
      <c r="AC607" s="422"/>
      <c r="AD607" s="422"/>
      <c r="AE607" s="422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466.20000000000005</v>
      </c>
      <c r="E608" s="46">
        <f>IFERROR(Y108*1,"0")+IFERROR(Y109*1,"0")+IFERROR(Y110*1,"0")+IFERROR(Y114*1,"0")+IFERROR(Y115*1,"0")+IFERROR(Y116*1,"0")+IFERROR(Y117*1,"0")+IFERROR(Y118*1,"0")</f>
        <v>610.20000000000005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757.2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1423.8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401.4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1204.1399999999999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252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9519.840000000002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909.59999999999991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41,67"/>
        <filter val="1 500,00"/>
        <filter val="100,00"/>
        <filter val="102,56"/>
        <filter val="12,82"/>
        <filter val="148,15"/>
        <filter val="15 450,00"/>
        <filter val="150,00"/>
        <filter val="16 485,03"/>
        <filter val="17 235,03"/>
        <filter val="2 500,00"/>
        <filter val="2 859,85"/>
        <filter val="20,00"/>
        <filter val="20,83"/>
        <filter val="200,00"/>
        <filter val="22,83"/>
        <filter val="232,49"/>
        <filter val="25,00"/>
        <filter val="250,00"/>
        <filter val="284,09"/>
        <filter val="3 000,00"/>
        <filter val="30"/>
        <filter val="300,00"/>
        <filter val="350,00"/>
        <filter val="40,12"/>
        <filter val="400,00"/>
        <filter val="41,67"/>
        <filter val="473,48"/>
        <filter val="5 500,00"/>
        <filter val="50,00"/>
        <filter val="500,00"/>
        <filter val="51,28"/>
        <filter val="51,85"/>
        <filter val="59,52"/>
        <filter val="600,00"/>
        <filter val="74,07"/>
        <filter val="800,00"/>
        <filter val="9,26"/>
        <filter val="950,00"/>
      </filters>
    </filterColumn>
  </autoFilter>
  <mergeCells count="1076"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P528:T528"/>
    <mergeCell ref="P208:V208"/>
    <mergeCell ref="A204:Z204"/>
    <mergeCell ref="D196:E196"/>
    <mergeCell ref="A424:O425"/>
    <mergeCell ref="P23:V23"/>
    <mergeCell ref="D133:E133"/>
    <mergeCell ref="D155:E155"/>
    <mergeCell ref="D149:E149"/>
    <mergeCell ref="D320:E320"/>
    <mergeCell ref="D447:E44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D453:E453"/>
    <mergeCell ref="D445:E445"/>
    <mergeCell ref="P116:T116"/>
    <mergeCell ref="A485:O486"/>
    <mergeCell ref="A376:Z376"/>
    <mergeCell ref="A162:O163"/>
    <mergeCell ref="A501:Z501"/>
    <mergeCell ref="D197:E197"/>
    <mergeCell ref="D253:E253"/>
    <mergeCell ref="P507:T507"/>
    <mergeCell ref="P534:T534"/>
    <mergeCell ref="P338:T338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264:E264"/>
    <mergeCell ref="P277:T277"/>
    <mergeCell ref="D220:E220"/>
    <mergeCell ref="D391:E391"/>
    <mergeCell ref="P519:T519"/>
    <mergeCell ref="P497:V497"/>
    <mergeCell ref="P435:V435"/>
    <mergeCell ref="P589:V589"/>
    <mergeCell ref="P136:V136"/>
    <mergeCell ref="P434:V434"/>
    <mergeCell ref="A259:Z259"/>
    <mergeCell ref="D251:E251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P402:T402"/>
    <mergeCell ref="P15:T16"/>
    <mergeCell ref="D396:E396"/>
    <mergeCell ref="P450:T450"/>
    <mergeCell ref="D456:E456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H1:Q1"/>
    <mergeCell ref="P280:V280"/>
    <mergeCell ref="D7:M7"/>
    <mergeCell ref="P145:T145"/>
    <mergeCell ref="D126:E126"/>
    <mergeCell ref="P443:T443"/>
    <mergeCell ref="A6:C6"/>
    <mergeCell ref="D309:E309"/>
    <mergeCell ref="P180:T180"/>
    <mergeCell ref="P118:T118"/>
    <mergeCell ref="D93:E93"/>
    <mergeCell ref="A42:Z42"/>
    <mergeCell ref="P43:T43"/>
    <mergeCell ref="P65:V65"/>
    <mergeCell ref="A12:M12"/>
    <mergeCell ref="P564:V564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P548:V548"/>
    <mergeCell ref="A458:O459"/>
    <mergeCell ref="A345:Z345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A573:Z573"/>
    <mergeCell ref="P91:V91"/>
    <mergeCell ref="P236:T236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381:T381"/>
    <mergeCell ref="P552:T552"/>
    <mergeCell ref="D79:E79"/>
    <mergeCell ref="P327:V327"/>
    <mergeCell ref="D144:E144"/>
    <mergeCell ref="D442:E442"/>
    <mergeCell ref="P521:T521"/>
    <mergeCell ref="D502:E502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  <mergeCell ref="D53:E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