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85E8BF3-7188-4180-9B1E-D9515A7171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09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N88" i="1"/>
  <c r="BM88" i="1"/>
  <c r="Z88" i="1"/>
  <c r="Y88" i="1"/>
  <c r="BP88" i="1" s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Y90" i="1" s="1"/>
  <c r="P85" i="1"/>
  <c r="BP84" i="1"/>
  <c r="BO84" i="1"/>
  <c r="BN84" i="1"/>
  <c r="BM84" i="1"/>
  <c r="Z84" i="1"/>
  <c r="Z90" i="1" s="1"/>
  <c r="Y84" i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0" i="1" s="1"/>
  <c r="P78" i="1"/>
  <c r="X75" i="1"/>
  <c r="Z74" i="1"/>
  <c r="X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3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7" i="1" s="1"/>
  <c r="P43" i="1"/>
  <c r="X40" i="1"/>
  <c r="X39" i="1"/>
  <c r="BO38" i="1"/>
  <c r="BM38" i="1"/>
  <c r="Z38" i="1"/>
  <c r="Y38" i="1"/>
  <c r="Y40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84" i="1" s="1"/>
  <c r="BO22" i="1"/>
  <c r="X282" i="1" s="1"/>
  <c r="BM22" i="1"/>
  <c r="X281" i="1" s="1"/>
  <c r="X283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0" i="1"/>
  <c r="BN28" i="1"/>
  <c r="BP28" i="1"/>
  <c r="BN30" i="1"/>
  <c r="Y33" i="1"/>
  <c r="Y280" i="1" s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Y91" i="1"/>
  <c r="BN85" i="1"/>
  <c r="BP85" i="1"/>
  <c r="BN87" i="1"/>
  <c r="Y98" i="1"/>
  <c r="Y109" i="1"/>
  <c r="H9" i="1"/>
  <c r="BP95" i="1"/>
  <c r="BN95" i="1"/>
  <c r="Y97" i="1"/>
  <c r="BP102" i="1"/>
  <c r="BN102" i="1"/>
  <c r="Y110" i="1"/>
  <c r="BP104" i="1"/>
  <c r="BN104" i="1"/>
  <c r="BP106" i="1"/>
  <c r="BN106" i="1"/>
  <c r="BP108" i="1"/>
  <c r="BN108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293" i="1" l="1"/>
  <c r="Y282" i="1"/>
  <c r="Y284" i="1"/>
  <c r="Y281" i="1"/>
  <c r="Y283" i="1" s="1"/>
  <c r="C293" i="1" l="1"/>
  <c r="A29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<sst xmlns="http://schemas.openxmlformats.org/spreadsheetml/2006/main" count="1328" uniqueCount="428">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</sst>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69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83" t="s">
        <v>8</v>
      </c>
      <c r="B5" s="254"/>
      <c r="C5" s="255"/>
      <c r="D5" s="259"/>
      <c r="E5" s="260"/>
      <c r="F5" s="387" t="s">
        <v>9</v>
      </c>
      <c r="G5" s="255"/>
      <c r="H5" s="259"/>
      <c r="I5" s="350"/>
      <c r="J5" s="350"/>
      <c r="K5" s="350"/>
      <c r="L5" s="350"/>
      <c r="M5" s="260"/>
      <c r="N5" s="61"/>
      <c r="P5" s="24" t="s">
        <v>10</v>
      </c>
      <c r="Q5" s="394">
        <v>45565</v>
      </c>
      <c r="R5" s="282"/>
      <c r="T5" s="306" t="s">
        <v>11</v>
      </c>
      <c r="U5" s="307"/>
      <c r="V5" s="308" t="s">
        <v>12</v>
      </c>
      <c r="W5" s="282"/>
      <c r="AB5" s="51"/>
      <c r="AC5" s="51"/>
      <c r="AD5" s="51"/>
      <c r="AE5" s="51"/>
    </row>
    <row r="6" spans="1:32" s="193" customFormat="1" ht="24" customHeight="1" x14ac:dyDescent="0.2">
      <c r="A6" s="283" t="s">
        <v>13</v>
      </c>
      <c r="B6" s="254"/>
      <c r="C6" s="255"/>
      <c r="D6" s="352" t="s">
        <v>14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Понедельник</v>
      </c>
      <c r="R6" s="204"/>
      <c r="T6" s="311" t="s">
        <v>16</v>
      </c>
      <c r="U6" s="307"/>
      <c r="V6" s="340" t="s">
        <v>17</v>
      </c>
      <c r="W6" s="233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37" t="str">
        <f>IFERROR(VLOOKUP(DeliveryAddress,Table,3,0),1)</f>
        <v>1</v>
      </c>
      <c r="E7" s="238"/>
      <c r="F7" s="238"/>
      <c r="G7" s="238"/>
      <c r="H7" s="238"/>
      <c r="I7" s="238"/>
      <c r="J7" s="238"/>
      <c r="K7" s="238"/>
      <c r="L7" s="238"/>
      <c r="M7" s="239"/>
      <c r="N7" s="63"/>
      <c r="P7" s="24"/>
      <c r="Q7" s="42"/>
      <c r="R7" s="42"/>
      <c r="T7" s="210"/>
      <c r="U7" s="307"/>
      <c r="V7" s="341"/>
      <c r="W7" s="342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13"/>
      <c r="C8" s="214"/>
      <c r="D8" s="244" t="s">
        <v>19</v>
      </c>
      <c r="E8" s="245"/>
      <c r="F8" s="245"/>
      <c r="G8" s="245"/>
      <c r="H8" s="245"/>
      <c r="I8" s="245"/>
      <c r="J8" s="245"/>
      <c r="K8" s="245"/>
      <c r="L8" s="245"/>
      <c r="M8" s="246"/>
      <c r="N8" s="64"/>
      <c r="P8" s="24" t="s">
        <v>20</v>
      </c>
      <c r="Q8" s="286">
        <v>0.41666666666666669</v>
      </c>
      <c r="R8" s="239"/>
      <c r="T8" s="210"/>
      <c r="U8" s="307"/>
      <c r="V8" s="341"/>
      <c r="W8" s="342"/>
      <c r="AB8" s="51"/>
      <c r="AC8" s="51"/>
      <c r="AD8" s="51"/>
      <c r="AE8" s="51"/>
    </row>
    <row r="9" spans="1:32" s="193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1"/>
      <c r="E9" s="216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216"/>
      <c r="N9" s="194"/>
      <c r="P9" s="26" t="s">
        <v>21</v>
      </c>
      <c r="Q9" s="278"/>
      <c r="R9" s="279"/>
      <c r="T9" s="210"/>
      <c r="U9" s="307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1"/>
      <c r="E10" s="216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3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12"/>
      <c r="R10" s="313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64" t="s">
        <v>28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04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5"/>
      <c r="N12" s="65"/>
      <c r="P12" s="24" t="s">
        <v>30</v>
      </c>
      <c r="Q12" s="286"/>
      <c r="R12" s="239"/>
      <c r="S12" s="23"/>
      <c r="U12" s="24"/>
      <c r="V12" s="221"/>
      <c r="W12" s="210"/>
      <c r="AB12" s="51"/>
      <c r="AC12" s="51"/>
      <c r="AD12" s="51"/>
      <c r="AE12" s="51"/>
    </row>
    <row r="13" spans="1:32" s="193" customFormat="1" ht="23.25" customHeight="1" x14ac:dyDescent="0.2">
      <c r="A13" s="304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5"/>
      <c r="N13" s="65"/>
      <c r="O13" s="26"/>
      <c r="P13" s="26" t="s">
        <v>32</v>
      </c>
      <c r="Q13" s="364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04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21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5"/>
      <c r="N15" s="66"/>
      <c r="P15" s="299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89" t="s">
        <v>38</v>
      </c>
      <c r="D17" s="228" t="s">
        <v>39</v>
      </c>
      <c r="E17" s="269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68"/>
      <c r="R17" s="268"/>
      <c r="S17" s="268"/>
      <c r="T17" s="269"/>
      <c r="U17" s="403" t="s">
        <v>51</v>
      </c>
      <c r="V17" s="255"/>
      <c r="W17" s="228" t="s">
        <v>52</v>
      </c>
      <c r="X17" s="228" t="s">
        <v>53</v>
      </c>
      <c r="Y17" s="404" t="s">
        <v>54</v>
      </c>
      <c r="Z17" s="228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2"/>
      <c r="AF17" s="383"/>
      <c r="AG17" s="275"/>
      <c r="BD17" s="327" t="s">
        <v>60</v>
      </c>
    </row>
    <row r="18" spans="1:68" ht="14.25" customHeight="1" x14ac:dyDescent="0.2">
      <c r="A18" s="229"/>
      <c r="B18" s="229"/>
      <c r="C18" s="229"/>
      <c r="D18" s="270"/>
      <c r="E18" s="272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9"/>
      <c r="X18" s="229"/>
      <c r="Y18" s="405"/>
      <c r="Z18" s="229"/>
      <c r="AA18" s="335"/>
      <c r="AB18" s="335"/>
      <c r="AC18" s="335"/>
      <c r="AD18" s="384"/>
      <c r="AE18" s="385"/>
      <c r="AF18" s="386"/>
      <c r="AG18" s="276"/>
      <c r="BD18" s="210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0"/>
      <c r="AB20" s="190"/>
      <c r="AC20" s="190"/>
    </row>
    <row r="21" spans="1:68" ht="14.25" customHeight="1" x14ac:dyDescent="0.25">
      <c r="A21" s="211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3">
        <v>4607111035752</v>
      </c>
      <c r="E22" s="204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1"/>
      <c r="R22" s="201"/>
      <c r="S22" s="201"/>
      <c r="T22" s="20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3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3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0"/>
      <c r="AB26" s="190"/>
      <c r="AC26" s="190"/>
    </row>
    <row r="27" spans="1:68" ht="14.25" customHeight="1" x14ac:dyDescent="0.25">
      <c r="A27" s="211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3">
        <v>4607111036605</v>
      </c>
      <c r="E28" s="204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1"/>
      <c r="R28" s="201"/>
      <c r="S28" s="201"/>
      <c r="T28" s="202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3">
        <v>4607111036520</v>
      </c>
      <c r="E29" s="204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1"/>
      <c r="R29" s="201"/>
      <c r="S29" s="201"/>
      <c r="T29" s="202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3">
        <v>4607111036537</v>
      </c>
      <c r="E30" s="204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1"/>
      <c r="R30" s="201"/>
      <c r="S30" s="201"/>
      <c r="T30" s="202"/>
      <c r="U30" s="34"/>
      <c r="V30" s="34"/>
      <c r="W30" s="35" t="s">
        <v>70</v>
      </c>
      <c r="X30" s="196">
        <v>378</v>
      </c>
      <c r="Y30" s="197">
        <f>IFERROR(IF(X30="","",X30),"")</f>
        <v>378</v>
      </c>
      <c r="Z30" s="36">
        <f>IFERROR(IF(X30="","",X30*0.00936),"")</f>
        <v>3.5380799999999999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726.44039999999995</v>
      </c>
      <c r="BN30" s="67">
        <f>IFERROR(Y30*I30,"0")</f>
        <v>726.44039999999995</v>
      </c>
      <c r="BO30" s="67">
        <f>IFERROR(X30/J30,"0")</f>
        <v>3</v>
      </c>
      <c r="BP30" s="67">
        <f>IFERROR(Y30/J30,"0")</f>
        <v>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3">
        <v>4607111036599</v>
      </c>
      <c r="E31" s="204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1"/>
      <c r="R31" s="201"/>
      <c r="S31" s="201"/>
      <c r="T31" s="202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2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3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198">
        <f>IFERROR(SUM(X28:X31),"0")</f>
        <v>378</v>
      </c>
      <c r="Y32" s="198">
        <f>IFERROR(SUM(Y28:Y31),"0")</f>
        <v>378</v>
      </c>
      <c r="Z32" s="198">
        <f>IFERROR(IF(Z28="",0,Z28),"0")+IFERROR(IF(Z29="",0,Z29),"0")+IFERROR(IF(Z30="",0,Z30),"0")+IFERROR(IF(Z31="",0,Z31),"0")</f>
        <v>3.5380799999999999</v>
      </c>
      <c r="AA32" s="199"/>
      <c r="AB32" s="199"/>
      <c r="AC32" s="199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3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198">
        <f>IFERROR(SUMPRODUCT(X28:X31*H28:H31),"0")</f>
        <v>567</v>
      </c>
      <c r="Y33" s="198">
        <f>IFERROR(SUMPRODUCT(Y28:Y31*H28:H31),"0")</f>
        <v>567</v>
      </c>
      <c r="Z33" s="37"/>
      <c r="AA33" s="199"/>
      <c r="AB33" s="199"/>
      <c r="AC33" s="199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0"/>
      <c r="AB34" s="190"/>
      <c r="AC34" s="190"/>
    </row>
    <row r="35" spans="1:68" ht="14.25" customHeight="1" x14ac:dyDescent="0.25">
      <c r="A35" s="211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3">
        <v>4607111036285</v>
      </c>
      <c r="E36" s="204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1"/>
      <c r="R36" s="201"/>
      <c r="S36" s="201"/>
      <c r="T36" s="20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3">
        <v>4607111036308</v>
      </c>
      <c r="E37" s="204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4" t="s">
        <v>92</v>
      </c>
      <c r="Q37" s="201"/>
      <c r="R37" s="201"/>
      <c r="S37" s="201"/>
      <c r="T37" s="202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3">
        <v>4607111036292</v>
      </c>
      <c r="E38" s="204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1"/>
      <c r="R38" s="201"/>
      <c r="S38" s="201"/>
      <c r="T38" s="202"/>
      <c r="U38" s="34"/>
      <c r="V38" s="34"/>
      <c r="W38" s="35" t="s">
        <v>70</v>
      </c>
      <c r="X38" s="196">
        <v>168</v>
      </c>
      <c r="Y38" s="197">
        <f>IFERROR(IF(X38="","",X38),"")</f>
        <v>168</v>
      </c>
      <c r="Z38" s="36">
        <f>IFERROR(IF(X38="","",X38*0.0155),"")</f>
        <v>2.6040000000000001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1053.3599999999999</v>
      </c>
      <c r="BN38" s="67">
        <f>IFERROR(Y38*I38,"0")</f>
        <v>1053.3599999999999</v>
      </c>
      <c r="BO38" s="67">
        <f>IFERROR(X38/J38,"0")</f>
        <v>2</v>
      </c>
      <c r="BP38" s="67">
        <f>IFERROR(Y38/J38,"0")</f>
        <v>2</v>
      </c>
    </row>
    <row r="39" spans="1:68" x14ac:dyDescent="0.2">
      <c r="A39" s="222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3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198">
        <f>IFERROR(SUM(X36:X38),"0")</f>
        <v>168</v>
      </c>
      <c r="Y39" s="198">
        <f>IFERROR(SUM(Y36:Y38),"0")</f>
        <v>168</v>
      </c>
      <c r="Z39" s="198">
        <f>IFERROR(IF(Z36="",0,Z36),"0")+IFERROR(IF(Z37="",0,Z37),"0")+IFERROR(IF(Z38="",0,Z38),"0")</f>
        <v>2.6040000000000001</v>
      </c>
      <c r="AA39" s="199"/>
      <c r="AB39" s="199"/>
      <c r="AC39" s="199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3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198">
        <f>IFERROR(SUMPRODUCT(X36:X38*H36:H38),"0")</f>
        <v>1008</v>
      </c>
      <c r="Y40" s="198">
        <f>IFERROR(SUMPRODUCT(Y36:Y38*H36:H38),"0")</f>
        <v>1008</v>
      </c>
      <c r="Z40" s="37"/>
      <c r="AA40" s="199"/>
      <c r="AB40" s="199"/>
      <c r="AC40" s="199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0"/>
      <c r="AB41" s="190"/>
      <c r="AC41" s="190"/>
    </row>
    <row r="42" spans="1:68" ht="14.25" customHeight="1" x14ac:dyDescent="0.25">
      <c r="A42" s="211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3">
        <v>4607111038951</v>
      </c>
      <c r="E43" s="204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1"/>
      <c r="R43" s="201"/>
      <c r="S43" s="201"/>
      <c r="T43" s="20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3">
        <v>4607111037596</v>
      </c>
      <c r="E44" s="204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1"/>
      <c r="R44" s="201"/>
      <c r="S44" s="201"/>
      <c r="T44" s="20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3">
        <v>4607111037053</v>
      </c>
      <c r="E45" s="204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1"/>
      <c r="R45" s="201"/>
      <c r="S45" s="201"/>
      <c r="T45" s="20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3">
        <v>4607111037060</v>
      </c>
      <c r="E46" s="204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1"/>
      <c r="R46" s="201"/>
      <c r="S46" s="201"/>
      <c r="T46" s="202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22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3"/>
      <c r="P47" s="212" t="s">
        <v>72</v>
      </c>
      <c r="Q47" s="213"/>
      <c r="R47" s="213"/>
      <c r="S47" s="213"/>
      <c r="T47" s="213"/>
      <c r="U47" s="213"/>
      <c r="V47" s="214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3"/>
      <c r="P48" s="212" t="s">
        <v>72</v>
      </c>
      <c r="Q48" s="213"/>
      <c r="R48" s="213"/>
      <c r="S48" s="213"/>
      <c r="T48" s="213"/>
      <c r="U48" s="213"/>
      <c r="V48" s="214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0"/>
      <c r="AB49" s="190"/>
      <c r="AC49" s="190"/>
    </row>
    <row r="50" spans="1:68" ht="14.25" customHeight="1" x14ac:dyDescent="0.25">
      <c r="A50" s="211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3">
        <v>4607111037190</v>
      </c>
      <c r="E51" s="204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1"/>
      <c r="R51" s="201"/>
      <c r="S51" s="201"/>
      <c r="T51" s="20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3">
        <v>4607111038999</v>
      </c>
      <c r="E52" s="204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1"/>
      <c r="R52" s="201"/>
      <c r="S52" s="201"/>
      <c r="T52" s="20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3">
        <v>4607111037183</v>
      </c>
      <c r="E53" s="204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1"/>
      <c r="R53" s="201"/>
      <c r="S53" s="201"/>
      <c r="T53" s="20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3">
        <v>4607111039385</v>
      </c>
      <c r="E54" s="204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1"/>
      <c r="R54" s="201"/>
      <c r="S54" s="201"/>
      <c r="T54" s="20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3">
        <v>4607111037091</v>
      </c>
      <c r="E55" s="204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1"/>
      <c r="R55" s="201"/>
      <c r="S55" s="201"/>
      <c r="T55" s="20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3">
        <v>4607111039392</v>
      </c>
      <c r="E56" s="204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">
        <v>119</v>
      </c>
      <c r="Q56" s="201"/>
      <c r="R56" s="201"/>
      <c r="S56" s="201"/>
      <c r="T56" s="20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3">
        <v>4607111036902</v>
      </c>
      <c r="E57" s="204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1"/>
      <c r="R57" s="201"/>
      <c r="S57" s="201"/>
      <c r="T57" s="202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3">
        <v>4607111038982</v>
      </c>
      <c r="E58" s="204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1"/>
      <c r="R58" s="201"/>
      <c r="S58" s="201"/>
      <c r="T58" s="20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3">
        <v>4607111036858</v>
      </c>
      <c r="E59" s="204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1"/>
      <c r="R59" s="201"/>
      <c r="S59" s="201"/>
      <c r="T59" s="20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3">
        <v>4607111039354</v>
      </c>
      <c r="E60" s="204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1"/>
      <c r="R60" s="201"/>
      <c r="S60" s="201"/>
      <c r="T60" s="20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3">
        <v>4607111036889</v>
      </c>
      <c r="E61" s="204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1"/>
      <c r="R61" s="201"/>
      <c r="S61" s="201"/>
      <c r="T61" s="202"/>
      <c r="U61" s="34"/>
      <c r="V61" s="34"/>
      <c r="W61" s="35" t="s">
        <v>70</v>
      </c>
      <c r="X61" s="196">
        <v>168</v>
      </c>
      <c r="Y61" s="197">
        <f t="shared" si="0"/>
        <v>168</v>
      </c>
      <c r="Z61" s="36">
        <f t="shared" si="1"/>
        <v>2.6040000000000001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1257.6479999999999</v>
      </c>
      <c r="BN61" s="67">
        <f t="shared" si="3"/>
        <v>1257.6479999999999</v>
      </c>
      <c r="BO61" s="67">
        <f t="shared" si="4"/>
        <v>2</v>
      </c>
      <c r="BP61" s="67">
        <f t="shared" si="5"/>
        <v>2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3">
        <v>4607111039330</v>
      </c>
      <c r="E62" s="204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1"/>
      <c r="R62" s="201"/>
      <c r="S62" s="201"/>
      <c r="T62" s="20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23"/>
      <c r="P63" s="212" t="s">
        <v>72</v>
      </c>
      <c r="Q63" s="213"/>
      <c r="R63" s="213"/>
      <c r="S63" s="213"/>
      <c r="T63" s="213"/>
      <c r="U63" s="213"/>
      <c r="V63" s="214"/>
      <c r="W63" s="37" t="s">
        <v>70</v>
      </c>
      <c r="X63" s="198">
        <f>IFERROR(SUM(X51:X62),"0")</f>
        <v>168</v>
      </c>
      <c r="Y63" s="198">
        <f>IFERROR(SUM(Y51:Y62),"0")</f>
        <v>168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2.6040000000000001</v>
      </c>
      <c r="AA63" s="199"/>
      <c r="AB63" s="199"/>
      <c r="AC63" s="199"/>
    </row>
    <row r="64" spans="1:68" x14ac:dyDescent="0.2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3"/>
      <c r="P64" s="212" t="s">
        <v>72</v>
      </c>
      <c r="Q64" s="213"/>
      <c r="R64" s="213"/>
      <c r="S64" s="213"/>
      <c r="T64" s="213"/>
      <c r="U64" s="213"/>
      <c r="V64" s="214"/>
      <c r="W64" s="37" t="s">
        <v>73</v>
      </c>
      <c r="X64" s="198">
        <f>IFERROR(SUMPRODUCT(X51:X62*H51:H62),"0")</f>
        <v>1209.6000000000001</v>
      </c>
      <c r="Y64" s="198">
        <f>IFERROR(SUMPRODUCT(Y51:Y62*H51:H62),"0")</f>
        <v>1209.6000000000001</v>
      </c>
      <c r="Z64" s="37"/>
      <c r="AA64" s="199"/>
      <c r="AB64" s="199"/>
      <c r="AC64" s="199"/>
    </row>
    <row r="65" spans="1:68" ht="16.5" customHeight="1" x14ac:dyDescent="0.25">
      <c r="A65" s="209" t="s">
        <v>132</v>
      </c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190"/>
      <c r="AB65" s="190"/>
      <c r="AC65" s="190"/>
    </row>
    <row r="66" spans="1:68" ht="14.25" customHeight="1" x14ac:dyDescent="0.25">
      <c r="A66" s="211" t="s">
        <v>64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3">
        <v>4607111037411</v>
      </c>
      <c r="E67" s="204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1"/>
      <c r="R67" s="201"/>
      <c r="S67" s="201"/>
      <c r="T67" s="20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3">
        <v>4607111036728</v>
      </c>
      <c r="E68" s="204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1"/>
      <c r="R68" s="201"/>
      <c r="S68" s="201"/>
      <c r="T68" s="202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22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23"/>
      <c r="P69" s="212" t="s">
        <v>72</v>
      </c>
      <c r="Q69" s="213"/>
      <c r="R69" s="213"/>
      <c r="S69" s="213"/>
      <c r="T69" s="213"/>
      <c r="U69" s="213"/>
      <c r="V69" s="214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3"/>
      <c r="P70" s="212" t="s">
        <v>72</v>
      </c>
      <c r="Q70" s="213"/>
      <c r="R70" s="213"/>
      <c r="S70" s="213"/>
      <c r="T70" s="213"/>
      <c r="U70" s="213"/>
      <c r="V70" s="214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customHeight="1" x14ac:dyDescent="0.25">
      <c r="A71" s="209" t="s">
        <v>138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190"/>
      <c r="AB71" s="190"/>
      <c r="AC71" s="190"/>
    </row>
    <row r="72" spans="1:68" ht="14.25" customHeight="1" x14ac:dyDescent="0.25">
      <c r="A72" s="211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3">
        <v>4607111033659</v>
      </c>
      <c r="E73" s="204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1"/>
      <c r="R73" s="201"/>
      <c r="S73" s="201"/>
      <c r="T73" s="202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22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23"/>
      <c r="P74" s="212" t="s">
        <v>72</v>
      </c>
      <c r="Q74" s="213"/>
      <c r="R74" s="213"/>
      <c r="S74" s="213"/>
      <c r="T74" s="213"/>
      <c r="U74" s="213"/>
      <c r="V74" s="214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x14ac:dyDescent="0.2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3"/>
      <c r="P75" s="212" t="s">
        <v>72</v>
      </c>
      <c r="Q75" s="213"/>
      <c r="R75" s="213"/>
      <c r="S75" s="213"/>
      <c r="T75" s="213"/>
      <c r="U75" s="213"/>
      <c r="V75" s="214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customHeight="1" x14ac:dyDescent="0.25">
      <c r="A76" s="209" t="s">
        <v>142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190"/>
      <c r="AB76" s="190"/>
      <c r="AC76" s="190"/>
    </row>
    <row r="77" spans="1:68" ht="14.25" customHeight="1" x14ac:dyDescent="0.25">
      <c r="A77" s="211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3">
        <v>4607111034137</v>
      </c>
      <c r="E78" s="204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1"/>
      <c r="R78" s="201"/>
      <c r="S78" s="201"/>
      <c r="T78" s="202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3">
        <v>4607111034120</v>
      </c>
      <c r="E79" s="204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1"/>
      <c r="R79" s="201"/>
      <c r="S79" s="201"/>
      <c r="T79" s="202"/>
      <c r="U79" s="34"/>
      <c r="V79" s="34"/>
      <c r="W79" s="35" t="s">
        <v>70</v>
      </c>
      <c r="X79" s="196">
        <v>70</v>
      </c>
      <c r="Y79" s="197">
        <f>IFERROR(IF(X79="","",X79),"")</f>
        <v>70</v>
      </c>
      <c r="Z79" s="36">
        <f>IFERROR(IF(X79="","",X79*0.01788),"")</f>
        <v>1.2516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22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23"/>
      <c r="P80" s="212" t="s">
        <v>72</v>
      </c>
      <c r="Q80" s="213"/>
      <c r="R80" s="213"/>
      <c r="S80" s="213"/>
      <c r="T80" s="213"/>
      <c r="U80" s="213"/>
      <c r="V80" s="214"/>
      <c r="W80" s="37" t="s">
        <v>70</v>
      </c>
      <c r="X80" s="198">
        <f>IFERROR(SUM(X78:X79),"0")</f>
        <v>70</v>
      </c>
      <c r="Y80" s="198">
        <f>IFERROR(SUM(Y78:Y79),"0")</f>
        <v>70</v>
      </c>
      <c r="Z80" s="198">
        <f>IFERROR(IF(Z78="",0,Z78),"0")+IFERROR(IF(Z79="",0,Z79),"0")</f>
        <v>1.2516</v>
      </c>
      <c r="AA80" s="199"/>
      <c r="AB80" s="199"/>
      <c r="AC80" s="199"/>
    </row>
    <row r="81" spans="1:68" x14ac:dyDescent="0.2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3"/>
      <c r="P81" s="212" t="s">
        <v>72</v>
      </c>
      <c r="Q81" s="213"/>
      <c r="R81" s="213"/>
      <c r="S81" s="213"/>
      <c r="T81" s="213"/>
      <c r="U81" s="213"/>
      <c r="V81" s="214"/>
      <c r="W81" s="37" t="s">
        <v>73</v>
      </c>
      <c r="X81" s="198">
        <f>IFERROR(SUMPRODUCT(X78:X79*H78:H79),"0")</f>
        <v>252</v>
      </c>
      <c r="Y81" s="198">
        <f>IFERROR(SUMPRODUCT(Y78:Y79*H78:H79),"0")</f>
        <v>252</v>
      </c>
      <c r="Z81" s="37"/>
      <c r="AA81" s="199"/>
      <c r="AB81" s="199"/>
      <c r="AC81" s="199"/>
    </row>
    <row r="82" spans="1:68" ht="16.5" customHeight="1" x14ac:dyDescent="0.25">
      <c r="A82" s="209" t="s">
        <v>148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190"/>
      <c r="AB82" s="190"/>
      <c r="AC82" s="190"/>
    </row>
    <row r="83" spans="1:68" ht="14.25" customHeight="1" x14ac:dyDescent="0.25">
      <c r="A83" s="211" t="s">
        <v>139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3">
        <v>4607111036407</v>
      </c>
      <c r="E84" s="204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1"/>
      <c r="R84" s="201"/>
      <c r="S84" s="201"/>
      <c r="T84" s="20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3">
        <v>4607111033628</v>
      </c>
      <c r="E85" s="204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1"/>
      <c r="R85" s="201"/>
      <c r="S85" s="201"/>
      <c r="T85" s="202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3">
        <v>4607111033451</v>
      </c>
      <c r="E86" s="204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1"/>
      <c r="R86" s="201"/>
      <c r="S86" s="201"/>
      <c r="T86" s="202"/>
      <c r="U86" s="34"/>
      <c r="V86" s="34"/>
      <c r="W86" s="35" t="s">
        <v>70</v>
      </c>
      <c r="X86" s="196">
        <v>140</v>
      </c>
      <c r="Y86" s="197">
        <f t="shared" si="6"/>
        <v>140</v>
      </c>
      <c r="Z86" s="36">
        <f t="shared" si="7"/>
        <v>2.5032000000000001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602.50400000000002</v>
      </c>
      <c r="BN86" s="67">
        <f t="shared" si="9"/>
        <v>602.50400000000002</v>
      </c>
      <c r="BO86" s="67">
        <f t="shared" si="10"/>
        <v>2</v>
      </c>
      <c r="BP86" s="67">
        <f t="shared" si="11"/>
        <v>2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3">
        <v>4607111035141</v>
      </c>
      <c r="E87" s="204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1"/>
      <c r="R87" s="201"/>
      <c r="S87" s="201"/>
      <c r="T87" s="20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3">
        <v>4607111033444</v>
      </c>
      <c r="E88" s="204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1"/>
      <c r="R88" s="201"/>
      <c r="S88" s="201"/>
      <c r="T88" s="202"/>
      <c r="U88" s="34"/>
      <c r="V88" s="34"/>
      <c r="W88" s="35" t="s">
        <v>70</v>
      </c>
      <c r="X88" s="196">
        <v>210</v>
      </c>
      <c r="Y88" s="197">
        <f t="shared" si="6"/>
        <v>210</v>
      </c>
      <c r="Z88" s="36">
        <f t="shared" si="7"/>
        <v>3.7547999999999999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903.75600000000009</v>
      </c>
      <c r="BN88" s="67">
        <f t="shared" si="9"/>
        <v>903.75600000000009</v>
      </c>
      <c r="BO88" s="67">
        <f t="shared" si="10"/>
        <v>3</v>
      </c>
      <c r="BP88" s="67">
        <f t="shared" si="11"/>
        <v>3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3">
        <v>4607111035028</v>
      </c>
      <c r="E89" s="204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1"/>
      <c r="R89" s="201"/>
      <c r="S89" s="201"/>
      <c r="T89" s="20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2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23"/>
      <c r="P90" s="212" t="s">
        <v>72</v>
      </c>
      <c r="Q90" s="213"/>
      <c r="R90" s="213"/>
      <c r="S90" s="213"/>
      <c r="T90" s="213"/>
      <c r="U90" s="213"/>
      <c r="V90" s="214"/>
      <c r="W90" s="37" t="s">
        <v>70</v>
      </c>
      <c r="X90" s="198">
        <f>IFERROR(SUM(X84:X89),"0")</f>
        <v>350</v>
      </c>
      <c r="Y90" s="198">
        <f>IFERROR(SUM(Y84:Y89),"0")</f>
        <v>350</v>
      </c>
      <c r="Z90" s="198">
        <f>IFERROR(IF(Z84="",0,Z84),"0")+IFERROR(IF(Z85="",0,Z85),"0")+IFERROR(IF(Z86="",0,Z86),"0")+IFERROR(IF(Z87="",0,Z87),"0")+IFERROR(IF(Z88="",0,Z88),"0")+IFERROR(IF(Z89="",0,Z89),"0")</f>
        <v>6.258</v>
      </c>
      <c r="AA90" s="199"/>
      <c r="AB90" s="199"/>
      <c r="AC90" s="199"/>
    </row>
    <row r="91" spans="1:68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3"/>
      <c r="P91" s="212" t="s">
        <v>72</v>
      </c>
      <c r="Q91" s="213"/>
      <c r="R91" s="213"/>
      <c r="S91" s="213"/>
      <c r="T91" s="213"/>
      <c r="U91" s="213"/>
      <c r="V91" s="214"/>
      <c r="W91" s="37" t="s">
        <v>73</v>
      </c>
      <c r="X91" s="198">
        <f>IFERROR(SUMPRODUCT(X84:X89*H84:H89),"0")</f>
        <v>1260</v>
      </c>
      <c r="Y91" s="198">
        <f>IFERROR(SUMPRODUCT(Y84:Y89*H84:H89),"0")</f>
        <v>1260</v>
      </c>
      <c r="Z91" s="37"/>
      <c r="AA91" s="199"/>
      <c r="AB91" s="199"/>
      <c r="AC91" s="199"/>
    </row>
    <row r="92" spans="1:68" ht="16.5" customHeight="1" x14ac:dyDescent="0.25">
      <c r="A92" s="209" t="s">
        <v>161</v>
      </c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190"/>
      <c r="AB92" s="190"/>
      <c r="AC92" s="190"/>
    </row>
    <row r="93" spans="1:68" ht="14.25" customHeight="1" x14ac:dyDescent="0.25">
      <c r="A93" s="211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3">
        <v>4607025784012</v>
      </c>
      <c r="E94" s="204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1"/>
      <c r="R94" s="201"/>
      <c r="S94" s="201"/>
      <c r="T94" s="20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3">
        <v>4607025784319</v>
      </c>
      <c r="E95" s="204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1"/>
      <c r="R95" s="201"/>
      <c r="S95" s="201"/>
      <c r="T95" s="202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3">
        <v>4607111035370</v>
      </c>
      <c r="E96" s="204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2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1"/>
      <c r="R96" s="201"/>
      <c r="S96" s="201"/>
      <c r="T96" s="202"/>
      <c r="U96" s="34"/>
      <c r="V96" s="34"/>
      <c r="W96" s="35" t="s">
        <v>70</v>
      </c>
      <c r="X96" s="196">
        <v>84</v>
      </c>
      <c r="Y96" s="197">
        <f>IFERROR(IF(X96="","",X96),"")</f>
        <v>84</v>
      </c>
      <c r="Z96" s="36">
        <f>IFERROR(IF(X96="","",X96*0.0155),"")</f>
        <v>1.302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290.976</v>
      </c>
      <c r="BN96" s="67">
        <f>IFERROR(Y96*I96,"0")</f>
        <v>290.976</v>
      </c>
      <c r="BO96" s="67">
        <f>IFERROR(X96/J96,"0")</f>
        <v>1</v>
      </c>
      <c r="BP96" s="67">
        <f>IFERROR(Y96/J96,"0")</f>
        <v>1</v>
      </c>
    </row>
    <row r="97" spans="1:68" x14ac:dyDescent="0.2">
      <c r="A97" s="222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23"/>
      <c r="P97" s="212" t="s">
        <v>72</v>
      </c>
      <c r="Q97" s="213"/>
      <c r="R97" s="213"/>
      <c r="S97" s="213"/>
      <c r="T97" s="213"/>
      <c r="U97" s="213"/>
      <c r="V97" s="214"/>
      <c r="W97" s="37" t="s">
        <v>70</v>
      </c>
      <c r="X97" s="198">
        <f>IFERROR(SUM(X94:X96),"0")</f>
        <v>84</v>
      </c>
      <c r="Y97" s="198">
        <f>IFERROR(SUM(Y94:Y96),"0")</f>
        <v>84</v>
      </c>
      <c r="Z97" s="198">
        <f>IFERROR(IF(Z94="",0,Z94),"0")+IFERROR(IF(Z95="",0,Z95),"0")+IFERROR(IF(Z96="",0,Z96),"0")</f>
        <v>1.302</v>
      </c>
      <c r="AA97" s="199"/>
      <c r="AB97" s="199"/>
      <c r="AC97" s="199"/>
    </row>
    <row r="98" spans="1:68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3"/>
      <c r="P98" s="212" t="s">
        <v>72</v>
      </c>
      <c r="Q98" s="213"/>
      <c r="R98" s="213"/>
      <c r="S98" s="213"/>
      <c r="T98" s="213"/>
      <c r="U98" s="213"/>
      <c r="V98" s="214"/>
      <c r="W98" s="37" t="s">
        <v>73</v>
      </c>
      <c r="X98" s="198">
        <f>IFERROR(SUMPRODUCT(X94:X96*H94:H96),"0")</f>
        <v>258.72000000000003</v>
      </c>
      <c r="Y98" s="198">
        <f>IFERROR(SUMPRODUCT(Y94:Y96*H94:H96),"0")</f>
        <v>258.72000000000003</v>
      </c>
      <c r="Z98" s="37"/>
      <c r="AA98" s="199"/>
      <c r="AB98" s="199"/>
      <c r="AC98" s="199"/>
    </row>
    <row r="99" spans="1:68" ht="16.5" customHeight="1" x14ac:dyDescent="0.25">
      <c r="A99" s="209" t="s">
        <v>169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190"/>
      <c r="AB99" s="190"/>
      <c r="AC99" s="190"/>
    </row>
    <row r="100" spans="1:68" ht="14.25" customHeight="1" x14ac:dyDescent="0.25">
      <c r="A100" s="211" t="s">
        <v>64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3">
        <v>4607111033970</v>
      </c>
      <c r="E101" s="204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1"/>
      <c r="R101" s="201"/>
      <c r="S101" s="201"/>
      <c r="T101" s="20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3">
        <v>4607111039262</v>
      </c>
      <c r="E102" s="204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1"/>
      <c r="R102" s="201"/>
      <c r="S102" s="201"/>
      <c r="T102" s="20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3">
        <v>4607111034144</v>
      </c>
      <c r="E103" s="204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1"/>
      <c r="R103" s="201"/>
      <c r="S103" s="201"/>
      <c r="T103" s="202"/>
      <c r="U103" s="34"/>
      <c r="V103" s="34"/>
      <c r="W103" s="35" t="s">
        <v>70</v>
      </c>
      <c r="X103" s="196">
        <v>168</v>
      </c>
      <c r="Y103" s="197">
        <f t="shared" si="12"/>
        <v>168</v>
      </c>
      <c r="Z103" s="36">
        <f t="shared" si="13"/>
        <v>2.6040000000000001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3">
        <v>4607111039248</v>
      </c>
      <c r="E104" s="204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1"/>
      <c r="R104" s="201"/>
      <c r="S104" s="201"/>
      <c r="T104" s="20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3">
        <v>4607111033987</v>
      </c>
      <c r="E105" s="204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1"/>
      <c r="R105" s="201"/>
      <c r="S105" s="201"/>
      <c r="T105" s="20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3">
        <v>4607111039293</v>
      </c>
      <c r="E106" s="204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1"/>
      <c r="R106" s="201"/>
      <c r="S106" s="201"/>
      <c r="T106" s="20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3">
        <v>4607111034151</v>
      </c>
      <c r="E107" s="204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1"/>
      <c r="R107" s="201"/>
      <c r="S107" s="201"/>
      <c r="T107" s="202"/>
      <c r="U107" s="34"/>
      <c r="V107" s="34"/>
      <c r="W107" s="35" t="s">
        <v>70</v>
      </c>
      <c r="X107" s="196">
        <v>252</v>
      </c>
      <c r="Y107" s="197">
        <f t="shared" si="12"/>
        <v>252</v>
      </c>
      <c r="Z107" s="36">
        <f t="shared" si="13"/>
        <v>3.9060000000000001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1886.472</v>
      </c>
      <c r="BN107" s="67">
        <f t="shared" si="15"/>
        <v>1886.472</v>
      </c>
      <c r="BO107" s="67">
        <f t="shared" si="16"/>
        <v>3</v>
      </c>
      <c r="BP107" s="67">
        <f t="shared" si="17"/>
        <v>3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3">
        <v>4607111039279</v>
      </c>
      <c r="E108" s="204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1"/>
      <c r="R108" s="201"/>
      <c r="S108" s="201"/>
      <c r="T108" s="20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23"/>
      <c r="P109" s="212" t="s">
        <v>72</v>
      </c>
      <c r="Q109" s="213"/>
      <c r="R109" s="213"/>
      <c r="S109" s="213"/>
      <c r="T109" s="213"/>
      <c r="U109" s="213"/>
      <c r="V109" s="214"/>
      <c r="W109" s="37" t="s">
        <v>70</v>
      </c>
      <c r="X109" s="198">
        <f>IFERROR(SUM(X101:X108),"0")</f>
        <v>420</v>
      </c>
      <c r="Y109" s="198">
        <f>IFERROR(SUM(Y101:Y108),"0")</f>
        <v>420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6.51</v>
      </c>
      <c r="AA109" s="199"/>
      <c r="AB109" s="199"/>
      <c r="AC109" s="199"/>
    </row>
    <row r="110" spans="1:68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23"/>
      <c r="P110" s="212" t="s">
        <v>72</v>
      </c>
      <c r="Q110" s="213"/>
      <c r="R110" s="213"/>
      <c r="S110" s="213"/>
      <c r="T110" s="213"/>
      <c r="U110" s="213"/>
      <c r="V110" s="214"/>
      <c r="W110" s="37" t="s">
        <v>73</v>
      </c>
      <c r="X110" s="198">
        <f>IFERROR(SUMPRODUCT(X101:X108*H101:H108),"0")</f>
        <v>3024</v>
      </c>
      <c r="Y110" s="198">
        <f>IFERROR(SUMPRODUCT(Y101:Y108*H101:H108),"0")</f>
        <v>3024</v>
      </c>
      <c r="Z110" s="37"/>
      <c r="AA110" s="199"/>
      <c r="AB110" s="199"/>
      <c r="AC110" s="199"/>
    </row>
    <row r="111" spans="1:68" ht="16.5" customHeight="1" x14ac:dyDescent="0.25">
      <c r="A111" s="209" t="s">
        <v>190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190"/>
      <c r="AB111" s="190"/>
      <c r="AC111" s="190"/>
    </row>
    <row r="112" spans="1:68" ht="14.25" customHeight="1" x14ac:dyDescent="0.25">
      <c r="A112" s="211" t="s">
        <v>139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3">
        <v>4607111034014</v>
      </c>
      <c r="E113" s="204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1"/>
      <c r="R113" s="201"/>
      <c r="S113" s="201"/>
      <c r="T113" s="202"/>
      <c r="U113" s="34"/>
      <c r="V113" s="34"/>
      <c r="W113" s="35" t="s">
        <v>70</v>
      </c>
      <c r="X113" s="196">
        <v>140</v>
      </c>
      <c r="Y113" s="19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3">
        <v>4607111033994</v>
      </c>
      <c r="E114" s="204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1"/>
      <c r="R114" s="201"/>
      <c r="S114" s="201"/>
      <c r="T114" s="202"/>
      <c r="U114" s="34"/>
      <c r="V114" s="34"/>
      <c r="W114" s="35" t="s">
        <v>70</v>
      </c>
      <c r="X114" s="196">
        <v>280</v>
      </c>
      <c r="Y114" s="197">
        <f>IFERROR(IF(X114="","",X114),"")</f>
        <v>280</v>
      </c>
      <c r="Z114" s="36">
        <f>IFERROR(IF(X114="","",X114*0.01788),"")</f>
        <v>5.0064000000000002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1037.008</v>
      </c>
      <c r="BN114" s="67">
        <f>IFERROR(Y114*I114,"0")</f>
        <v>1037.008</v>
      </c>
      <c r="BO114" s="67">
        <f>IFERROR(X114/J114,"0")</f>
        <v>4</v>
      </c>
      <c r="BP114" s="67">
        <f>IFERROR(Y114/J114,"0")</f>
        <v>4</v>
      </c>
    </row>
    <row r="115" spans="1:68" x14ac:dyDescent="0.2">
      <c r="A115" s="222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23"/>
      <c r="P115" s="212" t="s">
        <v>72</v>
      </c>
      <c r="Q115" s="213"/>
      <c r="R115" s="213"/>
      <c r="S115" s="213"/>
      <c r="T115" s="213"/>
      <c r="U115" s="213"/>
      <c r="V115" s="214"/>
      <c r="W115" s="37" t="s">
        <v>70</v>
      </c>
      <c r="X115" s="198">
        <f>IFERROR(SUM(X113:X114),"0")</f>
        <v>420</v>
      </c>
      <c r="Y115" s="198">
        <f>IFERROR(SUM(Y113:Y114),"0")</f>
        <v>420</v>
      </c>
      <c r="Z115" s="198">
        <f>IFERROR(IF(Z113="",0,Z113),"0")+IFERROR(IF(Z114="",0,Z114),"0")</f>
        <v>7.5096000000000007</v>
      </c>
      <c r="AA115" s="199"/>
      <c r="AB115" s="199"/>
      <c r="AC115" s="199"/>
    </row>
    <row r="116" spans="1:68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23"/>
      <c r="P116" s="212" t="s">
        <v>72</v>
      </c>
      <c r="Q116" s="213"/>
      <c r="R116" s="213"/>
      <c r="S116" s="213"/>
      <c r="T116" s="213"/>
      <c r="U116" s="213"/>
      <c r="V116" s="214"/>
      <c r="W116" s="37" t="s">
        <v>73</v>
      </c>
      <c r="X116" s="198">
        <f>IFERROR(SUMPRODUCT(X113:X114*H113:H114),"0")</f>
        <v>1260</v>
      </c>
      <c r="Y116" s="198">
        <f>IFERROR(SUMPRODUCT(Y113:Y114*H113:H114),"0")</f>
        <v>1260</v>
      </c>
      <c r="Z116" s="37"/>
      <c r="AA116" s="199"/>
      <c r="AB116" s="199"/>
      <c r="AC116" s="199"/>
    </row>
    <row r="117" spans="1:68" ht="16.5" customHeight="1" x14ac:dyDescent="0.25">
      <c r="A117" s="209" t="s">
        <v>195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190"/>
      <c r="AB117" s="190"/>
      <c r="AC117" s="190"/>
    </row>
    <row r="118" spans="1:68" ht="14.25" customHeight="1" x14ac:dyDescent="0.25">
      <c r="A118" s="211" t="s">
        <v>139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3">
        <v>4607111039095</v>
      </c>
      <c r="E119" s="204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1"/>
      <c r="R119" s="201"/>
      <c r="S119" s="201"/>
      <c r="T119" s="20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3">
        <v>4607111034199</v>
      </c>
      <c r="E120" s="204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1"/>
      <c r="R120" s="201"/>
      <c r="S120" s="201"/>
      <c r="T120" s="202"/>
      <c r="U120" s="34"/>
      <c r="V120" s="34"/>
      <c r="W120" s="35" t="s">
        <v>70</v>
      </c>
      <c r="X120" s="196">
        <v>140</v>
      </c>
      <c r="Y120" s="197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518.50400000000002</v>
      </c>
      <c r="BN120" s="67">
        <f>IFERROR(Y120*I120,"0")</f>
        <v>518.50400000000002</v>
      </c>
      <c r="BO120" s="67">
        <f>IFERROR(X120/J120,"0")</f>
        <v>2</v>
      </c>
      <c r="BP120" s="67">
        <f>IFERROR(Y120/J120,"0")</f>
        <v>2</v>
      </c>
    </row>
    <row r="121" spans="1:68" x14ac:dyDescent="0.2">
      <c r="A121" s="222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23"/>
      <c r="P121" s="212" t="s">
        <v>72</v>
      </c>
      <c r="Q121" s="213"/>
      <c r="R121" s="213"/>
      <c r="S121" s="213"/>
      <c r="T121" s="213"/>
      <c r="U121" s="213"/>
      <c r="V121" s="214"/>
      <c r="W121" s="37" t="s">
        <v>70</v>
      </c>
      <c r="X121" s="198">
        <f>IFERROR(SUM(X119:X120),"0")</f>
        <v>140</v>
      </c>
      <c r="Y121" s="198">
        <f>IFERROR(SUM(Y119:Y120),"0")</f>
        <v>140</v>
      </c>
      <c r="Z121" s="198">
        <f>IFERROR(IF(Z119="",0,Z119),"0")+IFERROR(IF(Z120="",0,Z120),"0")</f>
        <v>2.5032000000000001</v>
      </c>
      <c r="AA121" s="199"/>
      <c r="AB121" s="199"/>
      <c r="AC121" s="199"/>
    </row>
    <row r="122" spans="1:68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23"/>
      <c r="P122" s="212" t="s">
        <v>72</v>
      </c>
      <c r="Q122" s="213"/>
      <c r="R122" s="213"/>
      <c r="S122" s="213"/>
      <c r="T122" s="213"/>
      <c r="U122" s="213"/>
      <c r="V122" s="214"/>
      <c r="W122" s="37" t="s">
        <v>73</v>
      </c>
      <c r="X122" s="198">
        <f>IFERROR(SUMPRODUCT(X119:X120*H119:H120),"0")</f>
        <v>420</v>
      </c>
      <c r="Y122" s="198">
        <f>IFERROR(SUMPRODUCT(Y119:Y120*H119:H120),"0")</f>
        <v>420</v>
      </c>
      <c r="Z122" s="37"/>
      <c r="AA122" s="199"/>
      <c r="AB122" s="199"/>
      <c r="AC122" s="199"/>
    </row>
    <row r="123" spans="1:68" ht="16.5" customHeight="1" x14ac:dyDescent="0.25">
      <c r="A123" s="209" t="s">
        <v>200</v>
      </c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190"/>
      <c r="AB123" s="190"/>
      <c r="AC123" s="190"/>
    </row>
    <row r="124" spans="1:68" ht="14.25" customHeight="1" x14ac:dyDescent="0.25">
      <c r="A124" s="211" t="s">
        <v>139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3">
        <v>4607111034816</v>
      </c>
      <c r="E125" s="204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1"/>
      <c r="R125" s="201"/>
      <c r="S125" s="201"/>
      <c r="T125" s="20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3">
        <v>4607111034380</v>
      </c>
      <c r="E126" s="204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1"/>
      <c r="R126" s="201"/>
      <c r="S126" s="201"/>
      <c r="T126" s="202"/>
      <c r="U126" s="34"/>
      <c r="V126" s="34"/>
      <c r="W126" s="35" t="s">
        <v>70</v>
      </c>
      <c r="X126" s="196">
        <v>140</v>
      </c>
      <c r="Y126" s="197">
        <f>IFERROR(IF(X126="","",X126),"")</f>
        <v>140</v>
      </c>
      <c r="Z126" s="36">
        <f>IFERROR(IF(X126="","",X126*0.01788),"")</f>
        <v>2.5032000000000001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459.2</v>
      </c>
      <c r="BN126" s="67">
        <f>IFERROR(Y126*I126,"0")</f>
        <v>459.2</v>
      </c>
      <c r="BO126" s="67">
        <f>IFERROR(X126/J126,"0")</f>
        <v>2</v>
      </c>
      <c r="BP126" s="67">
        <f>IFERROR(Y126/J126,"0")</f>
        <v>2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3">
        <v>4607111034397</v>
      </c>
      <c r="E127" s="204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1"/>
      <c r="R127" s="201"/>
      <c r="S127" s="201"/>
      <c r="T127" s="202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22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23"/>
      <c r="P128" s="212" t="s">
        <v>72</v>
      </c>
      <c r="Q128" s="213"/>
      <c r="R128" s="213"/>
      <c r="S128" s="213"/>
      <c r="T128" s="213"/>
      <c r="U128" s="213"/>
      <c r="V128" s="214"/>
      <c r="W128" s="37" t="s">
        <v>70</v>
      </c>
      <c r="X128" s="198">
        <f>IFERROR(SUM(X125:X127),"0")</f>
        <v>140</v>
      </c>
      <c r="Y128" s="198">
        <f>IFERROR(SUM(Y125:Y127),"0")</f>
        <v>140</v>
      </c>
      <c r="Z128" s="198">
        <f>IFERROR(IF(Z125="",0,Z125),"0")+IFERROR(IF(Z126="",0,Z126),"0")+IFERROR(IF(Z127="",0,Z127),"0")</f>
        <v>2.5032000000000001</v>
      </c>
      <c r="AA128" s="199"/>
      <c r="AB128" s="199"/>
      <c r="AC128" s="199"/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23"/>
      <c r="P129" s="212" t="s">
        <v>72</v>
      </c>
      <c r="Q129" s="213"/>
      <c r="R129" s="213"/>
      <c r="S129" s="213"/>
      <c r="T129" s="213"/>
      <c r="U129" s="213"/>
      <c r="V129" s="214"/>
      <c r="W129" s="37" t="s">
        <v>73</v>
      </c>
      <c r="X129" s="198">
        <f>IFERROR(SUMPRODUCT(X125:X127*H125:H127),"0")</f>
        <v>420</v>
      </c>
      <c r="Y129" s="198">
        <f>IFERROR(SUMPRODUCT(Y125:Y127*H125:H127),"0")</f>
        <v>420</v>
      </c>
      <c r="Z129" s="37"/>
      <c r="AA129" s="199"/>
      <c r="AB129" s="199"/>
      <c r="AC129" s="199"/>
    </row>
    <row r="130" spans="1:68" ht="16.5" customHeight="1" x14ac:dyDescent="0.25">
      <c r="A130" s="209" t="s">
        <v>207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190"/>
      <c r="AB130" s="190"/>
      <c r="AC130" s="190"/>
    </row>
    <row r="131" spans="1:68" ht="14.25" customHeight="1" x14ac:dyDescent="0.25">
      <c r="A131" s="211" t="s">
        <v>139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3">
        <v>4607111035806</v>
      </c>
      <c r="E132" s="204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2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1"/>
      <c r="R132" s="201"/>
      <c r="S132" s="201"/>
      <c r="T132" s="202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222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23"/>
      <c r="P133" s="212" t="s">
        <v>72</v>
      </c>
      <c r="Q133" s="213"/>
      <c r="R133" s="213"/>
      <c r="S133" s="213"/>
      <c r="T133" s="213"/>
      <c r="U133" s="213"/>
      <c r="V133" s="214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23"/>
      <c r="P134" s="212" t="s">
        <v>72</v>
      </c>
      <c r="Q134" s="213"/>
      <c r="R134" s="213"/>
      <c r="S134" s="213"/>
      <c r="T134" s="213"/>
      <c r="U134" s="213"/>
      <c r="V134" s="214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customHeight="1" x14ac:dyDescent="0.25">
      <c r="A135" s="209" t="s">
        <v>210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190"/>
      <c r="AB135" s="190"/>
      <c r="AC135" s="190"/>
    </row>
    <row r="136" spans="1:68" ht="14.25" customHeight="1" x14ac:dyDescent="0.25">
      <c r="A136" s="211" t="s">
        <v>211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3">
        <v>4607111035639</v>
      </c>
      <c r="E137" s="204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292" t="s">
        <v>215</v>
      </c>
      <c r="Q137" s="201"/>
      <c r="R137" s="201"/>
      <c r="S137" s="201"/>
      <c r="T137" s="20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3">
        <v>4607111035646</v>
      </c>
      <c r="E138" s="204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1"/>
      <c r="R138" s="201"/>
      <c r="S138" s="201"/>
      <c r="T138" s="20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22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23"/>
      <c r="P139" s="212" t="s">
        <v>72</v>
      </c>
      <c r="Q139" s="213"/>
      <c r="R139" s="213"/>
      <c r="S139" s="213"/>
      <c r="T139" s="213"/>
      <c r="U139" s="213"/>
      <c r="V139" s="214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23"/>
      <c r="P140" s="212" t="s">
        <v>72</v>
      </c>
      <c r="Q140" s="213"/>
      <c r="R140" s="213"/>
      <c r="S140" s="213"/>
      <c r="T140" s="213"/>
      <c r="U140" s="213"/>
      <c r="V140" s="214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customHeight="1" x14ac:dyDescent="0.25">
      <c r="A141" s="209" t="s">
        <v>218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190"/>
      <c r="AB141" s="190"/>
      <c r="AC141" s="190"/>
    </row>
    <row r="142" spans="1:68" ht="14.25" customHeight="1" x14ac:dyDescent="0.25">
      <c r="A142" s="211" t="s">
        <v>139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3">
        <v>4607111036568</v>
      </c>
      <c r="E143" s="204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2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1"/>
      <c r="R143" s="201"/>
      <c r="S143" s="201"/>
      <c r="T143" s="20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22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23"/>
      <c r="P144" s="212" t="s">
        <v>72</v>
      </c>
      <c r="Q144" s="213"/>
      <c r="R144" s="213"/>
      <c r="S144" s="213"/>
      <c r="T144" s="213"/>
      <c r="U144" s="213"/>
      <c r="V144" s="214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23"/>
      <c r="P145" s="212" t="s">
        <v>72</v>
      </c>
      <c r="Q145" s="213"/>
      <c r="R145" s="213"/>
      <c r="S145" s="213"/>
      <c r="T145" s="213"/>
      <c r="U145" s="213"/>
      <c r="V145" s="214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09" t="s">
        <v>222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190"/>
      <c r="AB147" s="190"/>
      <c r="AC147" s="190"/>
    </row>
    <row r="148" spans="1:68" ht="14.25" customHeight="1" x14ac:dyDescent="0.25">
      <c r="A148" s="211" t="s">
        <v>139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3">
        <v>4607111039057</v>
      </c>
      <c r="E149" s="204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2" t="s">
        <v>225</v>
      </c>
      <c r="Q149" s="201"/>
      <c r="R149" s="201"/>
      <c r="S149" s="201"/>
      <c r="T149" s="20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23"/>
      <c r="P150" s="212" t="s">
        <v>72</v>
      </c>
      <c r="Q150" s="213"/>
      <c r="R150" s="213"/>
      <c r="S150" s="213"/>
      <c r="T150" s="213"/>
      <c r="U150" s="213"/>
      <c r="V150" s="214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23"/>
      <c r="P151" s="212" t="s">
        <v>72</v>
      </c>
      <c r="Q151" s="213"/>
      <c r="R151" s="213"/>
      <c r="S151" s="213"/>
      <c r="T151" s="213"/>
      <c r="U151" s="213"/>
      <c r="V151" s="214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09" t="s">
        <v>226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190"/>
      <c r="AB152" s="190"/>
      <c r="AC152" s="190"/>
    </row>
    <row r="153" spans="1:68" ht="14.25" customHeight="1" x14ac:dyDescent="0.25">
      <c r="A153" s="211" t="s">
        <v>64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3">
        <v>4607111036384</v>
      </c>
      <c r="E154" s="204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1" t="s">
        <v>229</v>
      </c>
      <c r="Q154" s="201"/>
      <c r="R154" s="201"/>
      <c r="S154" s="201"/>
      <c r="T154" s="20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3">
        <v>4640242180250</v>
      </c>
      <c r="E155" s="204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7" t="s">
        <v>232</v>
      </c>
      <c r="Q155" s="201"/>
      <c r="R155" s="201"/>
      <c r="S155" s="201"/>
      <c r="T155" s="20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3">
        <v>4607111036216</v>
      </c>
      <c r="E156" s="204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235</v>
      </c>
      <c r="Q156" s="201"/>
      <c r="R156" s="201"/>
      <c r="S156" s="201"/>
      <c r="T156" s="202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3">
        <v>4607111036278</v>
      </c>
      <c r="E157" s="204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9" t="s">
        <v>238</v>
      </c>
      <c r="Q157" s="201"/>
      <c r="R157" s="201"/>
      <c r="S157" s="201"/>
      <c r="T157" s="20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23"/>
      <c r="P158" s="212" t="s">
        <v>72</v>
      </c>
      <c r="Q158" s="213"/>
      <c r="R158" s="213"/>
      <c r="S158" s="213"/>
      <c r="T158" s="213"/>
      <c r="U158" s="213"/>
      <c r="V158" s="214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23"/>
      <c r="P159" s="212" t="s">
        <v>72</v>
      </c>
      <c r="Q159" s="213"/>
      <c r="R159" s="213"/>
      <c r="S159" s="213"/>
      <c r="T159" s="213"/>
      <c r="U159" s="213"/>
      <c r="V159" s="214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customHeight="1" x14ac:dyDescent="0.25">
      <c r="A160" s="211" t="s">
        <v>239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3">
        <v>4607111036827</v>
      </c>
      <c r="E161" s="204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1"/>
      <c r="R161" s="201"/>
      <c r="S161" s="201"/>
      <c r="T161" s="20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3">
        <v>4607111036834</v>
      </c>
      <c r="E162" s="204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1"/>
      <c r="R162" s="201"/>
      <c r="S162" s="201"/>
      <c r="T162" s="20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3"/>
      <c r="P163" s="212" t="s">
        <v>72</v>
      </c>
      <c r="Q163" s="213"/>
      <c r="R163" s="213"/>
      <c r="S163" s="213"/>
      <c r="T163" s="213"/>
      <c r="U163" s="213"/>
      <c r="V163" s="214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23"/>
      <c r="P164" s="212" t="s">
        <v>72</v>
      </c>
      <c r="Q164" s="213"/>
      <c r="R164" s="213"/>
      <c r="S164" s="213"/>
      <c r="T164" s="213"/>
      <c r="U164" s="213"/>
      <c r="V164" s="214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09" t="s">
        <v>245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190"/>
      <c r="AB166" s="190"/>
      <c r="AC166" s="190"/>
    </row>
    <row r="167" spans="1:68" ht="14.25" customHeight="1" x14ac:dyDescent="0.25">
      <c r="A167" s="211" t="s">
        <v>76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3">
        <v>4607111035721</v>
      </c>
      <c r="E168" s="204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6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1"/>
      <c r="R168" s="201"/>
      <c r="S168" s="201"/>
      <c r="T168" s="202"/>
      <c r="U168" s="34"/>
      <c r="V168" s="34"/>
      <c r="W168" s="35" t="s">
        <v>70</v>
      </c>
      <c r="X168" s="196">
        <v>140</v>
      </c>
      <c r="Y168" s="197">
        <f>IFERROR(IF(X168="","",X168),"")</f>
        <v>140</v>
      </c>
      <c r="Z168" s="36">
        <f>IFERROR(IF(X168="","",X168*0.01788),"")</f>
        <v>2.5032000000000001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474.32</v>
      </c>
      <c r="BN168" s="67">
        <f>IFERROR(Y168*I168,"0")</f>
        <v>474.32</v>
      </c>
      <c r="BO168" s="67">
        <f>IFERROR(X168/J168,"0")</f>
        <v>2</v>
      </c>
      <c r="BP168" s="67">
        <f>IFERROR(Y168/J168,"0")</f>
        <v>2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3">
        <v>4607111035691</v>
      </c>
      <c r="E169" s="204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1"/>
      <c r="R169" s="201"/>
      <c r="S169" s="201"/>
      <c r="T169" s="202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3">
        <v>4607111038487</v>
      </c>
      <c r="E170" s="204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3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1"/>
      <c r="R170" s="201"/>
      <c r="S170" s="201"/>
      <c r="T170" s="202"/>
      <c r="U170" s="34"/>
      <c r="V170" s="34"/>
      <c r="W170" s="35" t="s">
        <v>70</v>
      </c>
      <c r="X170" s="196">
        <v>140</v>
      </c>
      <c r="Y170" s="197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523.04000000000008</v>
      </c>
      <c r="BN170" s="67">
        <f>IFERROR(Y170*I170,"0")</f>
        <v>523.04000000000008</v>
      </c>
      <c r="BO170" s="67">
        <f>IFERROR(X170/J170,"0")</f>
        <v>2</v>
      </c>
      <c r="BP170" s="67">
        <f>IFERROR(Y170/J170,"0")</f>
        <v>2</v>
      </c>
    </row>
    <row r="171" spans="1:68" x14ac:dyDescent="0.2">
      <c r="A171" s="222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23"/>
      <c r="P171" s="212" t="s">
        <v>72</v>
      </c>
      <c r="Q171" s="213"/>
      <c r="R171" s="213"/>
      <c r="S171" s="213"/>
      <c r="T171" s="213"/>
      <c r="U171" s="213"/>
      <c r="V171" s="214"/>
      <c r="W171" s="37" t="s">
        <v>70</v>
      </c>
      <c r="X171" s="198">
        <f>IFERROR(SUM(X168:X170),"0")</f>
        <v>280</v>
      </c>
      <c r="Y171" s="198">
        <f>IFERROR(SUM(Y168:Y170),"0")</f>
        <v>280</v>
      </c>
      <c r="Z171" s="198">
        <f>IFERROR(IF(Z168="",0,Z168),"0")+IFERROR(IF(Z169="",0,Z169),"0")+IFERROR(IF(Z170="",0,Z170),"0")</f>
        <v>5.0064000000000002</v>
      </c>
      <c r="AA171" s="199"/>
      <c r="AB171" s="199"/>
      <c r="AC171" s="199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23"/>
      <c r="P172" s="212" t="s">
        <v>72</v>
      </c>
      <c r="Q172" s="213"/>
      <c r="R172" s="213"/>
      <c r="S172" s="213"/>
      <c r="T172" s="213"/>
      <c r="U172" s="213"/>
      <c r="V172" s="214"/>
      <c r="W172" s="37" t="s">
        <v>73</v>
      </c>
      <c r="X172" s="198">
        <f>IFERROR(SUMPRODUCT(X168:X170*H168:H170),"0")</f>
        <v>840</v>
      </c>
      <c r="Y172" s="198">
        <f>IFERROR(SUMPRODUCT(Y168:Y170*H168:H170),"0")</f>
        <v>840</v>
      </c>
      <c r="Z172" s="37"/>
      <c r="AA172" s="199"/>
      <c r="AB172" s="199"/>
      <c r="AC172" s="199"/>
    </row>
    <row r="173" spans="1:68" ht="16.5" customHeight="1" x14ac:dyDescent="0.25">
      <c r="A173" s="209" t="s">
        <v>252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190"/>
      <c r="AB173" s="190"/>
      <c r="AC173" s="190"/>
    </row>
    <row r="174" spans="1:68" ht="14.25" customHeight="1" x14ac:dyDescent="0.25">
      <c r="A174" s="211" t="s">
        <v>253</v>
      </c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3">
        <v>4680115881204</v>
      </c>
      <c r="E175" s="204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01"/>
      <c r="R175" s="201"/>
      <c r="S175" s="201"/>
      <c r="T175" s="20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2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3"/>
      <c r="P176" s="212" t="s">
        <v>72</v>
      </c>
      <c r="Q176" s="213"/>
      <c r="R176" s="213"/>
      <c r="S176" s="213"/>
      <c r="T176" s="213"/>
      <c r="U176" s="213"/>
      <c r="V176" s="214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23"/>
      <c r="P177" s="212" t="s">
        <v>72</v>
      </c>
      <c r="Q177" s="213"/>
      <c r="R177" s="213"/>
      <c r="S177" s="213"/>
      <c r="T177" s="213"/>
      <c r="U177" s="213"/>
      <c r="V177" s="214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09" t="s">
        <v>259</v>
      </c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190"/>
      <c r="AB179" s="190"/>
      <c r="AC179" s="190"/>
    </row>
    <row r="180" spans="1:68" ht="14.25" customHeight="1" x14ac:dyDescent="0.25">
      <c r="A180" s="211" t="s">
        <v>64</v>
      </c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3">
        <v>4607111037022</v>
      </c>
      <c r="E181" s="204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01"/>
      <c r="R181" s="201"/>
      <c r="S181" s="201"/>
      <c r="T181" s="202"/>
      <c r="U181" s="34"/>
      <c r="V181" s="34"/>
      <c r="W181" s="35" t="s">
        <v>70</v>
      </c>
      <c r="X181" s="196">
        <v>84</v>
      </c>
      <c r="Y181" s="197">
        <f>IFERROR(IF(X181="","",X181),"")</f>
        <v>84</v>
      </c>
      <c r="Z181" s="36">
        <f>IFERROR(IF(X181="","",X181*0.0155),"")</f>
        <v>1.302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493.08</v>
      </c>
      <c r="BN181" s="67">
        <f>IFERROR(Y181*I181,"0")</f>
        <v>493.08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3">
        <v>4607111038494</v>
      </c>
      <c r="E182" s="204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01"/>
      <c r="R182" s="201"/>
      <c r="S182" s="201"/>
      <c r="T182" s="20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3">
        <v>4607111038135</v>
      </c>
      <c r="E183" s="204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01"/>
      <c r="R183" s="201"/>
      <c r="S183" s="201"/>
      <c r="T183" s="20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22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23"/>
      <c r="P184" s="212" t="s">
        <v>72</v>
      </c>
      <c r="Q184" s="213"/>
      <c r="R184" s="213"/>
      <c r="S184" s="213"/>
      <c r="T184" s="213"/>
      <c r="U184" s="213"/>
      <c r="V184" s="214"/>
      <c r="W184" s="37" t="s">
        <v>70</v>
      </c>
      <c r="X184" s="198">
        <f>IFERROR(SUM(X181:X183),"0")</f>
        <v>84</v>
      </c>
      <c r="Y184" s="198">
        <f>IFERROR(SUM(Y181:Y183),"0")</f>
        <v>84</v>
      </c>
      <c r="Z184" s="198">
        <f>IFERROR(IF(Z181="",0,Z181),"0")+IFERROR(IF(Z182="",0,Z182),"0")+IFERROR(IF(Z183="",0,Z183),"0")</f>
        <v>1.302</v>
      </c>
      <c r="AA184" s="199"/>
      <c r="AB184" s="199"/>
      <c r="AC184" s="199"/>
    </row>
    <row r="185" spans="1:68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23"/>
      <c r="P185" s="212" t="s">
        <v>72</v>
      </c>
      <c r="Q185" s="213"/>
      <c r="R185" s="213"/>
      <c r="S185" s="213"/>
      <c r="T185" s="213"/>
      <c r="U185" s="213"/>
      <c r="V185" s="214"/>
      <c r="W185" s="37" t="s">
        <v>73</v>
      </c>
      <c r="X185" s="198">
        <f>IFERROR(SUMPRODUCT(X181:X183*H181:H183),"0")</f>
        <v>470.4</v>
      </c>
      <c r="Y185" s="198">
        <f>IFERROR(SUMPRODUCT(Y181:Y183*H181:H183),"0")</f>
        <v>470.4</v>
      </c>
      <c r="Z185" s="37"/>
      <c r="AA185" s="199"/>
      <c r="AB185" s="199"/>
      <c r="AC185" s="199"/>
    </row>
    <row r="186" spans="1:68" ht="16.5" customHeight="1" x14ac:dyDescent="0.25">
      <c r="A186" s="209" t="s">
        <v>266</v>
      </c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190"/>
      <c r="AB186" s="190"/>
      <c r="AC186" s="190"/>
    </row>
    <row r="187" spans="1:68" ht="14.25" customHeight="1" x14ac:dyDescent="0.25">
      <c r="A187" s="211" t="s">
        <v>64</v>
      </c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3">
        <v>4607111038654</v>
      </c>
      <c r="E188" s="204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01"/>
      <c r="R188" s="201"/>
      <c r="S188" s="201"/>
      <c r="T188" s="20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3">
        <v>4607111038586</v>
      </c>
      <c r="E189" s="204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01"/>
      <c r="R189" s="201"/>
      <c r="S189" s="201"/>
      <c r="T189" s="20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3">
        <v>4607111038609</v>
      </c>
      <c r="E190" s="204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01"/>
      <c r="R190" s="201"/>
      <c r="S190" s="201"/>
      <c r="T190" s="20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3">
        <v>4607111038630</v>
      </c>
      <c r="E191" s="204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01"/>
      <c r="R191" s="201"/>
      <c r="S191" s="201"/>
      <c r="T191" s="202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3">
        <v>4607111038616</v>
      </c>
      <c r="E192" s="204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01"/>
      <c r="R192" s="201"/>
      <c r="S192" s="201"/>
      <c r="T192" s="20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3">
        <v>4607111038623</v>
      </c>
      <c r="E193" s="204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01"/>
      <c r="R193" s="201"/>
      <c r="S193" s="201"/>
      <c r="T193" s="202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x14ac:dyDescent="0.2">
      <c r="A194" s="222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23"/>
      <c r="P194" s="212" t="s">
        <v>72</v>
      </c>
      <c r="Q194" s="213"/>
      <c r="R194" s="213"/>
      <c r="S194" s="213"/>
      <c r="T194" s="213"/>
      <c r="U194" s="213"/>
      <c r="V194" s="214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23"/>
      <c r="P195" s="212" t="s">
        <v>72</v>
      </c>
      <c r="Q195" s="213"/>
      <c r="R195" s="213"/>
      <c r="S195" s="213"/>
      <c r="T195" s="213"/>
      <c r="U195" s="213"/>
      <c r="V195" s="214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customHeight="1" x14ac:dyDescent="0.25">
      <c r="A196" s="209" t="s">
        <v>279</v>
      </c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190"/>
      <c r="AB196" s="190"/>
      <c r="AC196" s="190"/>
    </row>
    <row r="197" spans="1:68" ht="14.25" customHeight="1" x14ac:dyDescent="0.25">
      <c r="A197" s="211" t="s">
        <v>64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3">
        <v>4607111035882</v>
      </c>
      <c r="E198" s="204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01"/>
      <c r="R198" s="201"/>
      <c r="S198" s="201"/>
      <c r="T198" s="20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3">
        <v>4607111035905</v>
      </c>
      <c r="E199" s="204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01"/>
      <c r="R199" s="201"/>
      <c r="S199" s="201"/>
      <c r="T199" s="202"/>
      <c r="U199" s="34"/>
      <c r="V199" s="34"/>
      <c r="W199" s="35" t="s">
        <v>70</v>
      </c>
      <c r="X199" s="196">
        <v>84</v>
      </c>
      <c r="Y199" s="197">
        <f>IFERROR(IF(X199="","",X199),"")</f>
        <v>84</v>
      </c>
      <c r="Z199" s="36">
        <f>IFERROR(IF(X199="","",X199*0.0155),"")</f>
        <v>1.302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627.48</v>
      </c>
      <c r="BN199" s="67">
        <f>IFERROR(Y199*I199,"0")</f>
        <v>627.48</v>
      </c>
      <c r="BO199" s="67">
        <f>IFERROR(X199/J199,"0")</f>
        <v>1</v>
      </c>
      <c r="BP199" s="67">
        <f>IFERROR(Y199/J199,"0")</f>
        <v>1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3">
        <v>4607111035912</v>
      </c>
      <c r="E200" s="204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01"/>
      <c r="R200" s="201"/>
      <c r="S200" s="201"/>
      <c r="T200" s="20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3">
        <v>4607111035929</v>
      </c>
      <c r="E201" s="204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01"/>
      <c r="R201" s="201"/>
      <c r="S201" s="201"/>
      <c r="T201" s="202"/>
      <c r="U201" s="34"/>
      <c r="V201" s="34"/>
      <c r="W201" s="35" t="s">
        <v>70</v>
      </c>
      <c r="X201" s="196">
        <v>0</v>
      </c>
      <c r="Y201" s="197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22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23"/>
      <c r="P202" s="212" t="s">
        <v>72</v>
      </c>
      <c r="Q202" s="213"/>
      <c r="R202" s="213"/>
      <c r="S202" s="213"/>
      <c r="T202" s="213"/>
      <c r="U202" s="213"/>
      <c r="V202" s="214"/>
      <c r="W202" s="37" t="s">
        <v>70</v>
      </c>
      <c r="X202" s="198">
        <f>IFERROR(SUM(X198:X201),"0")</f>
        <v>84</v>
      </c>
      <c r="Y202" s="198">
        <f>IFERROR(SUM(Y198:Y201),"0")</f>
        <v>84</v>
      </c>
      <c r="Z202" s="198">
        <f>IFERROR(IF(Z198="",0,Z198),"0")+IFERROR(IF(Z199="",0,Z199),"0")+IFERROR(IF(Z200="",0,Z200),"0")+IFERROR(IF(Z201="",0,Z201),"0")</f>
        <v>1.302</v>
      </c>
      <c r="AA202" s="199"/>
      <c r="AB202" s="199"/>
      <c r="AC202" s="199"/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23"/>
      <c r="P203" s="212" t="s">
        <v>72</v>
      </c>
      <c r="Q203" s="213"/>
      <c r="R203" s="213"/>
      <c r="S203" s="213"/>
      <c r="T203" s="213"/>
      <c r="U203" s="213"/>
      <c r="V203" s="214"/>
      <c r="W203" s="37" t="s">
        <v>73</v>
      </c>
      <c r="X203" s="198">
        <f>IFERROR(SUMPRODUCT(X198:X201*H198:H201),"0")</f>
        <v>604.80000000000007</v>
      </c>
      <c r="Y203" s="198">
        <f>IFERROR(SUMPRODUCT(Y198:Y201*H198:H201),"0")</f>
        <v>604.80000000000007</v>
      </c>
      <c r="Z203" s="37"/>
      <c r="AA203" s="199"/>
      <c r="AB203" s="199"/>
      <c r="AC203" s="199"/>
    </row>
    <row r="204" spans="1:68" ht="16.5" customHeight="1" x14ac:dyDescent="0.25">
      <c r="A204" s="209" t="s">
        <v>288</v>
      </c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190"/>
      <c r="AB204" s="190"/>
      <c r="AC204" s="190"/>
    </row>
    <row r="205" spans="1:68" ht="14.25" customHeight="1" x14ac:dyDescent="0.25">
      <c r="A205" s="211" t="s">
        <v>253</v>
      </c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3">
        <v>4680115881334</v>
      </c>
      <c r="E206" s="204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01"/>
      <c r="R206" s="201"/>
      <c r="S206" s="201"/>
      <c r="T206" s="20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22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23"/>
      <c r="P207" s="212" t="s">
        <v>72</v>
      </c>
      <c r="Q207" s="213"/>
      <c r="R207" s="213"/>
      <c r="S207" s="213"/>
      <c r="T207" s="213"/>
      <c r="U207" s="213"/>
      <c r="V207" s="214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23"/>
      <c r="P208" s="212" t="s">
        <v>72</v>
      </c>
      <c r="Q208" s="213"/>
      <c r="R208" s="213"/>
      <c r="S208" s="213"/>
      <c r="T208" s="213"/>
      <c r="U208" s="213"/>
      <c r="V208" s="214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09" t="s">
        <v>291</v>
      </c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190"/>
      <c r="AB209" s="190"/>
      <c r="AC209" s="190"/>
    </row>
    <row r="210" spans="1:68" ht="14.25" customHeight="1" x14ac:dyDescent="0.25">
      <c r="A210" s="211" t="s">
        <v>64</v>
      </c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3">
        <v>4607111039019</v>
      </c>
      <c r="E211" s="204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01"/>
      <c r="R211" s="201"/>
      <c r="S211" s="201"/>
      <c r="T211" s="20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3">
        <v>4607111038708</v>
      </c>
      <c r="E212" s="204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01"/>
      <c r="R212" s="201"/>
      <c r="S212" s="201"/>
      <c r="T212" s="20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22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23"/>
      <c r="P213" s="212" t="s">
        <v>72</v>
      </c>
      <c r="Q213" s="213"/>
      <c r="R213" s="213"/>
      <c r="S213" s="213"/>
      <c r="T213" s="213"/>
      <c r="U213" s="213"/>
      <c r="V213" s="214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23"/>
      <c r="P214" s="212" t="s">
        <v>72</v>
      </c>
      <c r="Q214" s="213"/>
      <c r="R214" s="213"/>
      <c r="S214" s="213"/>
      <c r="T214" s="213"/>
      <c r="U214" s="213"/>
      <c r="V214" s="214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09" t="s">
        <v>298</v>
      </c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190"/>
      <c r="AB216" s="190"/>
      <c r="AC216" s="190"/>
    </row>
    <row r="217" spans="1:68" ht="14.25" customHeight="1" x14ac:dyDescent="0.25">
      <c r="A217" s="211" t="s">
        <v>64</v>
      </c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3">
        <v>4607111036162</v>
      </c>
      <c r="E218" s="204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01"/>
      <c r="R218" s="201"/>
      <c r="S218" s="201"/>
      <c r="T218" s="20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22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23"/>
      <c r="P219" s="212" t="s">
        <v>72</v>
      </c>
      <c r="Q219" s="213"/>
      <c r="R219" s="213"/>
      <c r="S219" s="213"/>
      <c r="T219" s="213"/>
      <c r="U219" s="213"/>
      <c r="V219" s="214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23"/>
      <c r="P220" s="212" t="s">
        <v>72</v>
      </c>
      <c r="Q220" s="213"/>
      <c r="R220" s="213"/>
      <c r="S220" s="213"/>
      <c r="T220" s="213"/>
      <c r="U220" s="213"/>
      <c r="V220" s="214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09" t="s">
        <v>303</v>
      </c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190"/>
      <c r="AB222" s="190"/>
      <c r="AC222" s="190"/>
    </row>
    <row r="223" spans="1:68" ht="14.25" customHeight="1" x14ac:dyDescent="0.25">
      <c r="A223" s="211" t="s">
        <v>64</v>
      </c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3">
        <v>4607111035899</v>
      </c>
      <c r="E224" s="204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01"/>
      <c r="R224" s="201"/>
      <c r="S224" s="201"/>
      <c r="T224" s="202"/>
      <c r="U224" s="34"/>
      <c r="V224" s="34"/>
      <c r="W224" s="35" t="s">
        <v>70</v>
      </c>
      <c r="X224" s="196">
        <v>84</v>
      </c>
      <c r="Y224" s="197">
        <f>IFERROR(IF(X224="","",X224),"")</f>
        <v>84</v>
      </c>
      <c r="Z224" s="36">
        <f>IFERROR(IF(X224="","",X224*0.0155),"")</f>
        <v>1.302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442.00799999999998</v>
      </c>
      <c r="BN224" s="67">
        <f>IFERROR(Y224*I224,"0")</f>
        <v>442.00799999999998</v>
      </c>
      <c r="BO224" s="67">
        <f>IFERROR(X224/J224,"0")</f>
        <v>1</v>
      </c>
      <c r="BP224" s="67">
        <f>IFERROR(Y224/J224,"0")</f>
        <v>1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3">
        <v>4607111038180</v>
      </c>
      <c r="E225" s="204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01"/>
      <c r="R225" s="201"/>
      <c r="S225" s="201"/>
      <c r="T225" s="20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22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23"/>
      <c r="P226" s="212" t="s">
        <v>72</v>
      </c>
      <c r="Q226" s="213"/>
      <c r="R226" s="213"/>
      <c r="S226" s="213"/>
      <c r="T226" s="213"/>
      <c r="U226" s="213"/>
      <c r="V226" s="214"/>
      <c r="W226" s="37" t="s">
        <v>70</v>
      </c>
      <c r="X226" s="198">
        <f>IFERROR(SUM(X224:X225),"0")</f>
        <v>84</v>
      </c>
      <c r="Y226" s="198">
        <f>IFERROR(SUM(Y224:Y225),"0")</f>
        <v>84</v>
      </c>
      <c r="Z226" s="198">
        <f>IFERROR(IF(Z224="",0,Z224),"0")+IFERROR(IF(Z225="",0,Z225),"0")</f>
        <v>1.302</v>
      </c>
      <c r="AA226" s="199"/>
      <c r="AB226" s="199"/>
      <c r="AC226" s="199"/>
    </row>
    <row r="227" spans="1:68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23"/>
      <c r="P227" s="212" t="s">
        <v>72</v>
      </c>
      <c r="Q227" s="213"/>
      <c r="R227" s="213"/>
      <c r="S227" s="213"/>
      <c r="T227" s="213"/>
      <c r="U227" s="213"/>
      <c r="V227" s="214"/>
      <c r="W227" s="37" t="s">
        <v>73</v>
      </c>
      <c r="X227" s="198">
        <f>IFERROR(SUMPRODUCT(X224:X225*H224:H225),"0")</f>
        <v>420</v>
      </c>
      <c r="Y227" s="198">
        <f>IFERROR(SUMPRODUCT(Y224:Y225*H224:H225),"0")</f>
        <v>420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09" t="s">
        <v>309</v>
      </c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190"/>
      <c r="AB229" s="190"/>
      <c r="AC229" s="190"/>
    </row>
    <row r="230" spans="1:68" ht="14.25" customHeight="1" x14ac:dyDescent="0.25">
      <c r="A230" s="211" t="s">
        <v>139</v>
      </c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3">
        <v>4607111039361</v>
      </c>
      <c r="E231" s="204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06" t="s">
        <v>312</v>
      </c>
      <c r="Q231" s="201"/>
      <c r="R231" s="201"/>
      <c r="S231" s="201"/>
      <c r="T231" s="20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2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23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23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09" t="s">
        <v>222</v>
      </c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190"/>
      <c r="AB235" s="190"/>
      <c r="AC235" s="190"/>
    </row>
    <row r="236" spans="1:68" ht="14.25" customHeight="1" x14ac:dyDescent="0.25">
      <c r="A236" s="211" t="s">
        <v>64</v>
      </c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3">
        <v>4640242181264</v>
      </c>
      <c r="E237" s="204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8" t="s">
        <v>315</v>
      </c>
      <c r="Q237" s="201"/>
      <c r="R237" s="201"/>
      <c r="S237" s="201"/>
      <c r="T237" s="20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3">
        <v>4640242181325</v>
      </c>
      <c r="E238" s="204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2" t="s">
        <v>318</v>
      </c>
      <c r="Q238" s="201"/>
      <c r="R238" s="201"/>
      <c r="S238" s="201"/>
      <c r="T238" s="20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3">
        <v>4640242180670</v>
      </c>
      <c r="E239" s="204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7" t="s">
        <v>321</v>
      </c>
      <c r="Q239" s="201"/>
      <c r="R239" s="201"/>
      <c r="S239" s="201"/>
      <c r="T239" s="20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22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23"/>
      <c r="P240" s="212" t="s">
        <v>72</v>
      </c>
      <c r="Q240" s="213"/>
      <c r="R240" s="213"/>
      <c r="S240" s="213"/>
      <c r="T240" s="213"/>
      <c r="U240" s="213"/>
      <c r="V240" s="214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3"/>
      <c r="P241" s="212" t="s">
        <v>72</v>
      </c>
      <c r="Q241" s="213"/>
      <c r="R241" s="213"/>
      <c r="S241" s="213"/>
      <c r="T241" s="213"/>
      <c r="U241" s="213"/>
      <c r="V241" s="214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customHeight="1" x14ac:dyDescent="0.25">
      <c r="A242" s="211" t="s">
        <v>143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3">
        <v>4640242180427</v>
      </c>
      <c r="E243" s="204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9" t="s">
        <v>324</v>
      </c>
      <c r="Q243" s="201"/>
      <c r="R243" s="201"/>
      <c r="S243" s="201"/>
      <c r="T243" s="202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22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23"/>
      <c r="P244" s="212" t="s">
        <v>72</v>
      </c>
      <c r="Q244" s="213"/>
      <c r="R244" s="213"/>
      <c r="S244" s="213"/>
      <c r="T244" s="213"/>
      <c r="U244" s="213"/>
      <c r="V244" s="214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23"/>
      <c r="P245" s="212" t="s">
        <v>72</v>
      </c>
      <c r="Q245" s="213"/>
      <c r="R245" s="213"/>
      <c r="S245" s="213"/>
      <c r="T245" s="213"/>
      <c r="U245" s="213"/>
      <c r="V245" s="214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customHeight="1" x14ac:dyDescent="0.25">
      <c r="A246" s="211" t="s">
        <v>76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3">
        <v>4640242180397</v>
      </c>
      <c r="E247" s="204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67" t="s">
        <v>327</v>
      </c>
      <c r="Q247" s="201"/>
      <c r="R247" s="201"/>
      <c r="S247" s="201"/>
      <c r="T247" s="202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3">
        <v>4640242181219</v>
      </c>
      <c r="E248" s="204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326" t="s">
        <v>330</v>
      </c>
      <c r="Q248" s="201"/>
      <c r="R248" s="201"/>
      <c r="S248" s="201"/>
      <c r="T248" s="20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2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23"/>
      <c r="P249" s="212" t="s">
        <v>72</v>
      </c>
      <c r="Q249" s="213"/>
      <c r="R249" s="213"/>
      <c r="S249" s="213"/>
      <c r="T249" s="213"/>
      <c r="U249" s="213"/>
      <c r="V249" s="214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23"/>
      <c r="P250" s="212" t="s">
        <v>72</v>
      </c>
      <c r="Q250" s="213"/>
      <c r="R250" s="213"/>
      <c r="S250" s="213"/>
      <c r="T250" s="213"/>
      <c r="U250" s="213"/>
      <c r="V250" s="214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customHeight="1" x14ac:dyDescent="0.25">
      <c r="A251" s="211" t="s">
        <v>162</v>
      </c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3">
        <v>4640242180304</v>
      </c>
      <c r="E252" s="204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0" t="s">
        <v>333</v>
      </c>
      <c r="Q252" s="201"/>
      <c r="R252" s="201"/>
      <c r="S252" s="201"/>
      <c r="T252" s="20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3">
        <v>4640242180236</v>
      </c>
      <c r="E253" s="204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9" t="s">
        <v>336</v>
      </c>
      <c r="Q253" s="201"/>
      <c r="R253" s="201"/>
      <c r="S253" s="201"/>
      <c r="T253" s="202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3">
        <v>4640242180410</v>
      </c>
      <c r="E254" s="204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01"/>
      <c r="R254" s="201"/>
      <c r="S254" s="201"/>
      <c r="T254" s="20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2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23"/>
      <c r="P255" s="212" t="s">
        <v>72</v>
      </c>
      <c r="Q255" s="213"/>
      <c r="R255" s="213"/>
      <c r="S255" s="213"/>
      <c r="T255" s="213"/>
      <c r="U255" s="213"/>
      <c r="V255" s="214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23"/>
      <c r="P256" s="212" t="s">
        <v>72</v>
      </c>
      <c r="Q256" s="213"/>
      <c r="R256" s="213"/>
      <c r="S256" s="213"/>
      <c r="T256" s="213"/>
      <c r="U256" s="213"/>
      <c r="V256" s="214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customHeight="1" x14ac:dyDescent="0.25">
      <c r="A257" s="211" t="s">
        <v>139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3">
        <v>4640242181431</v>
      </c>
      <c r="E258" s="204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01"/>
      <c r="R258" s="201"/>
      <c r="S258" s="201"/>
      <c r="T258" s="20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3">
        <v>4640242181554</v>
      </c>
      <c r="E259" s="204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344</v>
      </c>
      <c r="Q259" s="201"/>
      <c r="R259" s="201"/>
      <c r="S259" s="201"/>
      <c r="T259" s="20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3">
        <v>4640242181561</v>
      </c>
      <c r="E260" s="204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01"/>
      <c r="R260" s="201"/>
      <c r="S260" s="201"/>
      <c r="T260" s="202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3">
        <v>4640242181424</v>
      </c>
      <c r="E261" s="204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29" t="s">
        <v>350</v>
      </c>
      <c r="Q261" s="201"/>
      <c r="R261" s="201"/>
      <c r="S261" s="201"/>
      <c r="T261" s="202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3">
        <v>4640242181592</v>
      </c>
      <c r="E262" s="204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353</v>
      </c>
      <c r="Q262" s="201"/>
      <c r="R262" s="201"/>
      <c r="S262" s="201"/>
      <c r="T262" s="20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3">
        <v>4640242181523</v>
      </c>
      <c r="E263" s="204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6" t="s">
        <v>356</v>
      </c>
      <c r="Q263" s="201"/>
      <c r="R263" s="201"/>
      <c r="S263" s="201"/>
      <c r="T263" s="20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3">
        <v>4640242181516</v>
      </c>
      <c r="E264" s="204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5" t="s">
        <v>359</v>
      </c>
      <c r="Q264" s="201"/>
      <c r="R264" s="201"/>
      <c r="S264" s="201"/>
      <c r="T264" s="20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3">
        <v>4640242181493</v>
      </c>
      <c r="E265" s="204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3" t="s">
        <v>362</v>
      </c>
      <c r="Q265" s="201"/>
      <c r="R265" s="201"/>
      <c r="S265" s="201"/>
      <c r="T265" s="20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3">
        <v>4640242181486</v>
      </c>
      <c r="E266" s="204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1" t="s">
        <v>365</v>
      </c>
      <c r="Q266" s="201"/>
      <c r="R266" s="201"/>
      <c r="S266" s="201"/>
      <c r="T266" s="20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3">
        <v>4640242181509</v>
      </c>
      <c r="E267" s="204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0" t="s">
        <v>368</v>
      </c>
      <c r="Q267" s="201"/>
      <c r="R267" s="201"/>
      <c r="S267" s="201"/>
      <c r="T267" s="20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3">
        <v>4640242181240</v>
      </c>
      <c r="E268" s="204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4" t="s">
        <v>371</v>
      </c>
      <c r="Q268" s="201"/>
      <c r="R268" s="201"/>
      <c r="S268" s="201"/>
      <c r="T268" s="20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3">
        <v>4640242181318</v>
      </c>
      <c r="E269" s="204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7" t="s">
        <v>374</v>
      </c>
      <c r="Q269" s="201"/>
      <c r="R269" s="201"/>
      <c r="S269" s="201"/>
      <c r="T269" s="20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3">
        <v>4640242181578</v>
      </c>
      <c r="E270" s="204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70" t="s">
        <v>377</v>
      </c>
      <c r="Q270" s="201"/>
      <c r="R270" s="201"/>
      <c r="S270" s="201"/>
      <c r="T270" s="20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3">
        <v>4640242181394</v>
      </c>
      <c r="E271" s="204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1" t="s">
        <v>380</v>
      </c>
      <c r="Q271" s="201"/>
      <c r="R271" s="201"/>
      <c r="S271" s="201"/>
      <c r="T271" s="20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3">
        <v>4640242181332</v>
      </c>
      <c r="E272" s="204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1" t="s">
        <v>383</v>
      </c>
      <c r="Q272" s="201"/>
      <c r="R272" s="201"/>
      <c r="S272" s="201"/>
      <c r="T272" s="20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3">
        <v>4640242181349</v>
      </c>
      <c r="E273" s="204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2" t="s">
        <v>386</v>
      </c>
      <c r="Q273" s="201"/>
      <c r="R273" s="201"/>
      <c r="S273" s="201"/>
      <c r="T273" s="20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3">
        <v>4640242181370</v>
      </c>
      <c r="E274" s="204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6" t="s">
        <v>389</v>
      </c>
      <c r="Q274" s="201"/>
      <c r="R274" s="201"/>
      <c r="S274" s="201"/>
      <c r="T274" s="20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3">
        <v>4607111037480</v>
      </c>
      <c r="E275" s="204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7" t="s">
        <v>392</v>
      </c>
      <c r="Q275" s="201"/>
      <c r="R275" s="201"/>
      <c r="S275" s="201"/>
      <c r="T275" s="20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3">
        <v>4607111037473</v>
      </c>
      <c r="E276" s="204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9" t="s">
        <v>395</v>
      </c>
      <c r="Q276" s="201"/>
      <c r="R276" s="201"/>
      <c r="S276" s="201"/>
      <c r="T276" s="20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3">
        <v>4640242180663</v>
      </c>
      <c r="E277" s="204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2" t="s">
        <v>398</v>
      </c>
      <c r="Q277" s="201"/>
      <c r="R277" s="201"/>
      <c r="S277" s="201"/>
      <c r="T277" s="20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22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3"/>
      <c r="P278" s="212" t="s">
        <v>72</v>
      </c>
      <c r="Q278" s="213"/>
      <c r="R278" s="213"/>
      <c r="S278" s="213"/>
      <c r="T278" s="213"/>
      <c r="U278" s="213"/>
      <c r="V278" s="214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23"/>
      <c r="P279" s="212" t="s">
        <v>72</v>
      </c>
      <c r="Q279" s="213"/>
      <c r="R279" s="213"/>
      <c r="S279" s="213"/>
      <c r="T279" s="213"/>
      <c r="U279" s="213"/>
      <c r="V279" s="214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393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07"/>
      <c r="P280" s="253" t="s">
        <v>399</v>
      </c>
      <c r="Q280" s="254"/>
      <c r="R280" s="254"/>
      <c r="S280" s="254"/>
      <c r="T280" s="254"/>
      <c r="U280" s="254"/>
      <c r="V280" s="255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12014.519999999999</v>
      </c>
      <c r="Y280" s="198">
        <f>IFERROR(Y24+Y33+Y40+Y48+Y64+Y70+Y75+Y81+Y91+Y98+Y110+Y116+Y122+Y129+Y134+Y140+Y145+Y151+Y159+Y164+Y172+Y177+Y185+Y195+Y203+Y208+Y214+Y220+Y227+Y233+Y241+Y245+Y250+Y256+Y279,"0")</f>
        <v>12014.519999999999</v>
      </c>
      <c r="Z280" s="37"/>
      <c r="AA280" s="199"/>
      <c r="AB280" s="199"/>
      <c r="AC280" s="199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07"/>
      <c r="P281" s="253" t="s">
        <v>400</v>
      </c>
      <c r="Q281" s="254"/>
      <c r="R281" s="254"/>
      <c r="S281" s="254"/>
      <c r="T281" s="254"/>
      <c r="U281" s="254"/>
      <c r="V281" s="255"/>
      <c r="W281" s="37" t="s">
        <v>73</v>
      </c>
      <c r="X281" s="198">
        <f>IFERROR(SUM(BM22:BM277),"0")</f>
        <v>13373.200400000002</v>
      </c>
      <c r="Y281" s="198">
        <f>IFERROR(SUM(BN22:BN277),"0")</f>
        <v>13373.200400000002</v>
      </c>
      <c r="Z281" s="37"/>
      <c r="AA281" s="199"/>
      <c r="AB281" s="199"/>
      <c r="AC281" s="199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07"/>
      <c r="P282" s="253" t="s">
        <v>401</v>
      </c>
      <c r="Q282" s="254"/>
      <c r="R282" s="254"/>
      <c r="S282" s="254"/>
      <c r="T282" s="254"/>
      <c r="U282" s="254"/>
      <c r="V282" s="255"/>
      <c r="W282" s="37" t="s">
        <v>402</v>
      </c>
      <c r="X282" s="38">
        <f>ROUNDUP(SUM(BO22:BO277),0)</f>
        <v>36</v>
      </c>
      <c r="Y282" s="38">
        <f>ROUNDUP(SUM(BP22:BP277),0)</f>
        <v>36</v>
      </c>
      <c r="Z282" s="37"/>
      <c r="AA282" s="199"/>
      <c r="AB282" s="199"/>
      <c r="AC282" s="199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07"/>
      <c r="P283" s="253" t="s">
        <v>403</v>
      </c>
      <c r="Q283" s="254"/>
      <c r="R283" s="254"/>
      <c r="S283" s="254"/>
      <c r="T283" s="254"/>
      <c r="U283" s="254"/>
      <c r="V283" s="255"/>
      <c r="W283" s="37" t="s">
        <v>73</v>
      </c>
      <c r="X283" s="198">
        <f>GrossWeightTotal+PalletQtyTotal*25</f>
        <v>14273.200400000002</v>
      </c>
      <c r="Y283" s="198">
        <f>GrossWeightTotalR+PalletQtyTotalR*25</f>
        <v>14273.200400000002</v>
      </c>
      <c r="Z283" s="37"/>
      <c r="AA283" s="199"/>
      <c r="AB283" s="199"/>
      <c r="AC283" s="199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07"/>
      <c r="P284" s="253" t="s">
        <v>404</v>
      </c>
      <c r="Q284" s="254"/>
      <c r="R284" s="254"/>
      <c r="S284" s="254"/>
      <c r="T284" s="254"/>
      <c r="U284" s="254"/>
      <c r="V284" s="255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2870</v>
      </c>
      <c r="Y284" s="198">
        <f>IFERROR(Y23+Y32+Y39+Y47+Y63+Y69+Y74+Y80+Y90+Y97+Y109+Y115+Y121+Y128+Y133+Y139+Y144+Y150+Y158+Y163+Y171+Y176+Y184+Y194+Y202+Y207+Y213+Y219+Y226+Y232+Y240+Y244+Y249+Y255+Y278,"0")</f>
        <v>2870</v>
      </c>
      <c r="Z284" s="37"/>
      <c r="AA284" s="199"/>
      <c r="AB284" s="199"/>
      <c r="AC284" s="199"/>
    </row>
    <row r="285" spans="1:68" ht="14.25" customHeight="1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07"/>
      <c r="P285" s="253" t="s">
        <v>405</v>
      </c>
      <c r="Q285" s="254"/>
      <c r="R285" s="254"/>
      <c r="S285" s="254"/>
      <c r="T285" s="254"/>
      <c r="U285" s="254"/>
      <c r="V285" s="255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45.496079999999992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7" t="s">
        <v>74</v>
      </c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290"/>
      <c r="T287" s="207" t="s">
        <v>221</v>
      </c>
      <c r="U287" s="290"/>
      <c r="V287" s="207" t="s">
        <v>244</v>
      </c>
      <c r="W287" s="290"/>
      <c r="X287" s="207" t="s">
        <v>258</v>
      </c>
      <c r="Y287" s="309"/>
      <c r="Z287" s="309"/>
      <c r="AA287" s="309"/>
      <c r="AB287" s="290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57" t="s">
        <v>408</v>
      </c>
      <c r="B288" s="207" t="s">
        <v>63</v>
      </c>
      <c r="C288" s="207" t="s">
        <v>75</v>
      </c>
      <c r="D288" s="207" t="s">
        <v>87</v>
      </c>
      <c r="E288" s="207" t="s">
        <v>95</v>
      </c>
      <c r="F288" s="207" t="s">
        <v>106</v>
      </c>
      <c r="G288" s="207" t="s">
        <v>132</v>
      </c>
      <c r="H288" s="207" t="s">
        <v>138</v>
      </c>
      <c r="I288" s="207" t="s">
        <v>142</v>
      </c>
      <c r="J288" s="207" t="s">
        <v>148</v>
      </c>
      <c r="K288" s="207" t="s">
        <v>161</v>
      </c>
      <c r="L288" s="207" t="s">
        <v>169</v>
      </c>
      <c r="M288" s="207" t="s">
        <v>190</v>
      </c>
      <c r="N288" s="188"/>
      <c r="O288" s="207" t="s">
        <v>195</v>
      </c>
      <c r="P288" s="207" t="s">
        <v>200</v>
      </c>
      <c r="Q288" s="207" t="s">
        <v>207</v>
      </c>
      <c r="R288" s="207" t="s">
        <v>210</v>
      </c>
      <c r="S288" s="207" t="s">
        <v>218</v>
      </c>
      <c r="T288" s="207" t="s">
        <v>222</v>
      </c>
      <c r="U288" s="207" t="s">
        <v>226</v>
      </c>
      <c r="V288" s="207" t="s">
        <v>245</v>
      </c>
      <c r="W288" s="207" t="s">
        <v>252</v>
      </c>
      <c r="X288" s="207" t="s">
        <v>259</v>
      </c>
      <c r="Y288" s="207" t="s">
        <v>266</v>
      </c>
      <c r="Z288" s="207" t="s">
        <v>279</v>
      </c>
      <c r="AA288" s="207" t="s">
        <v>288</v>
      </c>
      <c r="AB288" s="207" t="s">
        <v>291</v>
      </c>
      <c r="AC288" s="207" t="s">
        <v>298</v>
      </c>
      <c r="AD288" s="207" t="s">
        <v>303</v>
      </c>
      <c r="AE288" s="207" t="s">
        <v>309</v>
      </c>
      <c r="AF288" s="207" t="s">
        <v>222</v>
      </c>
    </row>
    <row r="289" spans="1:32" ht="13.5" customHeight="1" thickBot="1" x14ac:dyDescent="0.25">
      <c r="A289" s="25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18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567</v>
      </c>
      <c r="D290" s="46">
        <f>IFERROR(X36*H36,"0")+IFERROR(X37*H37,"0")+IFERROR(X38*H38,"0")</f>
        <v>1008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1209.6000000000001</v>
      </c>
      <c r="G290" s="46">
        <f>IFERROR(X67*H67,"0")+IFERROR(X68*H68,"0")</f>
        <v>0</v>
      </c>
      <c r="H290" s="46">
        <f>IFERROR(X73*H73,"0")</f>
        <v>0</v>
      </c>
      <c r="I290" s="46">
        <f>IFERROR(X78*H78,"0")+IFERROR(X79*H79,"0")</f>
        <v>252</v>
      </c>
      <c r="J290" s="46">
        <f>IFERROR(X84*H84,"0")+IFERROR(X85*H85,"0")+IFERROR(X86*H86,"0")+IFERROR(X87*H87,"0")+IFERROR(X88*H88,"0")+IFERROR(X89*H89,"0")</f>
        <v>1260</v>
      </c>
      <c r="K290" s="46">
        <f>IFERROR(X94*H94,"0")+IFERROR(X95*H95,"0")+IFERROR(X96*H96,"0")</f>
        <v>258.72000000000003</v>
      </c>
      <c r="L290" s="46">
        <f>IFERROR(X101*H101,"0")+IFERROR(X102*H102,"0")+IFERROR(X103*H103,"0")+IFERROR(X104*H104,"0")+IFERROR(X105*H105,"0")+IFERROR(X106*H106,"0")+IFERROR(X107*H107,"0")+IFERROR(X108*H108,"0")</f>
        <v>3024</v>
      </c>
      <c r="M290" s="46">
        <f>IFERROR(X113*H113,"0")+IFERROR(X114*H114,"0")</f>
        <v>1260</v>
      </c>
      <c r="N290" s="188"/>
      <c r="O290" s="46">
        <f>IFERROR(X119*H119,"0")+IFERROR(X120*H120,"0")</f>
        <v>420</v>
      </c>
      <c r="P290" s="46">
        <f>IFERROR(X125*H125,"0")+IFERROR(X126*H126,"0")+IFERROR(X127*H127,"0")</f>
        <v>420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840</v>
      </c>
      <c r="W290" s="46">
        <f>IFERROR(X175*H175,"0")</f>
        <v>0</v>
      </c>
      <c r="X290" s="46">
        <f>IFERROR(X181*H181,"0")+IFERROR(X182*H182,"0")+IFERROR(X183*H183,"0")</f>
        <v>470.4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604.80000000000007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420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0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6736.8</v>
      </c>
      <c r="B293" s="60">
        <f>SUMPRODUCT(--(BB:BB="ПГП"),--(W:W="кор"),H:H,Y:Y)+SUMPRODUCT(--(BB:BB="ПГП"),--(W:W="кг"),Y:Y)</f>
        <v>5277.72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235:Z235"/>
    <mergeCell ref="P102:T102"/>
    <mergeCell ref="P281:V281"/>
    <mergeCell ref="P183:T183"/>
    <mergeCell ref="P62:T62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D270:E270"/>
    <mergeCell ref="A130:Z130"/>
    <mergeCell ref="N17:N18"/>
    <mergeCell ref="Q5:R5"/>
    <mergeCell ref="F17:F18"/>
    <mergeCell ref="Q6:R6"/>
    <mergeCell ref="D102:E102"/>
    <mergeCell ref="P247:T247"/>
    <mergeCell ref="D84:E84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D225:E225"/>
    <mergeCell ref="P61:T61"/>
    <mergeCell ref="D200:E200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P79:T79"/>
    <mergeCell ref="D60:E60"/>
    <mergeCell ref="P73:T73"/>
    <mergeCell ref="P231:T231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