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BBE0401-0331-40CB-92FF-15C983F5E6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3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9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596" i="1" s="1"/>
  <c r="Y60" i="1"/>
  <c r="Y64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7" i="1"/>
  <c r="BP181" i="1"/>
  <c r="BN181" i="1"/>
  <c r="Z181" i="1"/>
  <c r="Z183" i="1" s="1"/>
  <c r="BP191" i="1"/>
  <c r="BN191" i="1"/>
  <c r="Z191" i="1"/>
  <c r="BP195" i="1"/>
  <c r="BN195" i="1"/>
  <c r="Z195" i="1"/>
  <c r="Y197" i="1"/>
  <c r="J602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Z240" i="1"/>
  <c r="BP236" i="1"/>
  <c r="BN236" i="1"/>
  <c r="Z236" i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Y295" i="1"/>
  <c r="BP309" i="1"/>
  <c r="BN309" i="1"/>
  <c r="Z309" i="1"/>
  <c r="Z310" i="1" s="1"/>
  <c r="Y311" i="1"/>
  <c r="U602" i="1"/>
  <c r="Y322" i="1"/>
  <c r="BP314" i="1"/>
  <c r="BN314" i="1"/>
  <c r="Z314" i="1"/>
  <c r="BP319" i="1"/>
  <c r="BN319" i="1"/>
  <c r="Z319" i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Y394" i="1"/>
  <c r="X602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H602" i="1"/>
  <c r="H9" i="1"/>
  <c r="B602" i="1"/>
  <c r="X593" i="1"/>
  <c r="X594" i="1"/>
  <c r="X596" i="1"/>
  <c r="Y24" i="1"/>
  <c r="Z26" i="1"/>
  <c r="BN26" i="1"/>
  <c r="Y593" i="1" s="1"/>
  <c r="BP26" i="1"/>
  <c r="Z28" i="1"/>
  <c r="BN28" i="1"/>
  <c r="Z30" i="1"/>
  <c r="BN30" i="1"/>
  <c r="Z34" i="1"/>
  <c r="BN34" i="1"/>
  <c r="C60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Y594" i="1" s="1"/>
  <c r="D602" i="1"/>
  <c r="Z69" i="1"/>
  <c r="Z75" i="1" s="1"/>
  <c r="BN69" i="1"/>
  <c r="Z71" i="1"/>
  <c r="BN71" i="1"/>
  <c r="Z72" i="1"/>
  <c r="BN72" i="1"/>
  <c r="Z74" i="1"/>
  <c r="BN74" i="1"/>
  <c r="Y75" i="1"/>
  <c r="Z78" i="1"/>
  <c r="Z80" i="1" s="1"/>
  <c r="BN78" i="1"/>
  <c r="BP78" i="1"/>
  <c r="Z84" i="1"/>
  <c r="Z89" i="1" s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602" i="1"/>
  <c r="Z105" i="1"/>
  <c r="Z107" i="1" s="1"/>
  <c r="BN105" i="1"/>
  <c r="Y108" i="1"/>
  <c r="Z111" i="1"/>
  <c r="Z115" i="1" s="1"/>
  <c r="BN111" i="1"/>
  <c r="Z113" i="1"/>
  <c r="BN113" i="1"/>
  <c r="F602" i="1"/>
  <c r="Z120" i="1"/>
  <c r="Z124" i="1" s="1"/>
  <c r="BN120" i="1"/>
  <c r="Z122" i="1"/>
  <c r="BN122" i="1"/>
  <c r="Y125" i="1"/>
  <c r="Z127" i="1"/>
  <c r="BN127" i="1"/>
  <c r="BP127" i="1"/>
  <c r="Z129" i="1"/>
  <c r="BN129" i="1"/>
  <c r="Z130" i="1"/>
  <c r="BN130" i="1"/>
  <c r="Z136" i="1"/>
  <c r="Z141" i="1" s="1"/>
  <c r="BN136" i="1"/>
  <c r="Z138" i="1"/>
  <c r="BN138" i="1"/>
  <c r="Z140" i="1"/>
  <c r="BN140" i="1"/>
  <c r="Z144" i="1"/>
  <c r="Z146" i="1" s="1"/>
  <c r="BN144" i="1"/>
  <c r="BP144" i="1"/>
  <c r="G602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Z169" i="1" s="1"/>
  <c r="BN166" i="1"/>
  <c r="BP166" i="1"/>
  <c r="Z168" i="1"/>
  <c r="BN168" i="1"/>
  <c r="Z172" i="1"/>
  <c r="BN172" i="1"/>
  <c r="BP172" i="1"/>
  <c r="Z174" i="1"/>
  <c r="BN174" i="1"/>
  <c r="BP175" i="1"/>
  <c r="BN175" i="1"/>
  <c r="Z175" i="1"/>
  <c r="Y184" i="1"/>
  <c r="Y183" i="1"/>
  <c r="BP189" i="1"/>
  <c r="BN189" i="1"/>
  <c r="Z189" i="1"/>
  <c r="BP193" i="1"/>
  <c r="BN193" i="1"/>
  <c r="Z193" i="1"/>
  <c r="Y202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Z232" i="1" s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Y253" i="1"/>
  <c r="M602" i="1"/>
  <c r="Y265" i="1"/>
  <c r="BP256" i="1"/>
  <c r="BN256" i="1"/>
  <c r="Z256" i="1"/>
  <c r="BP260" i="1"/>
  <c r="BN260" i="1"/>
  <c r="Z260" i="1"/>
  <c r="Y264" i="1"/>
  <c r="Z274" i="1"/>
  <c r="BP270" i="1"/>
  <c r="BN270" i="1"/>
  <c r="Z270" i="1"/>
  <c r="Y274" i="1"/>
  <c r="BP284" i="1"/>
  <c r="BN284" i="1"/>
  <c r="Z284" i="1"/>
  <c r="Z286" i="1" s="1"/>
  <c r="R602" i="1"/>
  <c r="BP293" i="1"/>
  <c r="BN293" i="1"/>
  <c r="Z293" i="1"/>
  <c r="Z295" i="1" s="1"/>
  <c r="Y310" i="1"/>
  <c r="BP317" i="1"/>
  <c r="BN317" i="1"/>
  <c r="Z317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Y345" i="1"/>
  <c r="Z357" i="1"/>
  <c r="BP355" i="1"/>
  <c r="BN355" i="1"/>
  <c r="Z355" i="1"/>
  <c r="Y357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I602" i="1"/>
  <c r="Y196" i="1"/>
  <c r="K602" i="1"/>
  <c r="Y252" i="1"/>
  <c r="O602" i="1"/>
  <c r="Y275" i="1"/>
  <c r="Y280" i="1"/>
  <c r="Q602" i="1"/>
  <c r="Y287" i="1"/>
  <c r="Y296" i="1"/>
  <c r="Y301" i="1"/>
  <c r="T602" i="1"/>
  <c r="Y306" i="1"/>
  <c r="BP327" i="1"/>
  <c r="BN327" i="1"/>
  <c r="Z327" i="1"/>
  <c r="Y338" i="1"/>
  <c r="BP335" i="1"/>
  <c r="BN335" i="1"/>
  <c r="Z335" i="1"/>
  <c r="BP343" i="1"/>
  <c r="BN343" i="1"/>
  <c r="Z343" i="1"/>
  <c r="Z351" i="1"/>
  <c r="BP349" i="1"/>
  <c r="BN349" i="1"/>
  <c r="Z349" i="1"/>
  <c r="Y358" i="1"/>
  <c r="BP366" i="1"/>
  <c r="BN366" i="1"/>
  <c r="Z366" i="1"/>
  <c r="Z368" i="1" s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Y519" i="1"/>
  <c r="BP517" i="1"/>
  <c r="BN517" i="1"/>
  <c r="Z517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Z525" i="1"/>
  <c r="BP523" i="1"/>
  <c r="BN523" i="1"/>
  <c r="Z52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Y595" i="1" l="1"/>
  <c r="Z541" i="1"/>
  <c r="Z329" i="1"/>
  <c r="Y592" i="1"/>
  <c r="Z476" i="1"/>
  <c r="Z453" i="1"/>
  <c r="Z393" i="1"/>
  <c r="Z519" i="1"/>
  <c r="Z505" i="1"/>
  <c r="Z572" i="1"/>
  <c r="Z558" i="1"/>
  <c r="Z264" i="1"/>
  <c r="Z218" i="1"/>
  <c r="Z196" i="1"/>
  <c r="Z177" i="1"/>
  <c r="Z132" i="1"/>
  <c r="Z36" i="1"/>
  <c r="X595" i="1"/>
  <c r="Z419" i="1"/>
  <c r="Z322" i="1"/>
  <c r="Z597" i="1" l="1"/>
</calcChain>
</file>

<file path=xl/sharedStrings.xml><?xml version="1.0" encoding="utf-8"?>
<sst xmlns="http://schemas.openxmlformats.org/spreadsheetml/2006/main" count="2425" uniqueCount="761">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</sst>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7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45554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Четверг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 t="s">
        <v>19</v>
      </c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20</v>
      </c>
      <c r="Q8" s="542">
        <v>0.5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21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22</v>
      </c>
      <c r="Q10" s="583"/>
      <c r="R10" s="584"/>
      <c r="U10" s="24" t="s">
        <v>23</v>
      </c>
      <c r="V10" s="439" t="s">
        <v>24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8"/>
      <c r="R11" s="529"/>
      <c r="U11" s="24" t="s">
        <v>27</v>
      </c>
      <c r="V11" s="686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29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30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31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32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33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34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35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36</v>
      </c>
      <c r="B17" s="434" t="s">
        <v>37</v>
      </c>
      <c r="C17" s="547" t="s">
        <v>38</v>
      </c>
      <c r="D17" s="434" t="s">
        <v>39</v>
      </c>
      <c r="E17" s="502"/>
      <c r="F17" s="434" t="s">
        <v>40</v>
      </c>
      <c r="G17" s="434" t="s">
        <v>41</v>
      </c>
      <c r="H17" s="434" t="s">
        <v>42</v>
      </c>
      <c r="I17" s="434" t="s">
        <v>43</v>
      </c>
      <c r="J17" s="434" t="s">
        <v>44</v>
      </c>
      <c r="K17" s="434" t="s">
        <v>45</v>
      </c>
      <c r="L17" s="434" t="s">
        <v>46</v>
      </c>
      <c r="M17" s="434" t="s">
        <v>47</v>
      </c>
      <c r="N17" s="434" t="s">
        <v>48</v>
      </c>
      <c r="O17" s="434" t="s">
        <v>49</v>
      </c>
      <c r="P17" s="434" t="s">
        <v>50</v>
      </c>
      <c r="Q17" s="501"/>
      <c r="R17" s="501"/>
      <c r="S17" s="501"/>
      <c r="T17" s="502"/>
      <c r="U17" s="771" t="s">
        <v>51</v>
      </c>
      <c r="V17" s="535"/>
      <c r="W17" s="434" t="s">
        <v>52</v>
      </c>
      <c r="X17" s="434" t="s">
        <v>53</v>
      </c>
      <c r="Y17" s="769" t="s">
        <v>54</v>
      </c>
      <c r="Z17" s="434" t="s">
        <v>55</v>
      </c>
      <c r="AA17" s="635" t="s">
        <v>56</v>
      </c>
      <c r="AB17" s="635" t="s">
        <v>57</v>
      </c>
      <c r="AC17" s="635" t="s">
        <v>58</v>
      </c>
      <c r="AD17" s="635" t="s">
        <v>59</v>
      </c>
      <c r="AE17" s="719"/>
      <c r="AF17" s="720"/>
      <c r="AG17" s="517"/>
      <c r="BD17" s="619" t="s">
        <v>60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61</v>
      </c>
      <c r="V18" s="374" t="s">
        <v>62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63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63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64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70</v>
      </c>
      <c r="Q23" s="402"/>
      <c r="R23" s="402"/>
      <c r="S23" s="402"/>
      <c r="T23" s="402"/>
      <c r="U23" s="402"/>
      <c r="V23" s="403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70</v>
      </c>
      <c r="Q24" s="402"/>
      <c r="R24" s="402"/>
      <c r="S24" s="402"/>
      <c r="T24" s="402"/>
      <c r="U24" s="402"/>
      <c r="V24" s="403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72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99" t="s">
        <v>76</v>
      </c>
      <c r="Q26" s="387"/>
      <c r="R26" s="387"/>
      <c r="S26" s="387"/>
      <c r="T26" s="388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9" t="s">
        <v>88</v>
      </c>
      <c r="Q32" s="387"/>
      <c r="R32" s="387"/>
      <c r="S32" s="387"/>
      <c r="T32" s="388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67" t="s">
        <v>91</v>
      </c>
      <c r="Q33" s="387"/>
      <c r="R33" s="387"/>
      <c r="S33" s="387"/>
      <c r="T33" s="388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70</v>
      </c>
      <c r="Q36" s="402"/>
      <c r="R36" s="402"/>
      <c r="S36" s="402"/>
      <c r="T36" s="402"/>
      <c r="U36" s="402"/>
      <c r="V36" s="403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70</v>
      </c>
      <c r="Q37" s="402"/>
      <c r="R37" s="402"/>
      <c r="S37" s="402"/>
      <c r="T37" s="402"/>
      <c r="U37" s="402"/>
      <c r="V37" s="403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96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70</v>
      </c>
      <c r="Q40" s="402"/>
      <c r="R40" s="402"/>
      <c r="S40" s="402"/>
      <c r="T40" s="402"/>
      <c r="U40" s="402"/>
      <c r="V40" s="403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70</v>
      </c>
      <c r="Q41" s="402"/>
      <c r="R41" s="402"/>
      <c r="S41" s="402"/>
      <c r="T41" s="402"/>
      <c r="U41" s="402"/>
      <c r="V41" s="403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70</v>
      </c>
      <c r="Q44" s="402"/>
      <c r="R44" s="402"/>
      <c r="S44" s="402"/>
      <c r="T44" s="402"/>
      <c r="U44" s="402"/>
      <c r="V44" s="403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70</v>
      </c>
      <c r="Q45" s="402"/>
      <c r="R45" s="402"/>
      <c r="S45" s="402"/>
      <c r="T45" s="402"/>
      <c r="U45" s="402"/>
      <c r="V45" s="403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105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70</v>
      </c>
      <c r="Q48" s="402"/>
      <c r="R48" s="402"/>
      <c r="S48" s="402"/>
      <c r="T48" s="402"/>
      <c r="U48" s="402"/>
      <c r="V48" s="403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70</v>
      </c>
      <c r="Q49" s="402"/>
      <c r="R49" s="402"/>
      <c r="S49" s="402"/>
      <c r="T49" s="402"/>
      <c r="U49" s="402"/>
      <c r="V49" s="403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108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109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110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69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70</v>
      </c>
      <c r="Q59" s="402"/>
      <c r="R59" s="402"/>
      <c r="S59" s="402"/>
      <c r="T59" s="402"/>
      <c r="U59" s="402"/>
      <c r="V59" s="403"/>
      <c r="W59" s="37" t="s">
        <v>71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70</v>
      </c>
      <c r="Q60" s="402"/>
      <c r="R60" s="402"/>
      <c r="S60" s="402"/>
      <c r="T60" s="402"/>
      <c r="U60" s="402"/>
      <c r="V60" s="403"/>
      <c r="W60" s="37" t="s">
        <v>69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customHeight="1" x14ac:dyDescent="0.25">
      <c r="A61" s="431" t="s">
        <v>72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70</v>
      </c>
      <c r="Q64" s="402"/>
      <c r="R64" s="402"/>
      <c r="S64" s="402"/>
      <c r="T64" s="402"/>
      <c r="U64" s="402"/>
      <c r="V64" s="403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70</v>
      </c>
      <c r="Q65" s="402"/>
      <c r="R65" s="402"/>
      <c r="S65" s="402"/>
      <c r="T65" s="402"/>
      <c r="U65" s="402"/>
      <c r="V65" s="403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129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110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69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40" t="s">
        <v>141</v>
      </c>
      <c r="Q72" s="387"/>
      <c r="R72" s="387"/>
      <c r="S72" s="387"/>
      <c r="T72" s="388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70</v>
      </c>
      <c r="Q75" s="402"/>
      <c r="R75" s="402"/>
      <c r="S75" s="402"/>
      <c r="T75" s="402"/>
      <c r="U75" s="402"/>
      <c r="V75" s="403"/>
      <c r="W75" s="37" t="s">
        <v>71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70</v>
      </c>
      <c r="Q76" s="402"/>
      <c r="R76" s="402"/>
      <c r="S76" s="402"/>
      <c r="T76" s="402"/>
      <c r="U76" s="402"/>
      <c r="V76" s="403"/>
      <c r="W76" s="37" t="s">
        <v>69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customHeight="1" x14ac:dyDescent="0.25">
      <c r="A77" s="431" t="s">
        <v>146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69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70</v>
      </c>
      <c r="Q80" s="402"/>
      <c r="R80" s="402"/>
      <c r="S80" s="402"/>
      <c r="T80" s="402"/>
      <c r="U80" s="402"/>
      <c r="V80" s="403"/>
      <c r="W80" s="37" t="s">
        <v>71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70</v>
      </c>
      <c r="Q81" s="402"/>
      <c r="R81" s="402"/>
      <c r="S81" s="402"/>
      <c r="T81" s="402"/>
      <c r="U81" s="402"/>
      <c r="V81" s="403"/>
      <c r="W81" s="37" t="s">
        <v>69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1" t="s">
        <v>64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151</v>
      </c>
      <c r="B83" s="54" t="s">
        <v>152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153</v>
      </c>
      <c r="B84" s="54" t="s">
        <v>154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157</v>
      </c>
      <c r="B86" s="54" t="s">
        <v>158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70</v>
      </c>
      <c r="Q89" s="402"/>
      <c r="R89" s="402"/>
      <c r="S89" s="402"/>
      <c r="T89" s="402"/>
      <c r="U89" s="402"/>
      <c r="V89" s="403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70</v>
      </c>
      <c r="Q90" s="402"/>
      <c r="R90" s="402"/>
      <c r="S90" s="402"/>
      <c r="T90" s="402"/>
      <c r="U90" s="402"/>
      <c r="V90" s="403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163</v>
      </c>
      <c r="B92" s="54" t="s">
        <v>164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165</v>
      </c>
      <c r="B93" s="54" t="s">
        <v>166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70</v>
      </c>
      <c r="Q94" s="402"/>
      <c r="R94" s="402"/>
      <c r="S94" s="402"/>
      <c r="T94" s="402"/>
      <c r="U94" s="402"/>
      <c r="V94" s="403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70</v>
      </c>
      <c r="Q95" s="402"/>
      <c r="R95" s="402"/>
      <c r="S95" s="402"/>
      <c r="T95" s="402"/>
      <c r="U95" s="402"/>
      <c r="V95" s="403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167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168</v>
      </c>
      <c r="B97" s="54" t="s">
        <v>169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170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172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70</v>
      </c>
      <c r="Q100" s="402"/>
      <c r="R100" s="402"/>
      <c r="S100" s="402"/>
      <c r="T100" s="402"/>
      <c r="U100" s="402"/>
      <c r="V100" s="403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70</v>
      </c>
      <c r="Q101" s="402"/>
      <c r="R101" s="402"/>
      <c r="S101" s="402"/>
      <c r="T101" s="402"/>
      <c r="U101" s="402"/>
      <c r="V101" s="403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173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110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176</v>
      </c>
      <c r="B105" s="54" t="s">
        <v>177</v>
      </c>
      <c r="C105" s="31">
        <v>4301012006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4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87"/>
      <c r="R105" s="387"/>
      <c r="S105" s="387"/>
      <c r="T105" s="388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70</v>
      </c>
      <c r="Q107" s="402"/>
      <c r="R107" s="402"/>
      <c r="S107" s="402"/>
      <c r="T107" s="402"/>
      <c r="U107" s="402"/>
      <c r="V107" s="403"/>
      <c r="W107" s="37" t="s">
        <v>71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70</v>
      </c>
      <c r="Q108" s="402"/>
      <c r="R108" s="402"/>
      <c r="S108" s="402"/>
      <c r="T108" s="402"/>
      <c r="U108" s="402"/>
      <c r="V108" s="403"/>
      <c r="W108" s="37" t="s">
        <v>69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customHeight="1" x14ac:dyDescent="0.25">
      <c r="A109" s="431" t="s">
        <v>72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4">
        <v>4607091386967</v>
      </c>
      <c r="E110" s="385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69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180</v>
      </c>
      <c r="B111" s="54" t="s">
        <v>182</v>
      </c>
      <c r="C111" s="31">
        <v>4301051437</v>
      </c>
      <c r="D111" s="384">
        <v>4607091386967</v>
      </c>
      <c r="E111" s="385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185</v>
      </c>
      <c r="B113" s="54" t="s">
        <v>186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188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70</v>
      </c>
      <c r="Q115" s="402"/>
      <c r="R115" s="402"/>
      <c r="S115" s="402"/>
      <c r="T115" s="402"/>
      <c r="U115" s="402"/>
      <c r="V115" s="403"/>
      <c r="W115" s="37" t="s">
        <v>71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70</v>
      </c>
      <c r="Q116" s="402"/>
      <c r="R116" s="402"/>
      <c r="S116" s="402"/>
      <c r="T116" s="402"/>
      <c r="U116" s="402"/>
      <c r="V116" s="403"/>
      <c r="W116" s="37" t="s">
        <v>69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customHeight="1" x14ac:dyDescent="0.25">
      <c r="A117" s="397" t="s">
        <v>189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110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190</v>
      </c>
      <c r="B119" s="54" t="s">
        <v>191</v>
      </c>
      <c r="C119" s="31">
        <v>4301011703</v>
      </c>
      <c r="D119" s="384">
        <v>4680115882133</v>
      </c>
      <c r="E119" s="385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190</v>
      </c>
      <c r="B120" s="54" t="s">
        <v>192</v>
      </c>
      <c r="C120" s="31">
        <v>4301011514</v>
      </c>
      <c r="D120" s="384">
        <v>4680115882133</v>
      </c>
      <c r="E120" s="385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198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70</v>
      </c>
      <c r="Q124" s="402"/>
      <c r="R124" s="402"/>
      <c r="S124" s="402"/>
      <c r="T124" s="402"/>
      <c r="U124" s="402"/>
      <c r="V124" s="403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70</v>
      </c>
      <c r="Q125" s="402"/>
      <c r="R125" s="402"/>
      <c r="S125" s="402"/>
      <c r="T125" s="402"/>
      <c r="U125" s="402"/>
      <c r="V125" s="403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1" t="s">
        <v>146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199</v>
      </c>
      <c r="B127" s="54" t="s">
        <v>200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11" t="s">
        <v>201</v>
      </c>
      <c r="Q127" s="387"/>
      <c r="R127" s="387"/>
      <c r="S127" s="387"/>
      <c r="T127" s="388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199</v>
      </c>
      <c r="B128" s="54" t="s">
        <v>202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203</v>
      </c>
      <c r="B129" s="54" t="s">
        <v>204</v>
      </c>
      <c r="C129" s="31">
        <v>4301020258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203</v>
      </c>
      <c r="B130" s="54" t="s">
        <v>205</v>
      </c>
      <c r="C130" s="31">
        <v>4301020346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77" t="s">
        <v>206</v>
      </c>
      <c r="Q130" s="387"/>
      <c r="R130" s="387"/>
      <c r="S130" s="387"/>
      <c r="T130" s="388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70</v>
      </c>
      <c r="Q132" s="402"/>
      <c r="R132" s="402"/>
      <c r="S132" s="402"/>
      <c r="T132" s="402"/>
      <c r="U132" s="402"/>
      <c r="V132" s="403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70</v>
      </c>
      <c r="Q133" s="402"/>
      <c r="R133" s="402"/>
      <c r="S133" s="402"/>
      <c r="T133" s="402"/>
      <c r="U133" s="402"/>
      <c r="V133" s="403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1" t="s">
        <v>72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209</v>
      </c>
      <c r="B135" s="54" t="s">
        <v>210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69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216</v>
      </c>
      <c r="B139" s="54" t="s">
        <v>217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218</v>
      </c>
      <c r="B140" s="54" t="s">
        <v>219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70</v>
      </c>
      <c r="Q141" s="402"/>
      <c r="R141" s="402"/>
      <c r="S141" s="402"/>
      <c r="T141" s="402"/>
      <c r="U141" s="402"/>
      <c r="V141" s="403"/>
      <c r="W141" s="37" t="s">
        <v>71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70</v>
      </c>
      <c r="Q142" s="402"/>
      <c r="R142" s="402"/>
      <c r="S142" s="402"/>
      <c r="T142" s="402"/>
      <c r="U142" s="402"/>
      <c r="V142" s="403"/>
      <c r="W142" s="37" t="s">
        <v>69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customHeight="1" x14ac:dyDescent="0.25">
      <c r="A143" s="431" t="s">
        <v>167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220</v>
      </c>
      <c r="B144" s="54" t="s">
        <v>221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222</v>
      </c>
      <c r="B145" s="54" t="s">
        <v>223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70</v>
      </c>
      <c r="Q146" s="402"/>
      <c r="R146" s="402"/>
      <c r="S146" s="402"/>
      <c r="T146" s="402"/>
      <c r="U146" s="402"/>
      <c r="V146" s="403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70</v>
      </c>
      <c r="Q147" s="402"/>
      <c r="R147" s="402"/>
      <c r="S147" s="402"/>
      <c r="T147" s="402"/>
      <c r="U147" s="402"/>
      <c r="V147" s="403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224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110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225</v>
      </c>
      <c r="B151" s="54" t="s">
        <v>227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70</v>
      </c>
      <c r="Q152" s="402"/>
      <c r="R152" s="402"/>
      <c r="S152" s="402"/>
      <c r="T152" s="402"/>
      <c r="U152" s="402"/>
      <c r="V152" s="403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70</v>
      </c>
      <c r="Q153" s="402"/>
      <c r="R153" s="402"/>
      <c r="S153" s="402"/>
      <c r="T153" s="402"/>
      <c r="U153" s="402"/>
      <c r="V153" s="403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228</v>
      </c>
      <c r="B155" s="54" t="s">
        <v>229</v>
      </c>
      <c r="C155" s="31">
        <v>4301031235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70</v>
      </c>
      <c r="Q157" s="402"/>
      <c r="R157" s="402"/>
      <c r="S157" s="402"/>
      <c r="T157" s="402"/>
      <c r="U157" s="402"/>
      <c r="V157" s="403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70</v>
      </c>
      <c r="Q158" s="402"/>
      <c r="R158" s="402"/>
      <c r="S158" s="402"/>
      <c r="T158" s="402"/>
      <c r="U158" s="402"/>
      <c r="V158" s="403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72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231</v>
      </c>
      <c r="B160" s="54" t="s">
        <v>232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70</v>
      </c>
      <c r="Q162" s="402"/>
      <c r="R162" s="402"/>
      <c r="S162" s="402"/>
      <c r="T162" s="402"/>
      <c r="U162" s="402"/>
      <c r="V162" s="403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70</v>
      </c>
      <c r="Q163" s="402"/>
      <c r="R163" s="402"/>
      <c r="S163" s="402"/>
      <c r="T163" s="402"/>
      <c r="U163" s="402"/>
      <c r="V163" s="403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108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110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236</v>
      </c>
      <c r="B167" s="54" t="s">
        <v>237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70</v>
      </c>
      <c r="Q169" s="402"/>
      <c r="R169" s="402"/>
      <c r="S169" s="402"/>
      <c r="T169" s="402"/>
      <c r="U169" s="402"/>
      <c r="V169" s="403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70</v>
      </c>
      <c r="Q170" s="402"/>
      <c r="R170" s="402"/>
      <c r="S170" s="402"/>
      <c r="T170" s="402"/>
      <c r="U170" s="402"/>
      <c r="V170" s="403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64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240</v>
      </c>
      <c r="B172" s="54" t="s">
        <v>241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246</v>
      </c>
      <c r="B175" s="54" t="s">
        <v>247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248</v>
      </c>
      <c r="B176" s="54" t="s">
        <v>249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70</v>
      </c>
      <c r="Q177" s="402"/>
      <c r="R177" s="402"/>
      <c r="S177" s="402"/>
      <c r="T177" s="402"/>
      <c r="U177" s="402"/>
      <c r="V177" s="403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70</v>
      </c>
      <c r="Q178" s="402"/>
      <c r="R178" s="402"/>
      <c r="S178" s="402"/>
      <c r="T178" s="402"/>
      <c r="U178" s="402"/>
      <c r="V178" s="403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72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250</v>
      </c>
      <c r="B180" s="54" t="s">
        <v>251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252</v>
      </c>
      <c r="B181" s="54" t="s">
        <v>253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254</v>
      </c>
      <c r="B182" s="54" t="s">
        <v>255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70</v>
      </c>
      <c r="Q183" s="402"/>
      <c r="R183" s="402"/>
      <c r="S183" s="402"/>
      <c r="T183" s="402"/>
      <c r="U183" s="402"/>
      <c r="V183" s="403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70</v>
      </c>
      <c r="Q184" s="402"/>
      <c r="R184" s="402"/>
      <c r="S184" s="402"/>
      <c r="T184" s="402"/>
      <c r="U184" s="402"/>
      <c r="V184" s="403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256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257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64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258</v>
      </c>
      <c r="B188" s="54" t="s">
        <v>259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69</v>
      </c>
      <c r="X189" s="380">
        <v>20</v>
      </c>
      <c r="Y189" s="381">
        <f t="shared" si="26"/>
        <v>21</v>
      </c>
      <c r="Z189" s="36">
        <f>IFERROR(IF(Y189=0,"",ROUNDUP(Y189/H189,0)*0.00753),"")</f>
        <v>3.7650000000000003E-2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21.238095238095237</v>
      </c>
      <c r="BN189" s="64">
        <f t="shared" si="28"/>
        <v>22.299999999999997</v>
      </c>
      <c r="BO189" s="64">
        <f t="shared" si="29"/>
        <v>3.0525030525030524E-2</v>
      </c>
      <c r="BP189" s="64">
        <f t="shared" si="30"/>
        <v>3.2051282051282048E-2</v>
      </c>
    </row>
    <row r="190" spans="1:68" ht="27" customHeight="1" x14ac:dyDescent="0.25">
      <c r="A190" s="54" t="s">
        <v>262</v>
      </c>
      <c r="B190" s="54" t="s">
        <v>263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270</v>
      </c>
      <c r="B194" s="54" t="s">
        <v>271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272</v>
      </c>
      <c r="B195" s="54" t="s">
        <v>273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70</v>
      </c>
      <c r="Q196" s="402"/>
      <c r="R196" s="402"/>
      <c r="S196" s="402"/>
      <c r="T196" s="402"/>
      <c r="U196" s="402"/>
      <c r="V196" s="403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4.7619047619047619</v>
      </c>
      <c r="Y196" s="382">
        <f>IFERROR(Y188/H188,"0")+IFERROR(Y189/H189,"0")+IFERROR(Y190/H190,"0")+IFERROR(Y191/H191,"0")+IFERROR(Y192/H192,"0")+IFERROR(Y193/H193,"0")+IFERROR(Y194/H194,"0")+IFERROR(Y195/H195,"0")</f>
        <v>5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3.7650000000000003E-2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70</v>
      </c>
      <c r="Q197" s="402"/>
      <c r="R197" s="402"/>
      <c r="S197" s="402"/>
      <c r="T197" s="402"/>
      <c r="U197" s="402"/>
      <c r="V197" s="403"/>
      <c r="W197" s="37" t="s">
        <v>69</v>
      </c>
      <c r="X197" s="382">
        <f>IFERROR(SUM(X188:X195),"0")</f>
        <v>20</v>
      </c>
      <c r="Y197" s="382">
        <f>IFERROR(SUM(Y188:Y195),"0")</f>
        <v>21</v>
      </c>
      <c r="Z197" s="37"/>
      <c r="AA197" s="383"/>
      <c r="AB197" s="383"/>
      <c r="AC197" s="383"/>
    </row>
    <row r="198" spans="1:68" ht="16.5" customHeight="1" x14ac:dyDescent="0.25">
      <c r="A198" s="397" t="s">
        <v>274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275</v>
      </c>
      <c r="B200" s="54" t="s">
        <v>276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277</v>
      </c>
      <c r="B201" s="54" t="s">
        <v>278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70</v>
      </c>
      <c r="Q202" s="402"/>
      <c r="R202" s="402"/>
      <c r="S202" s="402"/>
      <c r="T202" s="402"/>
      <c r="U202" s="402"/>
      <c r="V202" s="403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70</v>
      </c>
      <c r="Q203" s="402"/>
      <c r="R203" s="402"/>
      <c r="S203" s="402"/>
      <c r="T203" s="402"/>
      <c r="U203" s="402"/>
      <c r="V203" s="403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146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279</v>
      </c>
      <c r="B205" s="54" t="s">
        <v>280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281</v>
      </c>
      <c r="B206" s="54" t="s">
        <v>282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70</v>
      </c>
      <c r="Q207" s="402"/>
      <c r="R207" s="402"/>
      <c r="S207" s="402"/>
      <c r="T207" s="402"/>
      <c r="U207" s="402"/>
      <c r="V207" s="403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70</v>
      </c>
      <c r="Q208" s="402"/>
      <c r="R208" s="402"/>
      <c r="S208" s="402"/>
      <c r="T208" s="402"/>
      <c r="U208" s="402"/>
      <c r="V208" s="403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64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69</v>
      </c>
      <c r="X210" s="380">
        <v>58</v>
      </c>
      <c r="Y210" s="381">
        <f t="shared" ref="Y210:Y217" si="31">IFERROR(IF(X210="",0,CEILING((X210/$H210),1)*$H210),"")</f>
        <v>59.400000000000006</v>
      </c>
      <c r="Z210" s="36">
        <f>IFERROR(IF(Y210=0,"",ROUNDUP(Y210/H210,0)*0.00937),"")</f>
        <v>0.10306999999999999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60.255555555555553</v>
      </c>
      <c r="BN210" s="64">
        <f t="shared" ref="BN210:BN217" si="33">IFERROR(Y210*I210/H210,"0")</f>
        <v>61.71</v>
      </c>
      <c r="BO210" s="64">
        <f t="shared" ref="BO210:BO217" si="34">IFERROR(1/J210*(X210/H210),"0")</f>
        <v>8.9506172839506168E-2</v>
      </c>
      <c r="BP210" s="64">
        <f t="shared" ref="BP210:BP217" si="35">IFERROR(1/J210*(Y210/H210),"0")</f>
        <v>9.166666666666666E-2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69</v>
      </c>
      <c r="X211" s="380">
        <v>18</v>
      </c>
      <c r="Y211" s="381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18.7</v>
      </c>
      <c r="BN211" s="64">
        <f t="shared" si="33"/>
        <v>22.44</v>
      </c>
      <c r="BO211" s="64">
        <f t="shared" si="34"/>
        <v>2.7777777777777776E-2</v>
      </c>
      <c r="BP211" s="64">
        <f t="shared" si="35"/>
        <v>3.3333333333333333E-2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69</v>
      </c>
      <c r="X212" s="380">
        <v>18</v>
      </c>
      <c r="Y212" s="381">
        <f t="shared" si="31"/>
        <v>21.6</v>
      </c>
      <c r="Z212" s="36">
        <f>IFERROR(IF(Y212=0,"",ROUNDUP(Y212/H212,0)*0.00937),"")</f>
        <v>3.7479999999999999E-2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18.7</v>
      </c>
      <c r="BN212" s="64">
        <f t="shared" si="33"/>
        <v>22.44</v>
      </c>
      <c r="BO212" s="64">
        <f t="shared" si="34"/>
        <v>2.7777777777777776E-2</v>
      </c>
      <c r="BP212" s="64">
        <f t="shared" si="35"/>
        <v>3.3333333333333333E-2</v>
      </c>
    </row>
    <row r="213" spans="1:68" ht="27" customHeight="1" x14ac:dyDescent="0.25">
      <c r="A213" s="54" t="s">
        <v>289</v>
      </c>
      <c r="B213" s="54" t="s">
        <v>290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69</v>
      </c>
      <c r="X213" s="380">
        <v>28</v>
      </c>
      <c r="Y213" s="381">
        <f t="shared" si="31"/>
        <v>32.400000000000006</v>
      </c>
      <c r="Z213" s="36">
        <f>IFERROR(IF(Y213=0,"",ROUNDUP(Y213/H213,0)*0.00937),"")</f>
        <v>5.6219999999999999E-2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29.088888888888889</v>
      </c>
      <c r="BN213" s="64">
        <f t="shared" si="33"/>
        <v>33.660000000000004</v>
      </c>
      <c r="BO213" s="64">
        <f t="shared" si="34"/>
        <v>4.3209876543209874E-2</v>
      </c>
      <c r="BP213" s="64">
        <f t="shared" si="35"/>
        <v>5.000000000000001E-2</v>
      </c>
    </row>
    <row r="214" spans="1:68" ht="27" customHeight="1" x14ac:dyDescent="0.25">
      <c r="A214" s="54" t="s">
        <v>291</v>
      </c>
      <c r="B214" s="54" t="s">
        <v>292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293</v>
      </c>
      <c r="B215" s="54" t="s">
        <v>294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295</v>
      </c>
      <c r="B216" s="54" t="s">
        <v>296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297</v>
      </c>
      <c r="B217" s="54" t="s">
        <v>298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70</v>
      </c>
      <c r="Q218" s="402"/>
      <c r="R218" s="402"/>
      <c r="S218" s="402"/>
      <c r="T218" s="402"/>
      <c r="U218" s="402"/>
      <c r="V218" s="403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22.592592592592588</v>
      </c>
      <c r="Y218" s="382">
        <f>IFERROR(Y210/H210,"0")+IFERROR(Y211/H211,"0")+IFERROR(Y212/H212,"0")+IFERROR(Y213/H213,"0")+IFERROR(Y214/H214,"0")+IFERROR(Y215/H215,"0")+IFERROR(Y216/H216,"0")+IFERROR(Y217/H217,"0")</f>
        <v>25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0.23425000000000001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70</v>
      </c>
      <c r="Q219" s="402"/>
      <c r="R219" s="402"/>
      <c r="S219" s="402"/>
      <c r="T219" s="402"/>
      <c r="U219" s="402"/>
      <c r="V219" s="403"/>
      <c r="W219" s="37" t="s">
        <v>69</v>
      </c>
      <c r="X219" s="382">
        <f>IFERROR(SUM(X210:X217),"0")</f>
        <v>122</v>
      </c>
      <c r="Y219" s="382">
        <f>IFERROR(SUM(Y210:Y217),"0")</f>
        <v>135</v>
      </c>
      <c r="Z219" s="37"/>
      <c r="AA219" s="383"/>
      <c r="AB219" s="383"/>
      <c r="AC219" s="383"/>
    </row>
    <row r="220" spans="1:68" ht="14.25" customHeight="1" x14ac:dyDescent="0.25">
      <c r="A220" s="431" t="s">
        <v>72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299</v>
      </c>
      <c r="B221" s="54" t="s">
        <v>300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69</v>
      </c>
      <c r="X221" s="380">
        <v>8</v>
      </c>
      <c r="Y221" s="381">
        <f t="shared" ref="Y221:Y231" si="36">IFERROR(IF(X221="",0,CEILING((X221/$H221),1)*$H221),"")</f>
        <v>8.1</v>
      </c>
      <c r="Z221" s="36">
        <f>IFERROR(IF(Y221=0,"",ROUNDUP(Y221/H221,0)*0.02175),"")</f>
        <v>2.1749999999999999E-2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8.5570370370370377</v>
      </c>
      <c r="BN221" s="64">
        <f t="shared" ref="BN221:BN231" si="38">IFERROR(Y221*I221/H221,"0")</f>
        <v>8.6639999999999997</v>
      </c>
      <c r="BO221" s="64">
        <f t="shared" ref="BO221:BO231" si="39">IFERROR(1/J221*(X221/H221),"0")</f>
        <v>1.7636684303350969E-2</v>
      </c>
      <c r="BP221" s="64">
        <f t="shared" ref="BP221:BP231" si="40">IFERROR(1/J221*(Y221/H221),"0")</f>
        <v>1.7857142857142856E-2</v>
      </c>
    </row>
    <row r="222" spans="1:68" ht="16.5" customHeight="1" x14ac:dyDescent="0.25">
      <c r="A222" s="54" t="s">
        <v>301</v>
      </c>
      <c r="B222" s="54" t="s">
        <v>302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69</v>
      </c>
      <c r="X222" s="380">
        <v>8</v>
      </c>
      <c r="Y222" s="381">
        <f t="shared" si="36"/>
        <v>15.6</v>
      </c>
      <c r="Z222" s="36">
        <f>IFERROR(IF(Y222=0,"",ROUNDUP(Y222/H222,0)*0.02175),"")</f>
        <v>4.3499999999999997E-2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8.5784615384615392</v>
      </c>
      <c r="BN222" s="64">
        <f t="shared" si="38"/>
        <v>16.728000000000002</v>
      </c>
      <c r="BO222" s="64">
        <f t="shared" si="39"/>
        <v>1.8315018315018316E-2</v>
      </c>
      <c r="BP222" s="64">
        <f t="shared" si="40"/>
        <v>3.5714285714285712E-2</v>
      </c>
    </row>
    <row r="223" spans="1:68" ht="27" customHeight="1" x14ac:dyDescent="0.25">
      <c r="A223" s="54" t="s">
        <v>303</v>
      </c>
      <c r="B223" s="54" t="s">
        <v>304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69</v>
      </c>
      <c r="X224" s="380">
        <v>8</v>
      </c>
      <c r="Y224" s="381">
        <f t="shared" si="36"/>
        <v>8.6999999999999993</v>
      </c>
      <c r="Z224" s="36">
        <f>IFERROR(IF(Y224=0,"",ROUNDUP(Y224/H224,0)*0.02175),"")</f>
        <v>2.1749999999999999E-2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8.5186206896551724</v>
      </c>
      <c r="BN224" s="64">
        <f t="shared" si="38"/>
        <v>9.2639999999999993</v>
      </c>
      <c r="BO224" s="64">
        <f t="shared" si="39"/>
        <v>1.6420361247947456E-2</v>
      </c>
      <c r="BP224" s="64">
        <f t="shared" si="40"/>
        <v>1.7857142857142856E-2</v>
      </c>
    </row>
    <row r="225" spans="1:68" ht="27" customHeight="1" x14ac:dyDescent="0.25">
      <c r="A225" s="54" t="s">
        <v>307</v>
      </c>
      <c r="B225" s="54" t="s">
        <v>308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315</v>
      </c>
      <c r="B229" s="54" t="s">
        <v>316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317</v>
      </c>
      <c r="B230" s="54" t="s">
        <v>318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69</v>
      </c>
      <c r="X230" s="380">
        <v>1.92</v>
      </c>
      <c r="Y230" s="381">
        <f t="shared" si="36"/>
        <v>2.4</v>
      </c>
      <c r="Z230" s="36">
        <f t="shared" si="41"/>
        <v>7.5300000000000002E-3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2.1375999999999999</v>
      </c>
      <c r="BN230" s="64">
        <f t="shared" si="38"/>
        <v>2.6720000000000002</v>
      </c>
      <c r="BO230" s="64">
        <f t="shared" si="39"/>
        <v>5.1282051282051282E-3</v>
      </c>
      <c r="BP230" s="64">
        <f t="shared" si="40"/>
        <v>6.41025641025641E-3</v>
      </c>
    </row>
    <row r="231" spans="1:68" ht="27" customHeight="1" x14ac:dyDescent="0.25">
      <c r="A231" s="54" t="s">
        <v>319</v>
      </c>
      <c r="B231" s="54" t="s">
        <v>320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69</v>
      </c>
      <c r="X231" s="380">
        <v>1.92</v>
      </c>
      <c r="Y231" s="381">
        <f t="shared" si="36"/>
        <v>2.4</v>
      </c>
      <c r="Z231" s="36">
        <f t="shared" si="41"/>
        <v>7.5300000000000002E-3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2.1423999999999999</v>
      </c>
      <c r="BN231" s="64">
        <f t="shared" si="38"/>
        <v>2.6779999999999999</v>
      </c>
      <c r="BO231" s="64">
        <f t="shared" si="39"/>
        <v>5.1282051282051282E-3</v>
      </c>
      <c r="BP231" s="64">
        <f t="shared" si="40"/>
        <v>6.41025641025641E-3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70</v>
      </c>
      <c r="Q232" s="402"/>
      <c r="R232" s="402"/>
      <c r="S232" s="402"/>
      <c r="T232" s="402"/>
      <c r="U232" s="402"/>
      <c r="V232" s="403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4.5328355765137376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6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0.10205999999999998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70</v>
      </c>
      <c r="Q233" s="402"/>
      <c r="R233" s="402"/>
      <c r="S233" s="402"/>
      <c r="T233" s="402"/>
      <c r="U233" s="402"/>
      <c r="V233" s="403"/>
      <c r="W233" s="37" t="s">
        <v>69</v>
      </c>
      <c r="X233" s="382">
        <f>IFERROR(SUM(X221:X231),"0")</f>
        <v>27.840000000000003</v>
      </c>
      <c r="Y233" s="382">
        <f>IFERROR(SUM(Y221:Y231),"0")</f>
        <v>37.199999999999996</v>
      </c>
      <c r="Z233" s="37"/>
      <c r="AA233" s="383"/>
      <c r="AB233" s="383"/>
      <c r="AC233" s="383"/>
    </row>
    <row r="234" spans="1:68" ht="14.25" customHeight="1" x14ac:dyDescent="0.25">
      <c r="A234" s="431" t="s">
        <v>167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321</v>
      </c>
      <c r="B235" s="54" t="s">
        <v>322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321</v>
      </c>
      <c r="B236" s="54" t="s">
        <v>323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326</v>
      </c>
      <c r="B238" s="54" t="s">
        <v>327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329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70</v>
      </c>
      <c r="Q240" s="402"/>
      <c r="R240" s="402"/>
      <c r="S240" s="402"/>
      <c r="T240" s="402"/>
      <c r="U240" s="402"/>
      <c r="V240" s="403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70</v>
      </c>
      <c r="Q241" s="402"/>
      <c r="R241" s="402"/>
      <c r="S241" s="402"/>
      <c r="T241" s="402"/>
      <c r="U241" s="402"/>
      <c r="V241" s="403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330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110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331</v>
      </c>
      <c r="B244" s="54" t="s">
        <v>332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331</v>
      </c>
      <c r="B245" s="54" t="s">
        <v>333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334</v>
      </c>
      <c r="B246" s="54" t="s">
        <v>335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336</v>
      </c>
      <c r="B248" s="54" t="s">
        <v>338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341</v>
      </c>
      <c r="B250" s="54" t="s">
        <v>342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70</v>
      </c>
      <c r="Q252" s="402"/>
      <c r="R252" s="402"/>
      <c r="S252" s="402"/>
      <c r="T252" s="402"/>
      <c r="U252" s="402"/>
      <c r="V252" s="403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70</v>
      </c>
      <c r="Q253" s="402"/>
      <c r="R253" s="402"/>
      <c r="S253" s="402"/>
      <c r="T253" s="402"/>
      <c r="U253" s="402"/>
      <c r="V253" s="403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345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110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346</v>
      </c>
      <c r="B256" s="54" t="s">
        <v>347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346</v>
      </c>
      <c r="B257" s="54" t="s">
        <v>348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355</v>
      </c>
      <c r="B261" s="54" t="s">
        <v>356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357</v>
      </c>
      <c r="B262" s="54" t="s">
        <v>358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70</v>
      </c>
      <c r="Q264" s="402"/>
      <c r="R264" s="402"/>
      <c r="S264" s="402"/>
      <c r="T264" s="402"/>
      <c r="U264" s="402"/>
      <c r="V264" s="403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70</v>
      </c>
      <c r="Q265" s="402"/>
      <c r="R265" s="402"/>
      <c r="S265" s="402"/>
      <c r="T265" s="402"/>
      <c r="U265" s="402"/>
      <c r="V265" s="403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361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110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362</v>
      </c>
      <c r="B268" s="54" t="s">
        <v>363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72" t="s">
        <v>366</v>
      </c>
      <c r="Q269" s="387"/>
      <c r="R269" s="387"/>
      <c r="S269" s="387"/>
      <c r="T269" s="388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364</v>
      </c>
      <c r="B270" s="54" t="s">
        <v>367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368</v>
      </c>
      <c r="B271" s="54" t="s">
        <v>369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70</v>
      </c>
      <c r="Q274" s="402"/>
      <c r="R274" s="402"/>
      <c r="S274" s="402"/>
      <c r="T274" s="402"/>
      <c r="U274" s="402"/>
      <c r="V274" s="403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70</v>
      </c>
      <c r="Q275" s="402"/>
      <c r="R275" s="402"/>
      <c r="S275" s="402"/>
      <c r="T275" s="402"/>
      <c r="U275" s="402"/>
      <c r="V275" s="403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374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110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375</v>
      </c>
      <c r="B278" s="54" t="s">
        <v>376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70</v>
      </c>
      <c r="Q279" s="402"/>
      <c r="R279" s="402"/>
      <c r="S279" s="402"/>
      <c r="T279" s="402"/>
      <c r="U279" s="402"/>
      <c r="V279" s="403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70</v>
      </c>
      <c r="Q280" s="402"/>
      <c r="R280" s="402"/>
      <c r="S280" s="402"/>
      <c r="T280" s="402"/>
      <c r="U280" s="402"/>
      <c r="V280" s="403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377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110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378</v>
      </c>
      <c r="B283" s="54" t="s">
        <v>379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380</v>
      </c>
      <c r="B284" s="54" t="s">
        <v>381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382</v>
      </c>
      <c r="B285" s="54" t="s">
        <v>383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70</v>
      </c>
      <c r="Q286" s="402"/>
      <c r="R286" s="402"/>
      <c r="S286" s="402"/>
      <c r="T286" s="402"/>
      <c r="U286" s="402"/>
      <c r="V286" s="403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70</v>
      </c>
      <c r="Q287" s="402"/>
      <c r="R287" s="402"/>
      <c r="S287" s="402"/>
      <c r="T287" s="402"/>
      <c r="U287" s="402"/>
      <c r="V287" s="403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384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385</v>
      </c>
      <c r="B290" s="54" t="s">
        <v>386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69</v>
      </c>
      <c r="X290" s="380">
        <v>8</v>
      </c>
      <c r="Y290" s="381">
        <f>IFERROR(IF(X290="",0,CEILING((X290/$H290),1)*$H290),"")</f>
        <v>8</v>
      </c>
      <c r="Z290" s="36">
        <f>IFERROR(IF(Y290=0,"",ROUNDUP(Y290/H290,0)*0.01196),"")</f>
        <v>2.392E-2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8.8160000000000007</v>
      </c>
      <c r="BN290" s="64">
        <f>IFERROR(Y290*I290/H290,"0")</f>
        <v>8.8160000000000007</v>
      </c>
      <c r="BO290" s="64">
        <f>IFERROR(1/J290*(X290/H290),"0")</f>
        <v>1.9230769230769232E-2</v>
      </c>
      <c r="BP290" s="64">
        <f>IFERROR(1/J290*(Y290/H290),"0")</f>
        <v>1.9230769230769232E-2</v>
      </c>
    </row>
    <row r="291" spans="1:68" ht="37.5" customHeight="1" x14ac:dyDescent="0.25">
      <c r="A291" s="54" t="s">
        <v>387</v>
      </c>
      <c r="B291" s="54" t="s">
        <v>388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69</v>
      </c>
      <c r="X292" s="380">
        <v>1.28</v>
      </c>
      <c r="Y292" s="381">
        <f>IFERROR(IF(X292="",0,CEILING((X292/$H292),1)*$H292),"")</f>
        <v>2.4</v>
      </c>
      <c r="Z292" s="36">
        <f>IFERROR(IF(Y292=0,"",ROUNDUP(Y292/H292,0)*0.00753),"")</f>
        <v>7.5300000000000002E-3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1.4250666666666667</v>
      </c>
      <c r="BN292" s="64">
        <f>IFERROR(Y292*I292/H292,"0")</f>
        <v>2.6720000000000002</v>
      </c>
      <c r="BO292" s="64">
        <f>IFERROR(1/J292*(X292/H292),"0")</f>
        <v>3.4188034188034188E-3</v>
      </c>
      <c r="BP292" s="64">
        <f>IFERROR(1/J292*(Y292/H292),"0")</f>
        <v>6.41025641025641E-3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69</v>
      </c>
      <c r="X293" s="380">
        <v>1.28</v>
      </c>
      <c r="Y293" s="381">
        <f>IFERROR(IF(X293="",0,CEILING((X293/$H293),1)*$H293),"")</f>
        <v>2.4</v>
      </c>
      <c r="Z293" s="36">
        <f>IFERROR(IF(Y293=0,"",ROUNDUP(Y293/H293,0)*0.00753),"")</f>
        <v>7.5300000000000002E-3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1.3866666666666669</v>
      </c>
      <c r="BN293" s="64">
        <f>IFERROR(Y293*I293/H293,"0")</f>
        <v>2.6</v>
      </c>
      <c r="BO293" s="64">
        <f>IFERROR(1/J293*(X293/H293),"0")</f>
        <v>3.4188034188034188E-3</v>
      </c>
      <c r="BP293" s="64">
        <f>IFERROR(1/J293*(Y293/H293),"0")</f>
        <v>6.41025641025641E-3</v>
      </c>
    </row>
    <row r="294" spans="1:68" ht="27" customHeight="1" x14ac:dyDescent="0.25">
      <c r="A294" s="54" t="s">
        <v>393</v>
      </c>
      <c r="B294" s="54" t="s">
        <v>394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70</v>
      </c>
      <c r="Q295" s="402"/>
      <c r="R295" s="402"/>
      <c r="S295" s="402"/>
      <c r="T295" s="402"/>
      <c r="U295" s="402"/>
      <c r="V295" s="403"/>
      <c r="W295" s="37" t="s">
        <v>71</v>
      </c>
      <c r="X295" s="382">
        <f>IFERROR(X290/H290,"0")+IFERROR(X291/H291,"0")+IFERROR(X292/H292,"0")+IFERROR(X293/H293,"0")+IFERROR(X294/H294,"0")</f>
        <v>3.0666666666666664</v>
      </c>
      <c r="Y295" s="382">
        <f>IFERROR(Y290/H290,"0")+IFERROR(Y291/H291,"0")+IFERROR(Y292/H292,"0")+IFERROR(Y293/H293,"0")+IFERROR(Y294/H294,"0")</f>
        <v>4</v>
      </c>
      <c r="Z295" s="382">
        <f>IFERROR(IF(Z290="",0,Z290),"0")+IFERROR(IF(Z291="",0,Z291),"0")+IFERROR(IF(Z292="",0,Z292),"0")+IFERROR(IF(Z293="",0,Z293),"0")+IFERROR(IF(Z294="",0,Z294),"0")</f>
        <v>3.8980000000000001E-2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70</v>
      </c>
      <c r="Q296" s="402"/>
      <c r="R296" s="402"/>
      <c r="S296" s="402"/>
      <c r="T296" s="402"/>
      <c r="U296" s="402"/>
      <c r="V296" s="403"/>
      <c r="W296" s="37" t="s">
        <v>69</v>
      </c>
      <c r="X296" s="382">
        <f>IFERROR(SUM(X290:X294),"0")</f>
        <v>10.559999999999999</v>
      </c>
      <c r="Y296" s="382">
        <f>IFERROR(SUM(Y290:Y294),"0")</f>
        <v>12.8</v>
      </c>
      <c r="Z296" s="37"/>
      <c r="AA296" s="383"/>
      <c r="AB296" s="383"/>
      <c r="AC296" s="383"/>
    </row>
    <row r="297" spans="1:68" ht="16.5" customHeight="1" x14ac:dyDescent="0.25">
      <c r="A297" s="397" t="s">
        <v>395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72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396</v>
      </c>
      <c r="B299" s="54" t="s">
        <v>397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70</v>
      </c>
      <c r="Q300" s="402"/>
      <c r="R300" s="402"/>
      <c r="S300" s="402"/>
      <c r="T300" s="402"/>
      <c r="U300" s="402"/>
      <c r="V300" s="403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70</v>
      </c>
      <c r="Q301" s="402"/>
      <c r="R301" s="402"/>
      <c r="S301" s="402"/>
      <c r="T301" s="402"/>
      <c r="U301" s="402"/>
      <c r="V301" s="403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398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110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399</v>
      </c>
      <c r="B304" s="54" t="s">
        <v>400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70</v>
      </c>
      <c r="Q305" s="402"/>
      <c r="R305" s="402"/>
      <c r="S305" s="402"/>
      <c r="T305" s="402"/>
      <c r="U305" s="402"/>
      <c r="V305" s="403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70</v>
      </c>
      <c r="Q306" s="402"/>
      <c r="R306" s="402"/>
      <c r="S306" s="402"/>
      <c r="T306" s="402"/>
      <c r="U306" s="402"/>
      <c r="V306" s="403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64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403</v>
      </c>
      <c r="B309" s="54" t="s">
        <v>404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70</v>
      </c>
      <c r="Q310" s="402"/>
      <c r="R310" s="402"/>
      <c r="S310" s="402"/>
      <c r="T310" s="402"/>
      <c r="U310" s="402"/>
      <c r="V310" s="403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70</v>
      </c>
      <c r="Q311" s="402"/>
      <c r="R311" s="402"/>
      <c r="S311" s="402"/>
      <c r="T311" s="402"/>
      <c r="U311" s="402"/>
      <c r="V311" s="403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405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110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406</v>
      </c>
      <c r="B314" s="54" t="s">
        <v>407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408</v>
      </c>
      <c r="B315" s="54" t="s">
        <v>409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43" t="s">
        <v>412</v>
      </c>
      <c r="Q316" s="387"/>
      <c r="R316" s="387"/>
      <c r="S316" s="387"/>
      <c r="T316" s="388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410</v>
      </c>
      <c r="B317" s="54" t="s">
        <v>413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414</v>
      </c>
      <c r="B318" s="54" t="s">
        <v>415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416</v>
      </c>
      <c r="B319" s="54" t="s">
        <v>417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418</v>
      </c>
      <c r="B320" s="54" t="s">
        <v>419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420</v>
      </c>
      <c r="B321" s="54" t="s">
        <v>421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70</v>
      </c>
      <c r="Q322" s="402"/>
      <c r="R322" s="402"/>
      <c r="S322" s="402"/>
      <c r="T322" s="402"/>
      <c r="U322" s="402"/>
      <c r="V322" s="403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70</v>
      </c>
      <c r="Q323" s="402"/>
      <c r="R323" s="402"/>
      <c r="S323" s="402"/>
      <c r="T323" s="402"/>
      <c r="U323" s="402"/>
      <c r="V323" s="403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1" t="s">
        <v>64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69</v>
      </c>
      <c r="X325" s="380">
        <v>20</v>
      </c>
      <c r="Y325" s="381">
        <f>IFERROR(IF(X325="",0,CEILING((X325/$H325),1)*$H325),"")</f>
        <v>21</v>
      </c>
      <c r="Z325" s="36">
        <f>IFERROR(IF(Y325=0,"",ROUNDUP(Y325/H325,0)*0.00753),"")</f>
        <v>3.7650000000000003E-2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21.238095238095237</v>
      </c>
      <c r="BN325" s="64">
        <f>IFERROR(Y325*I325/H325,"0")</f>
        <v>22.299999999999997</v>
      </c>
      <c r="BO325" s="64">
        <f>IFERROR(1/J325*(X325/H325),"0")</f>
        <v>3.0525030525030524E-2</v>
      </c>
      <c r="BP325" s="64">
        <f>IFERROR(1/J325*(Y325/H325),"0")</f>
        <v>3.2051282051282048E-2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69</v>
      </c>
      <c r="X326" s="380">
        <v>20</v>
      </c>
      <c r="Y326" s="381">
        <f>IFERROR(IF(X326="",0,CEILING((X326/$H326),1)*$H326),"")</f>
        <v>21</v>
      </c>
      <c r="Z326" s="36">
        <f>IFERROR(IF(Y326=0,"",ROUNDUP(Y326/H326,0)*0.00753),"")</f>
        <v>3.7650000000000003E-2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21.238095238095237</v>
      </c>
      <c r="BN326" s="64">
        <f>IFERROR(Y326*I326/H326,"0")</f>
        <v>22.299999999999997</v>
      </c>
      <c r="BO326" s="64">
        <f>IFERROR(1/J326*(X326/H326),"0")</f>
        <v>3.0525030525030524E-2</v>
      </c>
      <c r="BP326" s="64">
        <f>IFERROR(1/J326*(Y326/H326),"0")</f>
        <v>3.2051282051282048E-2</v>
      </c>
    </row>
    <row r="327" spans="1:68" ht="27" customHeight="1" x14ac:dyDescent="0.25">
      <c r="A327" s="54" t="s">
        <v>426</v>
      </c>
      <c r="B327" s="54" t="s">
        <v>427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70</v>
      </c>
      <c r="Q329" s="402"/>
      <c r="R329" s="402"/>
      <c r="S329" s="402"/>
      <c r="T329" s="402"/>
      <c r="U329" s="402"/>
      <c r="V329" s="403"/>
      <c r="W329" s="37" t="s">
        <v>71</v>
      </c>
      <c r="X329" s="382">
        <f>IFERROR(X325/H325,"0")+IFERROR(X326/H326,"0")+IFERROR(X327/H327,"0")+IFERROR(X328/H328,"0")</f>
        <v>9.5238095238095237</v>
      </c>
      <c r="Y329" s="382">
        <f>IFERROR(Y325/H325,"0")+IFERROR(Y326/H326,"0")+IFERROR(Y327/H327,"0")+IFERROR(Y328/H328,"0")</f>
        <v>10</v>
      </c>
      <c r="Z329" s="382">
        <f>IFERROR(IF(Z325="",0,Z325),"0")+IFERROR(IF(Z326="",0,Z326),"0")+IFERROR(IF(Z327="",0,Z327),"0")+IFERROR(IF(Z328="",0,Z328),"0")</f>
        <v>7.5300000000000006E-2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70</v>
      </c>
      <c r="Q330" s="402"/>
      <c r="R330" s="402"/>
      <c r="S330" s="402"/>
      <c r="T330" s="402"/>
      <c r="U330" s="402"/>
      <c r="V330" s="403"/>
      <c r="W330" s="37" t="s">
        <v>69</v>
      </c>
      <c r="X330" s="382">
        <f>IFERROR(SUM(X325:X328),"0")</f>
        <v>40</v>
      </c>
      <c r="Y330" s="382">
        <f>IFERROR(SUM(Y325:Y328),"0")</f>
        <v>42</v>
      </c>
      <c r="Z330" s="37"/>
      <c r="AA330" s="383"/>
      <c r="AB330" s="383"/>
      <c r="AC330" s="383"/>
    </row>
    <row r="331" spans="1:68" ht="14.25" customHeight="1" x14ac:dyDescent="0.25">
      <c r="A331" s="431" t="s">
        <v>72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69</v>
      </c>
      <c r="X332" s="380">
        <v>65</v>
      </c>
      <c r="Y332" s="381">
        <f t="shared" ref="Y332:Y337" si="62">IFERROR(IF(X332="",0,CEILING((X332/$H332),1)*$H332),"")</f>
        <v>70.2</v>
      </c>
      <c r="Z332" s="36">
        <f>IFERROR(IF(Y332=0,"",ROUNDUP(Y332/H332,0)*0.02175),"")</f>
        <v>0.19574999999999998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69.650000000000006</v>
      </c>
      <c r="BN332" s="64">
        <f t="shared" ref="BN332:BN337" si="64">IFERROR(Y332*I332/H332,"0")</f>
        <v>75.222000000000008</v>
      </c>
      <c r="BO332" s="64">
        <f t="shared" ref="BO332:BO337" si="65">IFERROR(1/J332*(X332/H332),"0")</f>
        <v>0.14880952380952381</v>
      </c>
      <c r="BP332" s="64">
        <f t="shared" ref="BP332:BP337" si="66">IFERROR(1/J332*(Y332/H332),"0")</f>
        <v>0.1607142857142857</v>
      </c>
    </row>
    <row r="333" spans="1:68" ht="27" customHeight="1" x14ac:dyDescent="0.25">
      <c r="A333" s="54" t="s">
        <v>432</v>
      </c>
      <c r="B333" s="54" t="s">
        <v>433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434</v>
      </c>
      <c r="B334" s="54" t="s">
        <v>435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438</v>
      </c>
      <c r="B336" s="54" t="s">
        <v>439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440</v>
      </c>
      <c r="B337" s="54" t="s">
        <v>441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70</v>
      </c>
      <c r="Q338" s="402"/>
      <c r="R338" s="402"/>
      <c r="S338" s="402"/>
      <c r="T338" s="402"/>
      <c r="U338" s="402"/>
      <c r="V338" s="403"/>
      <c r="W338" s="37" t="s">
        <v>71</v>
      </c>
      <c r="X338" s="382">
        <f>IFERROR(X332/H332,"0")+IFERROR(X333/H333,"0")+IFERROR(X334/H334,"0")+IFERROR(X335/H335,"0")+IFERROR(X336/H336,"0")+IFERROR(X337/H337,"0")</f>
        <v>8.3333333333333339</v>
      </c>
      <c r="Y338" s="382">
        <f>IFERROR(Y332/H332,"0")+IFERROR(Y333/H333,"0")+IFERROR(Y334/H334,"0")+IFERROR(Y335/H335,"0")+IFERROR(Y336/H336,"0")+IFERROR(Y337/H337,"0")</f>
        <v>9</v>
      </c>
      <c r="Z338" s="382">
        <f>IFERROR(IF(Z332="",0,Z332),"0")+IFERROR(IF(Z333="",0,Z333),"0")+IFERROR(IF(Z334="",0,Z334),"0")+IFERROR(IF(Z335="",0,Z335),"0")+IFERROR(IF(Z336="",0,Z336),"0")+IFERROR(IF(Z337="",0,Z337),"0")</f>
        <v>0.19574999999999998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70</v>
      </c>
      <c r="Q339" s="402"/>
      <c r="R339" s="402"/>
      <c r="S339" s="402"/>
      <c r="T339" s="402"/>
      <c r="U339" s="402"/>
      <c r="V339" s="403"/>
      <c r="W339" s="37" t="s">
        <v>69</v>
      </c>
      <c r="X339" s="382">
        <f>IFERROR(SUM(X332:X337),"0")</f>
        <v>65</v>
      </c>
      <c r="Y339" s="382">
        <f>IFERROR(SUM(Y332:Y337),"0")</f>
        <v>70.2</v>
      </c>
      <c r="Z339" s="37"/>
      <c r="AA339" s="383"/>
      <c r="AB339" s="383"/>
      <c r="AC339" s="383"/>
    </row>
    <row r="340" spans="1:68" ht="14.25" customHeight="1" x14ac:dyDescent="0.25">
      <c r="A340" s="431" t="s">
        <v>167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442</v>
      </c>
      <c r="B341" s="54" t="s">
        <v>443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69</v>
      </c>
      <c r="X342" s="380">
        <v>16</v>
      </c>
      <c r="Y342" s="381">
        <f>IFERROR(IF(X342="",0,CEILING((X342/$H342),1)*$H342),"")</f>
        <v>23.4</v>
      </c>
      <c r="Z342" s="36">
        <f>IFERROR(IF(Y342=0,"",ROUNDUP(Y342/H342,0)*0.02175),"")</f>
        <v>6.5250000000000002E-2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17.156923076923078</v>
      </c>
      <c r="BN342" s="64">
        <f>IFERROR(Y342*I342/H342,"0")</f>
        <v>25.092000000000002</v>
      </c>
      <c r="BO342" s="64">
        <f>IFERROR(1/J342*(X342/H342),"0")</f>
        <v>3.6630036630036632E-2</v>
      </c>
      <c r="BP342" s="64">
        <f>IFERROR(1/J342*(Y342/H342),"0")</f>
        <v>5.3571428571428568E-2</v>
      </c>
    </row>
    <row r="343" spans="1:68" ht="16.5" customHeight="1" x14ac:dyDescent="0.25">
      <c r="A343" s="54" t="s">
        <v>446</v>
      </c>
      <c r="B343" s="54" t="s">
        <v>447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70</v>
      </c>
      <c r="Q344" s="402"/>
      <c r="R344" s="402"/>
      <c r="S344" s="402"/>
      <c r="T344" s="402"/>
      <c r="U344" s="402"/>
      <c r="V344" s="403"/>
      <c r="W344" s="37" t="s">
        <v>71</v>
      </c>
      <c r="X344" s="382">
        <f>IFERROR(X341/H341,"0")+IFERROR(X342/H342,"0")+IFERROR(X343/H343,"0")</f>
        <v>2.0512820512820515</v>
      </c>
      <c r="Y344" s="382">
        <f>IFERROR(Y341/H341,"0")+IFERROR(Y342/H342,"0")+IFERROR(Y343/H343,"0")</f>
        <v>3</v>
      </c>
      <c r="Z344" s="382">
        <f>IFERROR(IF(Z341="",0,Z341),"0")+IFERROR(IF(Z342="",0,Z342),"0")+IFERROR(IF(Z343="",0,Z343),"0")</f>
        <v>6.5250000000000002E-2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70</v>
      </c>
      <c r="Q345" s="402"/>
      <c r="R345" s="402"/>
      <c r="S345" s="402"/>
      <c r="T345" s="402"/>
      <c r="U345" s="402"/>
      <c r="V345" s="403"/>
      <c r="W345" s="37" t="s">
        <v>69</v>
      </c>
      <c r="X345" s="382">
        <f>IFERROR(SUM(X341:X343),"0")</f>
        <v>16</v>
      </c>
      <c r="Y345" s="382">
        <f>IFERROR(SUM(Y341:Y343),"0")</f>
        <v>23.4</v>
      </c>
      <c r="Z345" s="37"/>
      <c r="AA345" s="383"/>
      <c r="AB345" s="383"/>
      <c r="AC345" s="383"/>
    </row>
    <row r="346" spans="1:68" ht="14.25" customHeight="1" x14ac:dyDescent="0.25">
      <c r="A346" s="431" t="s">
        <v>96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448</v>
      </c>
      <c r="B347" s="54" t="s">
        <v>449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12" t="s">
        <v>450</v>
      </c>
      <c r="Q347" s="387"/>
      <c r="R347" s="387"/>
      <c r="S347" s="387"/>
      <c r="T347" s="388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451</v>
      </c>
      <c r="B348" s="54" t="s">
        <v>452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85" t="s">
        <v>453</v>
      </c>
      <c r="Q348" s="387"/>
      <c r="R348" s="387"/>
      <c r="S348" s="387"/>
      <c r="T348" s="388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69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70</v>
      </c>
      <c r="Q351" s="402"/>
      <c r="R351" s="402"/>
      <c r="S351" s="402"/>
      <c r="T351" s="402"/>
      <c r="U351" s="402"/>
      <c r="V351" s="403"/>
      <c r="W351" s="37" t="s">
        <v>71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70</v>
      </c>
      <c r="Q352" s="402"/>
      <c r="R352" s="402"/>
      <c r="S352" s="402"/>
      <c r="T352" s="402"/>
      <c r="U352" s="402"/>
      <c r="V352" s="403"/>
      <c r="W352" s="37" t="s">
        <v>69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458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459</v>
      </c>
      <c r="B354" s="54" t="s">
        <v>460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463</v>
      </c>
      <c r="B355" s="54" t="s">
        <v>464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465</v>
      </c>
      <c r="B356" s="54" t="s">
        <v>466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70</v>
      </c>
      <c r="Q357" s="402"/>
      <c r="R357" s="402"/>
      <c r="S357" s="402"/>
      <c r="T357" s="402"/>
      <c r="U357" s="402"/>
      <c r="V357" s="403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70</v>
      </c>
      <c r="Q358" s="402"/>
      <c r="R358" s="402"/>
      <c r="S358" s="402"/>
      <c r="T358" s="402"/>
      <c r="U358" s="402"/>
      <c r="V358" s="403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467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64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468</v>
      </c>
      <c r="B361" s="54" t="s">
        <v>469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70</v>
      </c>
      <c r="Q362" s="402"/>
      <c r="R362" s="402"/>
      <c r="S362" s="402"/>
      <c r="T362" s="402"/>
      <c r="U362" s="402"/>
      <c r="V362" s="403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70</v>
      </c>
      <c r="Q363" s="402"/>
      <c r="R363" s="402"/>
      <c r="S363" s="402"/>
      <c r="T363" s="402"/>
      <c r="U363" s="402"/>
      <c r="V363" s="403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1" t="s">
        <v>72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470</v>
      </c>
      <c r="B365" s="54" t="s">
        <v>471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69</v>
      </c>
      <c r="X366" s="380">
        <v>0.97999999999999987</v>
      </c>
      <c r="Y366" s="381">
        <f>IFERROR(IF(X366="",0,CEILING((X366/$H366),1)*$H366),"")</f>
        <v>2.1</v>
      </c>
      <c r="Z366" s="36">
        <f>IFERROR(IF(Y366=0,"",ROUNDUP(Y366/H366,0)*0.00753),"")</f>
        <v>7.5300000000000002E-3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1.1069333333333331</v>
      </c>
      <c r="BN366" s="64">
        <f>IFERROR(Y366*I366/H366,"0")</f>
        <v>2.3719999999999999</v>
      </c>
      <c r="BO366" s="64">
        <f>IFERROR(1/J366*(X366/H366),"0")</f>
        <v>2.9914529914529908E-3</v>
      </c>
      <c r="BP366" s="64">
        <f>IFERROR(1/J366*(Y366/H366),"0")</f>
        <v>6.41025641025641E-3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69</v>
      </c>
      <c r="X367" s="380">
        <v>0.97999999999999987</v>
      </c>
      <c r="Y367" s="381">
        <f>IFERROR(IF(X367="",0,CEILING((X367/$H367),1)*$H367),"")</f>
        <v>2.1</v>
      </c>
      <c r="Z367" s="36">
        <f>IFERROR(IF(Y367=0,"",ROUNDUP(Y367/H367,0)*0.00753),"")</f>
        <v>7.5300000000000002E-3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1.1013333333333333</v>
      </c>
      <c r="BN367" s="64">
        <f>IFERROR(Y367*I367/H367,"0")</f>
        <v>2.36</v>
      </c>
      <c r="BO367" s="64">
        <f>IFERROR(1/J367*(X367/H367),"0")</f>
        <v>2.9914529914529908E-3</v>
      </c>
      <c r="BP367" s="64">
        <f>IFERROR(1/J367*(Y367/H367),"0")</f>
        <v>6.41025641025641E-3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70</v>
      </c>
      <c r="Q368" s="402"/>
      <c r="R368" s="402"/>
      <c r="S368" s="402"/>
      <c r="T368" s="402"/>
      <c r="U368" s="402"/>
      <c r="V368" s="403"/>
      <c r="W368" s="37" t="s">
        <v>71</v>
      </c>
      <c r="X368" s="382">
        <f>IFERROR(X365/H365,"0")+IFERROR(X366/H366,"0")+IFERROR(X367/H367,"0")</f>
        <v>0.93333333333333313</v>
      </c>
      <c r="Y368" s="382">
        <f>IFERROR(Y365/H365,"0")+IFERROR(Y366/H366,"0")+IFERROR(Y367/H367,"0")</f>
        <v>2</v>
      </c>
      <c r="Z368" s="382">
        <f>IFERROR(IF(Z365="",0,Z365),"0")+IFERROR(IF(Z366="",0,Z366),"0")+IFERROR(IF(Z367="",0,Z367),"0")</f>
        <v>1.506E-2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70</v>
      </c>
      <c r="Q369" s="402"/>
      <c r="R369" s="402"/>
      <c r="S369" s="402"/>
      <c r="T369" s="402"/>
      <c r="U369" s="402"/>
      <c r="V369" s="403"/>
      <c r="W369" s="37" t="s">
        <v>69</v>
      </c>
      <c r="X369" s="382">
        <f>IFERROR(SUM(X365:X367),"0")</f>
        <v>1.9599999999999997</v>
      </c>
      <c r="Y369" s="382">
        <f>IFERROR(SUM(Y365:Y367),"0")</f>
        <v>4.2</v>
      </c>
      <c r="Z369" s="37"/>
      <c r="AA369" s="383"/>
      <c r="AB369" s="383"/>
      <c r="AC369" s="383"/>
    </row>
    <row r="370" spans="1:68" ht="27.75" customHeight="1" x14ac:dyDescent="0.2">
      <c r="A370" s="404" t="s">
        <v>476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477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110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69</v>
      </c>
      <c r="X373" s="380">
        <v>225</v>
      </c>
      <c r="Y373" s="381">
        <f t="shared" ref="Y373:Y381" si="67">IFERROR(IF(X373="",0,CEILING((X373/$H373),1)*$H373),"")</f>
        <v>225</v>
      </c>
      <c r="Z373" s="36">
        <f>IFERROR(IF(Y373=0,"",ROUNDUP(Y373/H373,0)*0.02175),"")</f>
        <v>0.32624999999999998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232.2</v>
      </c>
      <c r="BN373" s="64">
        <f t="shared" ref="BN373:BN381" si="69">IFERROR(Y373*I373/H373,"0")</f>
        <v>232.2</v>
      </c>
      <c r="BO373" s="64">
        <f t="shared" ref="BO373:BO381" si="70">IFERROR(1/J373*(X373/H373),"0")</f>
        <v>0.3125</v>
      </c>
      <c r="BP373" s="64">
        <f t="shared" ref="BP373:BP381" si="71">IFERROR(1/J373*(Y373/H373),"0")</f>
        <v>0.3125</v>
      </c>
    </row>
    <row r="374" spans="1:68" ht="27" customHeight="1" x14ac:dyDescent="0.25">
      <c r="A374" s="54" t="s">
        <v>478</v>
      </c>
      <c r="B374" s="54" t="s">
        <v>480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69</v>
      </c>
      <c r="X375" s="380">
        <v>400</v>
      </c>
      <c r="Y375" s="381">
        <f t="shared" si="67"/>
        <v>405</v>
      </c>
      <c r="Z375" s="36">
        <f>IFERROR(IF(Y375=0,"",ROUNDUP(Y375/H375,0)*0.02175),"")</f>
        <v>0.58724999999999994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412.8</v>
      </c>
      <c r="BN375" s="64">
        <f t="shared" si="69"/>
        <v>417.96000000000004</v>
      </c>
      <c r="BO375" s="64">
        <f t="shared" si="70"/>
        <v>0.55555555555555558</v>
      </c>
      <c r="BP375" s="64">
        <f t="shared" si="71"/>
        <v>0.5625</v>
      </c>
    </row>
    <row r="376" spans="1:68" ht="27" customHeight="1" x14ac:dyDescent="0.25">
      <c r="A376" s="54" t="s">
        <v>481</v>
      </c>
      <c r="B376" s="54" t="s">
        <v>483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69</v>
      </c>
      <c r="X378" s="380">
        <v>375</v>
      </c>
      <c r="Y378" s="381">
        <f t="shared" si="67"/>
        <v>375</v>
      </c>
      <c r="Z378" s="36">
        <f>IFERROR(IF(Y378=0,"",ROUNDUP(Y378/H378,0)*0.02175),"")</f>
        <v>0.54374999999999996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387</v>
      </c>
      <c r="BN378" s="64">
        <f t="shared" si="69"/>
        <v>387</v>
      </c>
      <c r="BO378" s="64">
        <f t="shared" si="70"/>
        <v>0.52083333333333326</v>
      </c>
      <c r="BP378" s="64">
        <f t="shared" si="71"/>
        <v>0.52083333333333326</v>
      </c>
    </row>
    <row r="379" spans="1:68" ht="27" customHeight="1" x14ac:dyDescent="0.25">
      <c r="A379" s="54" t="s">
        <v>487</v>
      </c>
      <c r="B379" s="54" t="s">
        <v>488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489</v>
      </c>
      <c r="B380" s="54" t="s">
        <v>490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492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70</v>
      </c>
      <c r="Q382" s="402"/>
      <c r="R382" s="402"/>
      <c r="S382" s="402"/>
      <c r="T382" s="402"/>
      <c r="U382" s="402"/>
      <c r="V382" s="403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66.666666666666671</v>
      </c>
      <c r="Y382" s="382">
        <f>IFERROR(Y373/H373,"0")+IFERROR(Y374/H374,"0")+IFERROR(Y375/H375,"0")+IFERROR(Y376/H376,"0")+IFERROR(Y377/H377,"0")+IFERROR(Y378/H378,"0")+IFERROR(Y379/H379,"0")+IFERROR(Y380/H380,"0")+IFERROR(Y381/H381,"0")</f>
        <v>67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1.4572499999999999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70</v>
      </c>
      <c r="Q383" s="402"/>
      <c r="R383" s="402"/>
      <c r="S383" s="402"/>
      <c r="T383" s="402"/>
      <c r="U383" s="402"/>
      <c r="V383" s="403"/>
      <c r="W383" s="37" t="s">
        <v>69</v>
      </c>
      <c r="X383" s="382">
        <f>IFERROR(SUM(X373:X381),"0")</f>
        <v>1000</v>
      </c>
      <c r="Y383" s="382">
        <f>IFERROR(SUM(Y373:Y381),"0")</f>
        <v>1005</v>
      </c>
      <c r="Z383" s="37"/>
      <c r="AA383" s="383"/>
      <c r="AB383" s="383"/>
      <c r="AC383" s="383"/>
    </row>
    <row r="384" spans="1:68" ht="14.25" customHeight="1" x14ac:dyDescent="0.25">
      <c r="A384" s="431" t="s">
        <v>146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69</v>
      </c>
      <c r="X385" s="380">
        <v>2150</v>
      </c>
      <c r="Y385" s="381">
        <f>IFERROR(IF(X385="",0,CEILING((X385/$H385),1)*$H385),"")</f>
        <v>2160</v>
      </c>
      <c r="Z385" s="36">
        <f>IFERROR(IF(Y385=0,"",ROUNDUP(Y385/H385,0)*0.02175),"")</f>
        <v>3.1319999999999997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2218.8000000000002</v>
      </c>
      <c r="BN385" s="64">
        <f>IFERROR(Y385*I385/H385,"0")</f>
        <v>2229.1200000000003</v>
      </c>
      <c r="BO385" s="64">
        <f>IFERROR(1/J385*(X385/H385),"0")</f>
        <v>2.9861111111111112</v>
      </c>
      <c r="BP385" s="64">
        <f>IFERROR(1/J385*(Y385/H385),"0")</f>
        <v>3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70</v>
      </c>
      <c r="Q387" s="402"/>
      <c r="R387" s="402"/>
      <c r="S387" s="402"/>
      <c r="T387" s="402"/>
      <c r="U387" s="402"/>
      <c r="V387" s="403"/>
      <c r="W387" s="37" t="s">
        <v>71</v>
      </c>
      <c r="X387" s="382">
        <f>IFERROR(X385/H385,"0")+IFERROR(X386/H386,"0")</f>
        <v>143.33333333333334</v>
      </c>
      <c r="Y387" s="382">
        <f>IFERROR(Y385/H385,"0")+IFERROR(Y386/H386,"0")</f>
        <v>144</v>
      </c>
      <c r="Z387" s="382">
        <f>IFERROR(IF(Z385="",0,Z385),"0")+IFERROR(IF(Z386="",0,Z386),"0")</f>
        <v>3.1319999999999997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70</v>
      </c>
      <c r="Q388" s="402"/>
      <c r="R388" s="402"/>
      <c r="S388" s="402"/>
      <c r="T388" s="402"/>
      <c r="U388" s="402"/>
      <c r="V388" s="403"/>
      <c r="W388" s="37" t="s">
        <v>69</v>
      </c>
      <c r="X388" s="382">
        <f>IFERROR(SUM(X385:X386),"0")</f>
        <v>2150</v>
      </c>
      <c r="Y388" s="382">
        <f>IFERROR(SUM(Y385:Y386),"0")</f>
        <v>2160</v>
      </c>
      <c r="Z388" s="37"/>
      <c r="AA388" s="383"/>
      <c r="AB388" s="383"/>
      <c r="AC388" s="383"/>
    </row>
    <row r="389" spans="1:68" ht="14.25" customHeight="1" x14ac:dyDescent="0.25">
      <c r="A389" s="431" t="s">
        <v>72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497</v>
      </c>
      <c r="B390" s="54" t="s">
        <v>498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497</v>
      </c>
      <c r="B391" s="54" t="s">
        <v>499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500</v>
      </c>
      <c r="B392" s="54" t="s">
        <v>501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69</v>
      </c>
      <c r="X392" s="380">
        <v>16</v>
      </c>
      <c r="Y392" s="381">
        <f>IFERROR(IF(X392="",0,CEILING((X392/$H392),1)*$H392),"")</f>
        <v>23.4</v>
      </c>
      <c r="Z392" s="36">
        <f>IFERROR(IF(Y392=0,"",ROUNDUP(Y392/H392,0)*0.02175),"")</f>
        <v>6.5250000000000002E-2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17.156923076923078</v>
      </c>
      <c r="BN392" s="64">
        <f>IFERROR(Y392*I392/H392,"0")</f>
        <v>25.092000000000002</v>
      </c>
      <c r="BO392" s="64">
        <f>IFERROR(1/J392*(X392/H392),"0")</f>
        <v>3.6630036630036632E-2</v>
      </c>
      <c r="BP392" s="64">
        <f>IFERROR(1/J392*(Y392/H392),"0")</f>
        <v>5.3571428571428568E-2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70</v>
      </c>
      <c r="Q393" s="402"/>
      <c r="R393" s="402"/>
      <c r="S393" s="402"/>
      <c r="T393" s="402"/>
      <c r="U393" s="402"/>
      <c r="V393" s="403"/>
      <c r="W393" s="37" t="s">
        <v>71</v>
      </c>
      <c r="X393" s="382">
        <f>IFERROR(X390/H390,"0")+IFERROR(X391/H391,"0")+IFERROR(X392/H392,"0")</f>
        <v>2.0512820512820515</v>
      </c>
      <c r="Y393" s="382">
        <f>IFERROR(Y390/H390,"0")+IFERROR(Y391/H391,"0")+IFERROR(Y392/H392,"0")</f>
        <v>3</v>
      </c>
      <c r="Z393" s="382">
        <f>IFERROR(IF(Z390="",0,Z390),"0")+IFERROR(IF(Z391="",0,Z391),"0")+IFERROR(IF(Z392="",0,Z392),"0")</f>
        <v>6.5250000000000002E-2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70</v>
      </c>
      <c r="Q394" s="402"/>
      <c r="R394" s="402"/>
      <c r="S394" s="402"/>
      <c r="T394" s="402"/>
      <c r="U394" s="402"/>
      <c r="V394" s="403"/>
      <c r="W394" s="37" t="s">
        <v>69</v>
      </c>
      <c r="X394" s="382">
        <f>IFERROR(SUM(X390:X392),"0")</f>
        <v>16</v>
      </c>
      <c r="Y394" s="382">
        <f>IFERROR(SUM(Y390:Y392),"0")</f>
        <v>23.4</v>
      </c>
      <c r="Z394" s="37"/>
      <c r="AA394" s="383"/>
      <c r="AB394" s="383"/>
      <c r="AC394" s="383"/>
    </row>
    <row r="395" spans="1:68" ht="14.25" customHeight="1" x14ac:dyDescent="0.25">
      <c r="A395" s="431" t="s">
        <v>167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502</v>
      </c>
      <c r="B396" s="54" t="s">
        <v>503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502</v>
      </c>
      <c r="B397" s="54" t="s">
        <v>504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70</v>
      </c>
      <c r="Q398" s="402"/>
      <c r="R398" s="402"/>
      <c r="S398" s="402"/>
      <c r="T398" s="402"/>
      <c r="U398" s="402"/>
      <c r="V398" s="403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70</v>
      </c>
      <c r="Q399" s="402"/>
      <c r="R399" s="402"/>
      <c r="S399" s="402"/>
      <c r="T399" s="402"/>
      <c r="U399" s="402"/>
      <c r="V399" s="403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110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506</v>
      </c>
      <c r="B402" s="54" t="s">
        <v>507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8" t="s">
        <v>508</v>
      </c>
      <c r="Q402" s="387"/>
      <c r="R402" s="387"/>
      <c r="S402" s="387"/>
      <c r="T402" s="388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509</v>
      </c>
      <c r="B403" s="54" t="s">
        <v>510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511</v>
      </c>
      <c r="B404" s="54" t="s">
        <v>512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513</v>
      </c>
      <c r="B405" s="54" t="s">
        <v>514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70</v>
      </c>
      <c r="Q406" s="402"/>
      <c r="R406" s="402"/>
      <c r="S406" s="402"/>
      <c r="T406" s="402"/>
      <c r="U406" s="402"/>
      <c r="V406" s="403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70</v>
      </c>
      <c r="Q407" s="402"/>
      <c r="R407" s="402"/>
      <c r="S407" s="402"/>
      <c r="T407" s="402"/>
      <c r="U407" s="402"/>
      <c r="V407" s="403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64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517</v>
      </c>
      <c r="B410" s="54" t="s">
        <v>518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70</v>
      </c>
      <c r="Q411" s="402"/>
      <c r="R411" s="402"/>
      <c r="S411" s="402"/>
      <c r="T411" s="402"/>
      <c r="U411" s="402"/>
      <c r="V411" s="403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70</v>
      </c>
      <c r="Q412" s="402"/>
      <c r="R412" s="402"/>
      <c r="S412" s="402"/>
      <c r="T412" s="402"/>
      <c r="U412" s="402"/>
      <c r="V412" s="403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72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69</v>
      </c>
      <c r="X414" s="380">
        <v>8</v>
      </c>
      <c r="Y414" s="381">
        <f>IFERROR(IF(X414="",0,CEILING((X414/$H414),1)*$H414),"")</f>
        <v>15.6</v>
      </c>
      <c r="Z414" s="36">
        <f>IFERROR(IF(Y414=0,"",ROUNDUP(Y414/H414,0)*0.02175),"")</f>
        <v>4.3499999999999997E-2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8.5784615384615392</v>
      </c>
      <c r="BN414" s="64">
        <f>IFERROR(Y414*I414/H414,"0")</f>
        <v>16.728000000000002</v>
      </c>
      <c r="BO414" s="64">
        <f>IFERROR(1/J414*(X414/H414),"0")</f>
        <v>1.8315018315018316E-2</v>
      </c>
      <c r="BP414" s="64">
        <f>IFERROR(1/J414*(Y414/H414),"0")</f>
        <v>3.5714285714285712E-2</v>
      </c>
    </row>
    <row r="415" spans="1:68" ht="27" customHeight="1" x14ac:dyDescent="0.25">
      <c r="A415" s="54" t="s">
        <v>521</v>
      </c>
      <c r="B415" s="54" t="s">
        <v>522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523</v>
      </c>
      <c r="B417" s="54" t="s">
        <v>525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526</v>
      </c>
      <c r="B418" s="54" t="s">
        <v>527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70</v>
      </c>
      <c r="Q419" s="402"/>
      <c r="R419" s="402"/>
      <c r="S419" s="402"/>
      <c r="T419" s="402"/>
      <c r="U419" s="402"/>
      <c r="V419" s="403"/>
      <c r="W419" s="37" t="s">
        <v>71</v>
      </c>
      <c r="X419" s="382">
        <f>IFERROR(X414/H414,"0")+IFERROR(X415/H415,"0")+IFERROR(X416/H416,"0")+IFERROR(X417/H417,"0")+IFERROR(X418/H418,"0")</f>
        <v>1.0256410256410258</v>
      </c>
      <c r="Y419" s="382">
        <f>IFERROR(Y414/H414,"0")+IFERROR(Y415/H415,"0")+IFERROR(Y416/H416,"0")+IFERROR(Y417/H417,"0")+IFERROR(Y418/H418,"0")</f>
        <v>2</v>
      </c>
      <c r="Z419" s="382">
        <f>IFERROR(IF(Z414="",0,Z414),"0")+IFERROR(IF(Z415="",0,Z415),"0")+IFERROR(IF(Z416="",0,Z416),"0")+IFERROR(IF(Z417="",0,Z417),"0")+IFERROR(IF(Z418="",0,Z418),"0")</f>
        <v>4.3499999999999997E-2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70</v>
      </c>
      <c r="Q420" s="402"/>
      <c r="R420" s="402"/>
      <c r="S420" s="402"/>
      <c r="T420" s="402"/>
      <c r="U420" s="402"/>
      <c r="V420" s="403"/>
      <c r="W420" s="37" t="s">
        <v>69</v>
      </c>
      <c r="X420" s="382">
        <f>IFERROR(SUM(X414:X418),"0")</f>
        <v>8</v>
      </c>
      <c r="Y420" s="382">
        <f>IFERROR(SUM(Y414:Y418),"0")</f>
        <v>15.6</v>
      </c>
      <c r="Z420" s="37"/>
      <c r="AA420" s="383"/>
      <c r="AB420" s="383"/>
      <c r="AC420" s="383"/>
    </row>
    <row r="421" spans="1:68" ht="14.25" customHeight="1" x14ac:dyDescent="0.25">
      <c r="A421" s="431" t="s">
        <v>167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528</v>
      </c>
      <c r="B422" s="54" t="s">
        <v>529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70</v>
      </c>
      <c r="Q423" s="402"/>
      <c r="R423" s="402"/>
      <c r="S423" s="402"/>
      <c r="T423" s="402"/>
      <c r="U423" s="402"/>
      <c r="V423" s="403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70</v>
      </c>
      <c r="Q424" s="402"/>
      <c r="R424" s="402"/>
      <c r="S424" s="402"/>
      <c r="T424" s="402"/>
      <c r="U424" s="402"/>
      <c r="V424" s="403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530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531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110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532</v>
      </c>
      <c r="B428" s="54" t="s">
        <v>533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70</v>
      </c>
      <c r="Q429" s="402"/>
      <c r="R429" s="402"/>
      <c r="S429" s="402"/>
      <c r="T429" s="402"/>
      <c r="U429" s="402"/>
      <c r="V429" s="403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70</v>
      </c>
      <c r="Q430" s="402"/>
      <c r="R430" s="402"/>
      <c r="S430" s="402"/>
      <c r="T430" s="402"/>
      <c r="U430" s="402"/>
      <c r="V430" s="403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64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534</v>
      </c>
      <c r="B432" s="54" t="s">
        <v>535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534</v>
      </c>
      <c r="B433" s="54" t="s">
        <v>536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537</v>
      </c>
      <c r="B434" s="54" t="s">
        <v>538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539</v>
      </c>
      <c r="B436" s="54" t="s">
        <v>541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542</v>
      </c>
      <c r="B437" s="54" t="s">
        <v>543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542</v>
      </c>
      <c r="B438" s="54" t="s">
        <v>544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545</v>
      </c>
      <c r="B439" s="54" t="s">
        <v>546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548</v>
      </c>
      <c r="B441" s="54" t="s">
        <v>549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548</v>
      </c>
      <c r="B442" s="54" t="s">
        <v>550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551</v>
      </c>
      <c r="B443" s="54" t="s">
        <v>552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551</v>
      </c>
      <c r="B444" s="54" t="s">
        <v>553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">
        <v>554</v>
      </c>
      <c r="Q444" s="387"/>
      <c r="R444" s="387"/>
      <c r="S444" s="387"/>
      <c r="T444" s="388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555</v>
      </c>
      <c r="B445" s="54" t="s">
        <v>556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555</v>
      </c>
      <c r="B446" s="54" t="s">
        <v>557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558</v>
      </c>
      <c r="B447" s="54" t="s">
        <v>559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558</v>
      </c>
      <c r="B448" s="54" t="s">
        <v>560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561</v>
      </c>
      <c r="B449" s="54" t="s">
        <v>562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563</v>
      </c>
      <c r="B450" s="54" t="s">
        <v>564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563</v>
      </c>
      <c r="B451" s="54" t="s">
        <v>565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566</v>
      </c>
      <c r="B452" s="54" t="s">
        <v>567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70</v>
      </c>
      <c r="Q453" s="402"/>
      <c r="R453" s="402"/>
      <c r="S453" s="402"/>
      <c r="T453" s="402"/>
      <c r="U453" s="402"/>
      <c r="V453" s="403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70</v>
      </c>
      <c r="Q454" s="402"/>
      <c r="R454" s="402"/>
      <c r="S454" s="402"/>
      <c r="T454" s="402"/>
      <c r="U454" s="402"/>
      <c r="V454" s="403"/>
      <c r="W454" s="37" t="s">
        <v>69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customHeight="1" x14ac:dyDescent="0.25">
      <c r="A455" s="431" t="s">
        <v>72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568</v>
      </c>
      <c r="B456" s="54" t="s">
        <v>569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570</v>
      </c>
      <c r="B457" s="54" t="s">
        <v>571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70</v>
      </c>
      <c r="Q458" s="402"/>
      <c r="R458" s="402"/>
      <c r="S458" s="402"/>
      <c r="T458" s="402"/>
      <c r="U458" s="402"/>
      <c r="V458" s="403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70</v>
      </c>
      <c r="Q459" s="402"/>
      <c r="R459" s="402"/>
      <c r="S459" s="402"/>
      <c r="T459" s="402"/>
      <c r="U459" s="402"/>
      <c r="V459" s="403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572</v>
      </c>
      <c r="B461" s="54" t="s">
        <v>573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70</v>
      </c>
      <c r="Q462" s="402"/>
      <c r="R462" s="402"/>
      <c r="S462" s="402"/>
      <c r="T462" s="402"/>
      <c r="U462" s="402"/>
      <c r="V462" s="403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70</v>
      </c>
      <c r="Q463" s="402"/>
      <c r="R463" s="402"/>
      <c r="S463" s="402"/>
      <c r="T463" s="402"/>
      <c r="U463" s="402"/>
      <c r="V463" s="403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576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146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577</v>
      </c>
      <c r="B466" s="54" t="s">
        <v>578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70</v>
      </c>
      <c r="Q467" s="402"/>
      <c r="R467" s="402"/>
      <c r="S467" s="402"/>
      <c r="T467" s="402"/>
      <c r="U467" s="402"/>
      <c r="V467" s="403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70</v>
      </c>
      <c r="Q468" s="402"/>
      <c r="R468" s="402"/>
      <c r="S468" s="402"/>
      <c r="T468" s="402"/>
      <c r="U468" s="402"/>
      <c r="V468" s="403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64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582</v>
      </c>
      <c r="B472" s="54" t="s">
        <v>583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584</v>
      </c>
      <c r="B473" s="54" t="s">
        <v>585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586</v>
      </c>
      <c r="B474" s="54" t="s">
        <v>587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586</v>
      </c>
      <c r="B475" s="54" t="s">
        <v>588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70</v>
      </c>
      <c r="Q476" s="402"/>
      <c r="R476" s="402"/>
      <c r="S476" s="402"/>
      <c r="T476" s="402"/>
      <c r="U476" s="402"/>
      <c r="V476" s="403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70</v>
      </c>
      <c r="Q477" s="402"/>
      <c r="R477" s="402"/>
      <c r="S477" s="402"/>
      <c r="T477" s="402"/>
      <c r="U477" s="402"/>
      <c r="V477" s="403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1" t="s">
        <v>105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589</v>
      </c>
      <c r="B479" s="54" t="s">
        <v>590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70</v>
      </c>
      <c r="Q480" s="402"/>
      <c r="R480" s="402"/>
      <c r="S480" s="402"/>
      <c r="T480" s="402"/>
      <c r="U480" s="402"/>
      <c r="V480" s="403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70</v>
      </c>
      <c r="Q481" s="402"/>
      <c r="R481" s="402"/>
      <c r="S481" s="402"/>
      <c r="T481" s="402"/>
      <c r="U481" s="402"/>
      <c r="V481" s="403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591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64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592</v>
      </c>
      <c r="B484" s="54" t="s">
        <v>593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594</v>
      </c>
      <c r="B485" s="54" t="s">
        <v>595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596</v>
      </c>
      <c r="B486" s="54" t="s">
        <v>597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70</v>
      </c>
      <c r="Q487" s="402"/>
      <c r="R487" s="402"/>
      <c r="S487" s="402"/>
      <c r="T487" s="402"/>
      <c r="U487" s="402"/>
      <c r="V487" s="403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70</v>
      </c>
      <c r="Q488" s="402"/>
      <c r="R488" s="402"/>
      <c r="S488" s="402"/>
      <c r="T488" s="402"/>
      <c r="U488" s="402"/>
      <c r="V488" s="403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598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64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599</v>
      </c>
      <c r="B491" s="54" t="s">
        <v>600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70</v>
      </c>
      <c r="Q492" s="402"/>
      <c r="R492" s="402"/>
      <c r="S492" s="402"/>
      <c r="T492" s="402"/>
      <c r="U492" s="402"/>
      <c r="V492" s="403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70</v>
      </c>
      <c r="Q493" s="402"/>
      <c r="R493" s="402"/>
      <c r="S493" s="402"/>
      <c r="T493" s="402"/>
      <c r="U493" s="402"/>
      <c r="V493" s="403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601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110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606</v>
      </c>
      <c r="B499" s="54" t="s">
        <v>607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610</v>
      </c>
      <c r="B501" s="54" t="s">
        <v>611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69</v>
      </c>
      <c r="X502" s="380">
        <v>650</v>
      </c>
      <c r="Y502" s="381">
        <f t="shared" si="83"/>
        <v>654.72</v>
      </c>
      <c r="Z502" s="36">
        <f t="shared" si="84"/>
        <v>1.4830399999999999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694.31818181818176</v>
      </c>
      <c r="BN502" s="64">
        <f t="shared" si="86"/>
        <v>699.36</v>
      </c>
      <c r="BO502" s="64">
        <f t="shared" si="87"/>
        <v>1.1837121212121211</v>
      </c>
      <c r="BP502" s="64">
        <f t="shared" si="88"/>
        <v>1.1923076923076923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616</v>
      </c>
      <c r="B504" s="54" t="s">
        <v>617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70</v>
      </c>
      <c r="Q505" s="402"/>
      <c r="R505" s="402"/>
      <c r="S505" s="402"/>
      <c r="T505" s="402"/>
      <c r="U505" s="402"/>
      <c r="V505" s="403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123.10606060606059</v>
      </c>
      <c r="Y505" s="382">
        <f>IFERROR(Y497/H497,"0")+IFERROR(Y498/H498,"0")+IFERROR(Y499/H499,"0")+IFERROR(Y500/H500,"0")+IFERROR(Y501/H501,"0")+IFERROR(Y502/H502,"0")+IFERROR(Y503/H503,"0")+IFERROR(Y504/H504,"0")</f>
        <v>124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1.4830399999999999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70</v>
      </c>
      <c r="Q506" s="402"/>
      <c r="R506" s="402"/>
      <c r="S506" s="402"/>
      <c r="T506" s="402"/>
      <c r="U506" s="402"/>
      <c r="V506" s="403"/>
      <c r="W506" s="37" t="s">
        <v>69</v>
      </c>
      <c r="X506" s="382">
        <f>IFERROR(SUM(X497:X504),"0")</f>
        <v>650</v>
      </c>
      <c r="Y506" s="382">
        <f>IFERROR(SUM(Y497:Y504),"0")</f>
        <v>654.72</v>
      </c>
      <c r="Z506" s="37"/>
      <c r="AA506" s="383"/>
      <c r="AB506" s="383"/>
      <c r="AC506" s="383"/>
    </row>
    <row r="507" spans="1:68" ht="14.25" customHeight="1" x14ac:dyDescent="0.25">
      <c r="A507" s="431" t="s">
        <v>146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69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620</v>
      </c>
      <c r="B509" s="54" t="s">
        <v>621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70</v>
      </c>
      <c r="Q510" s="402"/>
      <c r="R510" s="402"/>
      <c r="S510" s="402"/>
      <c r="T510" s="402"/>
      <c r="U510" s="402"/>
      <c r="V510" s="403"/>
      <c r="W510" s="37" t="s">
        <v>71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70</v>
      </c>
      <c r="Q511" s="402"/>
      <c r="R511" s="402"/>
      <c r="S511" s="402"/>
      <c r="T511" s="402"/>
      <c r="U511" s="402"/>
      <c r="V511" s="403"/>
      <c r="W511" s="37" t="s">
        <v>69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1" t="s">
        <v>64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69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630</v>
      </c>
      <c r="B517" s="54" t="s">
        <v>631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632</v>
      </c>
      <c r="B518" s="54" t="s">
        <v>633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70</v>
      </c>
      <c r="Q519" s="402"/>
      <c r="R519" s="402"/>
      <c r="S519" s="402"/>
      <c r="T519" s="402"/>
      <c r="U519" s="402"/>
      <c r="V519" s="403"/>
      <c r="W519" s="37" t="s">
        <v>71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70</v>
      </c>
      <c r="Q520" s="402"/>
      <c r="R520" s="402"/>
      <c r="S520" s="402"/>
      <c r="T520" s="402"/>
      <c r="U520" s="402"/>
      <c r="V520" s="403"/>
      <c r="W520" s="37" t="s">
        <v>69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customHeight="1" x14ac:dyDescent="0.25">
      <c r="A521" s="431" t="s">
        <v>72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634</v>
      </c>
      <c r="B522" s="54" t="s">
        <v>635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636</v>
      </c>
      <c r="B523" s="54" t="s">
        <v>637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638</v>
      </c>
      <c r="B524" s="54" t="s">
        <v>639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70</v>
      </c>
      <c r="Q525" s="402"/>
      <c r="R525" s="402"/>
      <c r="S525" s="402"/>
      <c r="T525" s="402"/>
      <c r="U525" s="402"/>
      <c r="V525" s="403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70</v>
      </c>
      <c r="Q526" s="402"/>
      <c r="R526" s="402"/>
      <c r="S526" s="402"/>
      <c r="T526" s="402"/>
      <c r="U526" s="402"/>
      <c r="V526" s="403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167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640</v>
      </c>
      <c r="B528" s="54" t="s">
        <v>641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70</v>
      </c>
      <c r="Q529" s="402"/>
      <c r="R529" s="402"/>
      <c r="S529" s="402"/>
      <c r="T529" s="402"/>
      <c r="U529" s="402"/>
      <c r="V529" s="403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70</v>
      </c>
      <c r="Q530" s="402"/>
      <c r="R530" s="402"/>
      <c r="S530" s="402"/>
      <c r="T530" s="402"/>
      <c r="U530" s="402"/>
      <c r="V530" s="403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642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642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110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643</v>
      </c>
      <c r="B534" s="54" t="s">
        <v>644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5" t="s">
        <v>645</v>
      </c>
      <c r="Q534" s="387"/>
      <c r="R534" s="387"/>
      <c r="S534" s="387"/>
      <c r="T534" s="388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646</v>
      </c>
      <c r="B535" s="54" t="s">
        <v>647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33" t="s">
        <v>648</v>
      </c>
      <c r="Q535" s="387"/>
      <c r="R535" s="387"/>
      <c r="S535" s="387"/>
      <c r="T535" s="388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649</v>
      </c>
      <c r="B536" s="54" t="s">
        <v>650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34" t="s">
        <v>651</v>
      </c>
      <c r="Q536" s="387"/>
      <c r="R536" s="387"/>
      <c r="S536" s="387"/>
      <c r="T536" s="388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652</v>
      </c>
      <c r="B537" s="54" t="s">
        <v>653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4" t="s">
        <v>654</v>
      </c>
      <c r="Q537" s="387"/>
      <c r="R537" s="387"/>
      <c r="S537" s="387"/>
      <c r="T537" s="388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655</v>
      </c>
      <c r="B538" s="54" t="s">
        <v>656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07" t="s">
        <v>657</v>
      </c>
      <c r="Q538" s="387"/>
      <c r="R538" s="387"/>
      <c r="S538" s="387"/>
      <c r="T538" s="388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658</v>
      </c>
      <c r="B539" s="54" t="s">
        <v>659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70" t="s">
        <v>660</v>
      </c>
      <c r="Q539" s="387"/>
      <c r="R539" s="387"/>
      <c r="S539" s="387"/>
      <c r="T539" s="388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661</v>
      </c>
      <c r="B540" s="54" t="s">
        <v>662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613" t="s">
        <v>663</v>
      </c>
      <c r="Q540" s="387"/>
      <c r="R540" s="387"/>
      <c r="S540" s="387"/>
      <c r="T540" s="388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70</v>
      </c>
      <c r="Q541" s="402"/>
      <c r="R541" s="402"/>
      <c r="S541" s="402"/>
      <c r="T541" s="402"/>
      <c r="U541" s="402"/>
      <c r="V541" s="403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70</v>
      </c>
      <c r="Q542" s="402"/>
      <c r="R542" s="402"/>
      <c r="S542" s="402"/>
      <c r="T542" s="402"/>
      <c r="U542" s="402"/>
      <c r="V542" s="403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146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664</v>
      </c>
      <c r="B544" s="54" t="s">
        <v>665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64" t="s">
        <v>666</v>
      </c>
      <c r="Q544" s="387"/>
      <c r="R544" s="387"/>
      <c r="S544" s="387"/>
      <c r="T544" s="388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667</v>
      </c>
      <c r="B545" s="54" t="s">
        <v>668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597" t="s">
        <v>669</v>
      </c>
      <c r="Q545" s="387"/>
      <c r="R545" s="387"/>
      <c r="S545" s="387"/>
      <c r="T545" s="388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670</v>
      </c>
      <c r="B546" s="54" t="s">
        <v>671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5" t="s">
        <v>672</v>
      </c>
      <c r="Q546" s="387"/>
      <c r="R546" s="387"/>
      <c r="S546" s="387"/>
      <c r="T546" s="388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673</v>
      </c>
      <c r="B547" s="54" t="s">
        <v>674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5" t="s">
        <v>675</v>
      </c>
      <c r="Q547" s="387"/>
      <c r="R547" s="387"/>
      <c r="S547" s="387"/>
      <c r="T547" s="388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70</v>
      </c>
      <c r="Q548" s="402"/>
      <c r="R548" s="402"/>
      <c r="S548" s="402"/>
      <c r="T548" s="402"/>
      <c r="U548" s="402"/>
      <c r="V548" s="403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70</v>
      </c>
      <c r="Q549" s="402"/>
      <c r="R549" s="402"/>
      <c r="S549" s="402"/>
      <c r="T549" s="402"/>
      <c r="U549" s="402"/>
      <c r="V549" s="403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64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676</v>
      </c>
      <c r="B551" s="54" t="s">
        <v>677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76" t="s">
        <v>678</v>
      </c>
      <c r="Q551" s="387"/>
      <c r="R551" s="387"/>
      <c r="S551" s="387"/>
      <c r="T551" s="388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6" t="s">
        <v>681</v>
      </c>
      <c r="Q552" s="387"/>
      <c r="R552" s="387"/>
      <c r="S552" s="387"/>
      <c r="T552" s="388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682</v>
      </c>
      <c r="B553" s="54" t="s">
        <v>683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5" t="s">
        <v>684</v>
      </c>
      <c r="Q553" s="387"/>
      <c r="R553" s="387"/>
      <c r="S553" s="387"/>
      <c r="T553" s="388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685</v>
      </c>
      <c r="B554" s="54" t="s">
        <v>686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49" t="s">
        <v>687</v>
      </c>
      <c r="Q554" s="387"/>
      <c r="R554" s="387"/>
      <c r="S554" s="387"/>
      <c r="T554" s="388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688</v>
      </c>
      <c r="B555" s="54" t="s">
        <v>689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81" t="s">
        <v>690</v>
      </c>
      <c r="Q555" s="387"/>
      <c r="R555" s="387"/>
      <c r="S555" s="387"/>
      <c r="T555" s="388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691</v>
      </c>
      <c r="B556" s="54" t="s">
        <v>692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3" t="s">
        <v>693</v>
      </c>
      <c r="Q556" s="387"/>
      <c r="R556" s="387"/>
      <c r="S556" s="387"/>
      <c r="T556" s="388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694</v>
      </c>
      <c r="B557" s="54" t="s">
        <v>695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83" t="s">
        <v>696</v>
      </c>
      <c r="Q557" s="387"/>
      <c r="R557" s="387"/>
      <c r="S557" s="387"/>
      <c r="T557" s="388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70</v>
      </c>
      <c r="Q558" s="402"/>
      <c r="R558" s="402"/>
      <c r="S558" s="402"/>
      <c r="T558" s="402"/>
      <c r="U558" s="402"/>
      <c r="V558" s="403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70</v>
      </c>
      <c r="Q559" s="402"/>
      <c r="R559" s="402"/>
      <c r="S559" s="402"/>
      <c r="T559" s="402"/>
      <c r="U559" s="402"/>
      <c r="V559" s="403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72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28" t="s">
        <v>699</v>
      </c>
      <c r="Q561" s="387"/>
      <c r="R561" s="387"/>
      <c r="S561" s="387"/>
      <c r="T561" s="388"/>
      <c r="U561" s="34"/>
      <c r="V561" s="34"/>
      <c r="W561" s="35" t="s">
        <v>69</v>
      </c>
      <c r="X561" s="380">
        <v>64</v>
      </c>
      <c r="Y561" s="381">
        <f>IFERROR(IF(X561="",0,CEILING((X561/$H561),1)*$H561),"")</f>
        <v>70.2</v>
      </c>
      <c r="Z561" s="36">
        <f>IFERROR(IF(Y561=0,"",ROUNDUP(Y561/H561,0)*0.02175),"")</f>
        <v>0.19574999999999998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68.627692307692314</v>
      </c>
      <c r="BN561" s="64">
        <f>IFERROR(Y561*I561/H561,"0")</f>
        <v>75.27600000000001</v>
      </c>
      <c r="BO561" s="64">
        <f>IFERROR(1/J561*(X561/H561),"0")</f>
        <v>0.14652014652014653</v>
      </c>
      <c r="BP561" s="64">
        <f>IFERROR(1/J561*(Y561/H561),"0")</f>
        <v>0.1607142857142857</v>
      </c>
    </row>
    <row r="562" spans="1:68" ht="27" customHeight="1" x14ac:dyDescent="0.25">
      <c r="A562" s="54" t="s">
        <v>700</v>
      </c>
      <c r="B562" s="54" t="s">
        <v>701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407" t="s">
        <v>702</v>
      </c>
      <c r="Q562" s="387"/>
      <c r="R562" s="387"/>
      <c r="S562" s="387"/>
      <c r="T562" s="388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703</v>
      </c>
      <c r="B563" s="54" t="s">
        <v>704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0" t="s">
        <v>705</v>
      </c>
      <c r="Q563" s="387"/>
      <c r="R563" s="387"/>
      <c r="S563" s="387"/>
      <c r="T563" s="388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706</v>
      </c>
      <c r="B564" s="54" t="s">
        <v>707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18" t="s">
        <v>708</v>
      </c>
      <c r="Q564" s="387"/>
      <c r="R564" s="387"/>
      <c r="S564" s="387"/>
      <c r="T564" s="388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70</v>
      </c>
      <c r="Q565" s="402"/>
      <c r="R565" s="402"/>
      <c r="S565" s="402"/>
      <c r="T565" s="402"/>
      <c r="U565" s="402"/>
      <c r="V565" s="403"/>
      <c r="W565" s="37" t="s">
        <v>71</v>
      </c>
      <c r="X565" s="382">
        <f>IFERROR(X561/H561,"0")+IFERROR(X562/H562,"0")+IFERROR(X563/H563,"0")+IFERROR(X564/H564,"0")</f>
        <v>8.2051282051282062</v>
      </c>
      <c r="Y565" s="382">
        <f>IFERROR(Y561/H561,"0")+IFERROR(Y562/H562,"0")+IFERROR(Y563/H563,"0")+IFERROR(Y564/H564,"0")</f>
        <v>9</v>
      </c>
      <c r="Z565" s="382">
        <f>IFERROR(IF(Z561="",0,Z561),"0")+IFERROR(IF(Z562="",0,Z562),"0")+IFERROR(IF(Z563="",0,Z563),"0")+IFERROR(IF(Z564="",0,Z564),"0")</f>
        <v>0.19574999999999998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70</v>
      </c>
      <c r="Q566" s="402"/>
      <c r="R566" s="402"/>
      <c r="S566" s="402"/>
      <c r="T566" s="402"/>
      <c r="U566" s="402"/>
      <c r="V566" s="403"/>
      <c r="W566" s="37" t="s">
        <v>69</v>
      </c>
      <c r="X566" s="382">
        <f>IFERROR(SUM(X561:X564),"0")</f>
        <v>64</v>
      </c>
      <c r="Y566" s="382">
        <f>IFERROR(SUM(Y561:Y564),"0")</f>
        <v>70.2</v>
      </c>
      <c r="Z566" s="37"/>
      <c r="AA566" s="383"/>
      <c r="AB566" s="383"/>
      <c r="AC566" s="383"/>
    </row>
    <row r="567" spans="1:68" ht="14.25" customHeight="1" x14ac:dyDescent="0.25">
      <c r="A567" s="431" t="s">
        <v>167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709</v>
      </c>
      <c r="B568" s="54" t="s">
        <v>710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4" t="s">
        <v>711</v>
      </c>
      <c r="Q568" s="387"/>
      <c r="R568" s="387"/>
      <c r="S568" s="387"/>
      <c r="T568" s="388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709</v>
      </c>
      <c r="B569" s="54" t="s">
        <v>712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64" t="s">
        <v>713</v>
      </c>
      <c r="Q569" s="387"/>
      <c r="R569" s="387"/>
      <c r="S569" s="387"/>
      <c r="T569" s="388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714</v>
      </c>
      <c r="B570" s="54" t="s">
        <v>715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6" t="s">
        <v>716</v>
      </c>
      <c r="Q570" s="387"/>
      <c r="R570" s="387"/>
      <c r="S570" s="387"/>
      <c r="T570" s="388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714</v>
      </c>
      <c r="B571" s="54" t="s">
        <v>717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2" t="s">
        <v>718</v>
      </c>
      <c r="Q571" s="387"/>
      <c r="R571" s="387"/>
      <c r="S571" s="387"/>
      <c r="T571" s="388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70</v>
      </c>
      <c r="Q572" s="402"/>
      <c r="R572" s="402"/>
      <c r="S572" s="402"/>
      <c r="T572" s="402"/>
      <c r="U572" s="402"/>
      <c r="V572" s="403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70</v>
      </c>
      <c r="Q573" s="402"/>
      <c r="R573" s="402"/>
      <c r="S573" s="402"/>
      <c r="T573" s="402"/>
      <c r="U573" s="402"/>
      <c r="V573" s="403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719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110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720</v>
      </c>
      <c r="B576" s="54" t="s">
        <v>721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1" t="s">
        <v>722</v>
      </c>
      <c r="Q576" s="387"/>
      <c r="R576" s="387"/>
      <c r="S576" s="387"/>
      <c r="T576" s="388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723</v>
      </c>
      <c r="B577" s="54" t="s">
        <v>724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9" t="s">
        <v>725</v>
      </c>
      <c r="Q577" s="387"/>
      <c r="R577" s="387"/>
      <c r="S577" s="387"/>
      <c r="T577" s="388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70</v>
      </c>
      <c r="Q578" s="402"/>
      <c r="R578" s="402"/>
      <c r="S578" s="402"/>
      <c r="T578" s="402"/>
      <c r="U578" s="402"/>
      <c r="V578" s="403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70</v>
      </c>
      <c r="Q579" s="402"/>
      <c r="R579" s="402"/>
      <c r="S579" s="402"/>
      <c r="T579" s="402"/>
      <c r="U579" s="402"/>
      <c r="V579" s="403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146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726</v>
      </c>
      <c r="B581" s="54" t="s">
        <v>727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66" t="s">
        <v>728</v>
      </c>
      <c r="Q581" s="387"/>
      <c r="R581" s="387"/>
      <c r="S581" s="387"/>
      <c r="T581" s="388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70</v>
      </c>
      <c r="Q582" s="402"/>
      <c r="R582" s="402"/>
      <c r="S582" s="402"/>
      <c r="T582" s="402"/>
      <c r="U582" s="402"/>
      <c r="V582" s="403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70</v>
      </c>
      <c r="Q583" s="402"/>
      <c r="R583" s="402"/>
      <c r="S583" s="402"/>
      <c r="T583" s="402"/>
      <c r="U583" s="402"/>
      <c r="V583" s="403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64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729</v>
      </c>
      <c r="B585" s="54" t="s">
        <v>730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21" t="s">
        <v>731</v>
      </c>
      <c r="Q585" s="387"/>
      <c r="R585" s="387"/>
      <c r="S585" s="387"/>
      <c r="T585" s="388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70</v>
      </c>
      <c r="Q586" s="402"/>
      <c r="R586" s="402"/>
      <c r="S586" s="402"/>
      <c r="T586" s="402"/>
      <c r="U586" s="402"/>
      <c r="V586" s="403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70</v>
      </c>
      <c r="Q587" s="402"/>
      <c r="R587" s="402"/>
      <c r="S587" s="402"/>
      <c r="T587" s="402"/>
      <c r="U587" s="402"/>
      <c r="V587" s="403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72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732</v>
      </c>
      <c r="B589" s="54" t="s">
        <v>733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6" t="s">
        <v>734</v>
      </c>
      <c r="Q589" s="387"/>
      <c r="R589" s="387"/>
      <c r="S589" s="387"/>
      <c r="T589" s="388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70</v>
      </c>
      <c r="Q590" s="402"/>
      <c r="R590" s="402"/>
      <c r="S590" s="402"/>
      <c r="T590" s="402"/>
      <c r="U590" s="402"/>
      <c r="V590" s="403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70</v>
      </c>
      <c r="Q591" s="402"/>
      <c r="R591" s="402"/>
      <c r="S591" s="402"/>
      <c r="T591" s="402"/>
      <c r="U591" s="402"/>
      <c r="V591" s="403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735</v>
      </c>
      <c r="Q592" s="534"/>
      <c r="R592" s="534"/>
      <c r="S592" s="534"/>
      <c r="T592" s="534"/>
      <c r="U592" s="534"/>
      <c r="V592" s="535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4191.3599999999997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4274.72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736</v>
      </c>
      <c r="Q593" s="534"/>
      <c r="R593" s="534"/>
      <c r="S593" s="534"/>
      <c r="T593" s="534"/>
      <c r="U593" s="534"/>
      <c r="V593" s="535"/>
      <c r="W593" s="37" t="s">
        <v>69</v>
      </c>
      <c r="X593" s="382">
        <f>IFERROR(SUM(BM22:BM589),"0")</f>
        <v>4360.517031242066</v>
      </c>
      <c r="Y593" s="382">
        <f>IFERROR(SUM(BN22:BN589),"0")</f>
        <v>4449.0260000000007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737</v>
      </c>
      <c r="Q594" s="534"/>
      <c r="R594" s="534"/>
      <c r="S594" s="534"/>
      <c r="T594" s="534"/>
      <c r="U594" s="534"/>
      <c r="V594" s="535"/>
      <c r="W594" s="37" t="s">
        <v>738</v>
      </c>
      <c r="X594" s="38">
        <f>ROUNDUP(SUM(BO22:BO589),0)</f>
        <v>7</v>
      </c>
      <c r="Y594" s="38">
        <f>ROUNDUP(SUM(BP22:BP589),0)</f>
        <v>7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739</v>
      </c>
      <c r="Q595" s="534"/>
      <c r="R595" s="534"/>
      <c r="S595" s="534"/>
      <c r="T595" s="534"/>
      <c r="U595" s="534"/>
      <c r="V595" s="535"/>
      <c r="W595" s="37" t="s">
        <v>69</v>
      </c>
      <c r="X595" s="382">
        <f>GrossWeightTotal+PalletQtyTotal*25</f>
        <v>4535.517031242066</v>
      </c>
      <c r="Y595" s="382">
        <f>GrossWeightTotalR+PalletQtyTotalR*25</f>
        <v>4624.0260000000007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740</v>
      </c>
      <c r="Q596" s="534"/>
      <c r="R596" s="534"/>
      <c r="S596" s="534"/>
      <c r="T596" s="534"/>
      <c r="U596" s="534"/>
      <c r="V596" s="535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400.18386972754791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413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741</v>
      </c>
      <c r="Q597" s="534"/>
      <c r="R597" s="534"/>
      <c r="S597" s="534"/>
      <c r="T597" s="534"/>
      <c r="U597" s="534"/>
      <c r="V597" s="535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7.1410899999999993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7" t="s">
        <v>63</v>
      </c>
      <c r="C599" s="394" t="s">
        <v>108</v>
      </c>
      <c r="D599" s="422"/>
      <c r="E599" s="422"/>
      <c r="F599" s="422"/>
      <c r="G599" s="422"/>
      <c r="H599" s="423"/>
      <c r="I599" s="394" t="s">
        <v>256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476</v>
      </c>
      <c r="X599" s="423"/>
      <c r="Y599" s="394" t="s">
        <v>530</v>
      </c>
      <c r="Z599" s="422"/>
      <c r="AA599" s="422"/>
      <c r="AB599" s="423"/>
      <c r="AC599" s="377" t="s">
        <v>601</v>
      </c>
      <c r="AD599" s="394" t="s">
        <v>642</v>
      </c>
      <c r="AE599" s="423"/>
      <c r="AF599" s="378"/>
    </row>
    <row r="600" spans="1:32" ht="14.25" customHeight="1" thickTop="1" x14ac:dyDescent="0.2">
      <c r="A600" s="705" t="s">
        <v>744</v>
      </c>
      <c r="B600" s="394" t="s">
        <v>63</v>
      </c>
      <c r="C600" s="394" t="s">
        <v>109</v>
      </c>
      <c r="D600" s="394" t="s">
        <v>129</v>
      </c>
      <c r="E600" s="394" t="s">
        <v>173</v>
      </c>
      <c r="F600" s="394" t="s">
        <v>189</v>
      </c>
      <c r="G600" s="394" t="s">
        <v>224</v>
      </c>
      <c r="H600" s="394" t="s">
        <v>108</v>
      </c>
      <c r="I600" s="394" t="s">
        <v>257</v>
      </c>
      <c r="J600" s="394" t="s">
        <v>274</v>
      </c>
      <c r="K600" s="394" t="s">
        <v>330</v>
      </c>
      <c r="L600" s="378"/>
      <c r="M600" s="394" t="s">
        <v>345</v>
      </c>
      <c r="N600" s="378"/>
      <c r="O600" s="394" t="s">
        <v>361</v>
      </c>
      <c r="P600" s="394" t="s">
        <v>374</v>
      </c>
      <c r="Q600" s="394" t="s">
        <v>377</v>
      </c>
      <c r="R600" s="394" t="s">
        <v>384</v>
      </c>
      <c r="S600" s="394" t="s">
        <v>395</v>
      </c>
      <c r="T600" s="394" t="s">
        <v>398</v>
      </c>
      <c r="U600" s="394" t="s">
        <v>405</v>
      </c>
      <c r="V600" s="394" t="s">
        <v>467</v>
      </c>
      <c r="W600" s="394" t="s">
        <v>477</v>
      </c>
      <c r="X600" s="394" t="s">
        <v>505</v>
      </c>
      <c r="Y600" s="394" t="s">
        <v>531</v>
      </c>
      <c r="Z600" s="394" t="s">
        <v>576</v>
      </c>
      <c r="AA600" s="394" t="s">
        <v>591</v>
      </c>
      <c r="AB600" s="394" t="s">
        <v>598</v>
      </c>
      <c r="AC600" s="394" t="s">
        <v>601</v>
      </c>
      <c r="AD600" s="394" t="s">
        <v>642</v>
      </c>
      <c r="AE600" s="394" t="s">
        <v>719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21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172.2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12.8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135.6</v>
      </c>
      <c r="V602" s="46">
        <f>IFERROR(Y361*1,"0")+IFERROR(Y365*1,"0")+IFERROR(Y366*1,"0")+IFERROR(Y367*1,"0")</f>
        <v>4.2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3188.4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15.6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654.72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70.2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