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9E35DA3-658F-4468-9CCB-4F88C8BC23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Y472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Y424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BO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O132" i="1"/>
  <c r="BM132" i="1"/>
  <c r="Y132" i="1"/>
  <c r="P132" i="1"/>
  <c r="BO131" i="1"/>
  <c r="BM131" i="1"/>
  <c r="Y131" i="1"/>
  <c r="X129" i="1"/>
  <c r="X128" i="1"/>
  <c r="BO127" i="1"/>
  <c r="BM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BP299" i="1" l="1"/>
  <c r="BN299" i="1"/>
  <c r="Z299" i="1"/>
  <c r="BP339" i="1"/>
  <c r="BN339" i="1"/>
  <c r="Z339" i="1"/>
  <c r="BP384" i="1"/>
  <c r="BN384" i="1"/>
  <c r="Z384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7" i="1"/>
  <c r="BN87" i="1"/>
  <c r="Z101" i="1"/>
  <c r="BN101" i="1"/>
  <c r="Z118" i="1"/>
  <c r="BN118" i="1"/>
  <c r="Y137" i="1"/>
  <c r="Z135" i="1"/>
  <c r="BN135" i="1"/>
  <c r="Z144" i="1"/>
  <c r="BN144" i="1"/>
  <c r="Z165" i="1"/>
  <c r="BN165" i="1"/>
  <c r="Z166" i="1"/>
  <c r="BN166" i="1"/>
  <c r="Z179" i="1"/>
  <c r="BN179" i="1"/>
  <c r="Z193" i="1"/>
  <c r="BN193" i="1"/>
  <c r="Z206" i="1"/>
  <c r="BN206" i="1"/>
  <c r="Z220" i="1"/>
  <c r="BN220" i="1"/>
  <c r="Z230" i="1"/>
  <c r="BN230" i="1"/>
  <c r="Z240" i="1"/>
  <c r="BN240" i="1"/>
  <c r="Y245" i="1"/>
  <c r="Z251" i="1"/>
  <c r="BN251" i="1"/>
  <c r="Z264" i="1"/>
  <c r="BN264" i="1"/>
  <c r="P608" i="1"/>
  <c r="Y284" i="1"/>
  <c r="BP283" i="1"/>
  <c r="BN283" i="1"/>
  <c r="Z283" i="1"/>
  <c r="Z284" i="1" s="1"/>
  <c r="BP288" i="1"/>
  <c r="BN288" i="1"/>
  <c r="Z288" i="1"/>
  <c r="BP325" i="1"/>
  <c r="BN325" i="1"/>
  <c r="Z325" i="1"/>
  <c r="Y367" i="1"/>
  <c r="BP366" i="1"/>
  <c r="BN366" i="1"/>
  <c r="Z366" i="1"/>
  <c r="Z367" i="1" s="1"/>
  <c r="BP370" i="1"/>
  <c r="BN370" i="1"/>
  <c r="Z370" i="1"/>
  <c r="BP402" i="1"/>
  <c r="BN402" i="1"/>
  <c r="Z402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291" i="1"/>
  <c r="Z108" i="1"/>
  <c r="BN108" i="1"/>
  <c r="Y36" i="1"/>
  <c r="BP26" i="1"/>
  <c r="BN26" i="1"/>
  <c r="Z26" i="1"/>
  <c r="BP54" i="1"/>
  <c r="BN54" i="1"/>
  <c r="Z54" i="1"/>
  <c r="BP69" i="1"/>
  <c r="BN69" i="1"/>
  <c r="Z69" i="1"/>
  <c r="BP85" i="1"/>
  <c r="BN85" i="1"/>
  <c r="Z85" i="1"/>
  <c r="BP97" i="1"/>
  <c r="BN97" i="1"/>
  <c r="Z97" i="1"/>
  <c r="BP110" i="1"/>
  <c r="BN110" i="1"/>
  <c r="Z110" i="1"/>
  <c r="BP123" i="1"/>
  <c r="BN123" i="1"/>
  <c r="Z123" i="1"/>
  <c r="BP132" i="1"/>
  <c r="BN132" i="1"/>
  <c r="Z132" i="1"/>
  <c r="Y146" i="1"/>
  <c r="BP139" i="1"/>
  <c r="BN139" i="1"/>
  <c r="Z139" i="1"/>
  <c r="BP150" i="1"/>
  <c r="BN150" i="1"/>
  <c r="Z150" i="1"/>
  <c r="BP171" i="1"/>
  <c r="BN171" i="1"/>
  <c r="Z171" i="1"/>
  <c r="BP181" i="1"/>
  <c r="BN181" i="1"/>
  <c r="Z181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BP30" i="1"/>
  <c r="BN30" i="1"/>
  <c r="Z30" i="1"/>
  <c r="BP58" i="1"/>
  <c r="BN58" i="1"/>
  <c r="Z58" i="1"/>
  <c r="BP74" i="1"/>
  <c r="BN74" i="1"/>
  <c r="Z74" i="1"/>
  <c r="BP89" i="1"/>
  <c r="BN89" i="1"/>
  <c r="Z89" i="1"/>
  <c r="BP103" i="1"/>
  <c r="BN103" i="1"/>
  <c r="Z103" i="1"/>
  <c r="BP116" i="1"/>
  <c r="BN116" i="1"/>
  <c r="Z116" i="1"/>
  <c r="BP127" i="1"/>
  <c r="BN127" i="1"/>
  <c r="Z127" i="1"/>
  <c r="BP133" i="1"/>
  <c r="BN133" i="1"/>
  <c r="Z133" i="1"/>
  <c r="BP142" i="1"/>
  <c r="BN142" i="1"/>
  <c r="Z142" i="1"/>
  <c r="BP161" i="1"/>
  <c r="BN161" i="1"/>
  <c r="Z161" i="1"/>
  <c r="Y183" i="1"/>
  <c r="BP177" i="1"/>
  <c r="BN177" i="1"/>
  <c r="Z177" i="1"/>
  <c r="BP187" i="1"/>
  <c r="BN187" i="1"/>
  <c r="Z187" i="1"/>
  <c r="BP199" i="1"/>
  <c r="BN199" i="1"/>
  <c r="Z199" i="1"/>
  <c r="BP218" i="1"/>
  <c r="BN218" i="1"/>
  <c r="Z218" i="1"/>
  <c r="Y237" i="1"/>
  <c r="BP228" i="1"/>
  <c r="BN228" i="1"/>
  <c r="Z228" i="1"/>
  <c r="BP236" i="1"/>
  <c r="BN236" i="1"/>
  <c r="Z236" i="1"/>
  <c r="BP249" i="1"/>
  <c r="BN249" i="1"/>
  <c r="Z249" i="1"/>
  <c r="M608" i="1"/>
  <c r="BP262" i="1"/>
  <c r="BN262" i="1"/>
  <c r="Z262" i="1"/>
  <c r="BP273" i="1"/>
  <c r="BN273" i="1"/>
  <c r="Z273" i="1"/>
  <c r="BP278" i="1"/>
  <c r="BN278" i="1"/>
  <c r="Z278" i="1"/>
  <c r="BP297" i="1"/>
  <c r="BN297" i="1"/>
  <c r="Z297" i="1"/>
  <c r="BP323" i="1"/>
  <c r="BN323" i="1"/>
  <c r="Z323" i="1"/>
  <c r="BP337" i="1"/>
  <c r="BN337" i="1"/>
  <c r="Z337" i="1"/>
  <c r="BP361" i="1"/>
  <c r="BN361" i="1"/>
  <c r="Z361" i="1"/>
  <c r="BP382" i="1"/>
  <c r="BN382" i="1"/>
  <c r="Z382" i="1"/>
  <c r="BP396" i="1"/>
  <c r="BN396" i="1"/>
  <c r="Z396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608" i="1"/>
  <c r="X600" i="1"/>
  <c r="X601" i="1" s="1"/>
  <c r="Y64" i="1"/>
  <c r="Y81" i="1"/>
  <c r="Y105" i="1"/>
  <c r="Y120" i="1"/>
  <c r="Y158" i="1"/>
  <c r="Y189" i="1"/>
  <c r="Y238" i="1"/>
  <c r="Y246" i="1"/>
  <c r="Y258" i="1"/>
  <c r="Y279" i="1"/>
  <c r="Y316" i="1"/>
  <c r="U608" i="1"/>
  <c r="Y350" i="1"/>
  <c r="Y357" i="1"/>
  <c r="BP352" i="1"/>
  <c r="BN352" i="1"/>
  <c r="BP353" i="1"/>
  <c r="BN353" i="1"/>
  <c r="Z353" i="1"/>
  <c r="BP372" i="1"/>
  <c r="BN372" i="1"/>
  <c r="Z372" i="1"/>
  <c r="BP378" i="1"/>
  <c r="BN378" i="1"/>
  <c r="Z378" i="1"/>
  <c r="BP386" i="1"/>
  <c r="BN386" i="1"/>
  <c r="Z386" i="1"/>
  <c r="BP410" i="1"/>
  <c r="BN410" i="1"/>
  <c r="Z410" i="1"/>
  <c r="Y608" i="1"/>
  <c r="Y459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V608" i="1"/>
  <c r="Y374" i="1"/>
  <c r="Y373" i="1"/>
  <c r="Y392" i="1"/>
  <c r="X608" i="1"/>
  <c r="Y416" i="1"/>
  <c r="Y481" i="1"/>
  <c r="Y24" i="1"/>
  <c r="Y37" i="1"/>
  <c r="Y65" i="1"/>
  <c r="F9" i="1"/>
  <c r="J9" i="1"/>
  <c r="F10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Y98" i="1"/>
  <c r="Y104" i="1"/>
  <c r="Y111" i="1"/>
  <c r="Y119" i="1"/>
  <c r="Y128" i="1"/>
  <c r="Y136" i="1"/>
  <c r="Y147" i="1"/>
  <c r="Y151" i="1"/>
  <c r="Y162" i="1"/>
  <c r="BP172" i="1"/>
  <c r="BN172" i="1"/>
  <c r="Z172" i="1"/>
  <c r="BP180" i="1"/>
  <c r="BN180" i="1"/>
  <c r="Z180" i="1"/>
  <c r="BP194" i="1"/>
  <c r="BN194" i="1"/>
  <c r="Z194" i="1"/>
  <c r="BP198" i="1"/>
  <c r="BN198" i="1"/>
  <c r="Z198" i="1"/>
  <c r="BP211" i="1"/>
  <c r="BN211" i="1"/>
  <c r="Z211" i="1"/>
  <c r="Z212" i="1" s="1"/>
  <c r="Y213" i="1"/>
  <c r="Y223" i="1"/>
  <c r="Y224" i="1"/>
  <c r="BP215" i="1"/>
  <c r="BN215" i="1"/>
  <c r="Z215" i="1"/>
  <c r="H9" i="1"/>
  <c r="Y59" i="1"/>
  <c r="Y75" i="1"/>
  <c r="Z96" i="1"/>
  <c r="BN96" i="1"/>
  <c r="Z102" i="1"/>
  <c r="Z104" i="1" s="1"/>
  <c r="BN102" i="1"/>
  <c r="E608" i="1"/>
  <c r="Z109" i="1"/>
  <c r="BN109" i="1"/>
  <c r="Y112" i="1"/>
  <c r="Z115" i="1"/>
  <c r="BN115" i="1"/>
  <c r="Z117" i="1"/>
  <c r="BN117" i="1"/>
  <c r="F608" i="1"/>
  <c r="Z124" i="1"/>
  <c r="BN124" i="1"/>
  <c r="Z126" i="1"/>
  <c r="BN126" i="1"/>
  <c r="Y129" i="1"/>
  <c r="Z131" i="1"/>
  <c r="BN131" i="1"/>
  <c r="BP131" i="1"/>
  <c r="Z134" i="1"/>
  <c r="BN134" i="1"/>
  <c r="Z140" i="1"/>
  <c r="BN140" i="1"/>
  <c r="Z141" i="1"/>
  <c r="BN141" i="1"/>
  <c r="Z143" i="1"/>
  <c r="BN143" i="1"/>
  <c r="Z145" i="1"/>
  <c r="BN145" i="1"/>
  <c r="Z149" i="1"/>
  <c r="BN149" i="1"/>
  <c r="BP149" i="1"/>
  <c r="G608" i="1"/>
  <c r="Z156" i="1"/>
  <c r="Z157" i="1" s="1"/>
  <c r="BN156" i="1"/>
  <c r="Y157" i="1"/>
  <c r="Z160" i="1"/>
  <c r="Z162" i="1" s="1"/>
  <c r="BN160" i="1"/>
  <c r="BP160" i="1"/>
  <c r="Y168" i="1"/>
  <c r="BP165" i="1"/>
  <c r="Y174" i="1"/>
  <c r="BP178" i="1"/>
  <c r="BN178" i="1"/>
  <c r="Z178" i="1"/>
  <c r="Z182" i="1" s="1"/>
  <c r="Y182" i="1"/>
  <c r="Z188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H608" i="1"/>
  <c r="Y175" i="1"/>
  <c r="I608" i="1"/>
  <c r="Y201" i="1"/>
  <c r="Z217" i="1"/>
  <c r="BN217" i="1"/>
  <c r="Z219" i="1"/>
  <c r="BN219" i="1"/>
  <c r="Z221" i="1"/>
  <c r="BN221" i="1"/>
  <c r="Z227" i="1"/>
  <c r="Z237" i="1" s="1"/>
  <c r="BN227" i="1"/>
  <c r="BP227" i="1"/>
  <c r="Z229" i="1"/>
  <c r="BN229" i="1"/>
  <c r="Z231" i="1"/>
  <c r="BN231" i="1"/>
  <c r="Z233" i="1"/>
  <c r="BN233" i="1"/>
  <c r="Z235" i="1"/>
  <c r="BN235" i="1"/>
  <c r="Z241" i="1"/>
  <c r="BN241" i="1"/>
  <c r="BP241" i="1"/>
  <c r="Z243" i="1"/>
  <c r="BN243" i="1"/>
  <c r="K608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Z279" i="1" s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Y269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Y387" i="1"/>
  <c r="Y393" i="1"/>
  <c r="Y399" i="1"/>
  <c r="Y403" i="1"/>
  <c r="Y411" i="1"/>
  <c r="Y417" i="1"/>
  <c r="Y425" i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BP504" i="1"/>
  <c r="BN504" i="1"/>
  <c r="Z504" i="1"/>
  <c r="BP508" i="1"/>
  <c r="BN508" i="1"/>
  <c r="Z508" i="1"/>
  <c r="BP520" i="1"/>
  <c r="BN520" i="1"/>
  <c r="Z520" i="1"/>
  <c r="Y524" i="1"/>
  <c r="BP528" i="1"/>
  <c r="BN528" i="1"/>
  <c r="Z52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Z381" i="1"/>
  <c r="BN381" i="1"/>
  <c r="Z383" i="1"/>
  <c r="BN383" i="1"/>
  <c r="Z385" i="1"/>
  <c r="BN385" i="1"/>
  <c r="Y388" i="1"/>
  <c r="Z391" i="1"/>
  <c r="Z392" i="1" s="1"/>
  <c r="BN391" i="1"/>
  <c r="Z395" i="1"/>
  <c r="Z398" i="1" s="1"/>
  <c r="BN395" i="1"/>
  <c r="BP395" i="1"/>
  <c r="Z397" i="1"/>
  <c r="BN397" i="1"/>
  <c r="Z401" i="1"/>
  <c r="Z403" i="1" s="1"/>
  <c r="BN401" i="1"/>
  <c r="BP401" i="1"/>
  <c r="Z407" i="1"/>
  <c r="Z411" i="1" s="1"/>
  <c r="BN407" i="1"/>
  <c r="BP407" i="1"/>
  <c r="Z409" i="1"/>
  <c r="BN409" i="1"/>
  <c r="Y412" i="1"/>
  <c r="Z415" i="1"/>
  <c r="Z416" i="1" s="1"/>
  <c r="BN415" i="1"/>
  <c r="Z419" i="1"/>
  <c r="Z424" i="1" s="1"/>
  <c r="BN419" i="1"/>
  <c r="BP419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Z458" i="1" s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BN462" i="1"/>
  <c r="Z466" i="1"/>
  <c r="Z467" i="1" s="1"/>
  <c r="BN466" i="1"/>
  <c r="BP466" i="1"/>
  <c r="Z471" i="1"/>
  <c r="Z472" i="1" s="1"/>
  <c r="BN471" i="1"/>
  <c r="BP471" i="1"/>
  <c r="Z475" i="1"/>
  <c r="BN475" i="1"/>
  <c r="BP475" i="1"/>
  <c r="Z477" i="1"/>
  <c r="BN477" i="1"/>
  <c r="BP491" i="1"/>
  <c r="BN491" i="1"/>
  <c r="Z491" i="1"/>
  <c r="Y493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Z510" i="1" s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Z524" i="1" s="1"/>
  <c r="BP522" i="1"/>
  <c r="BN522" i="1"/>
  <c r="Z522" i="1"/>
  <c r="Y531" i="1"/>
  <c r="Y530" i="1"/>
  <c r="Y536" i="1"/>
  <c r="BP533" i="1"/>
  <c r="BN533" i="1"/>
  <c r="Z533" i="1"/>
  <c r="BP541" i="1"/>
  <c r="BN541" i="1"/>
  <c r="Z541" i="1"/>
  <c r="AD608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167" i="1" l="1"/>
  <c r="Z535" i="1"/>
  <c r="Z515" i="1"/>
  <c r="Z349" i="1"/>
  <c r="Z343" i="1"/>
  <c r="Z334" i="1"/>
  <c r="Z373" i="1"/>
  <c r="Z356" i="1"/>
  <c r="Z207" i="1"/>
  <c r="Z151" i="1"/>
  <c r="Z174" i="1"/>
  <c r="Z554" i="1"/>
  <c r="Z119" i="1"/>
  <c r="Z201" i="1"/>
  <c r="Z36" i="1"/>
  <c r="Z463" i="1"/>
  <c r="Z387" i="1"/>
  <c r="Z530" i="1"/>
  <c r="Z300" i="1"/>
  <c r="Z257" i="1"/>
  <c r="Z245" i="1"/>
  <c r="Z146" i="1"/>
  <c r="Z128" i="1"/>
  <c r="Z111" i="1"/>
  <c r="Z90" i="1"/>
  <c r="Z481" i="1"/>
  <c r="Z578" i="1"/>
  <c r="Z564" i="1"/>
  <c r="Z547" i="1"/>
  <c r="Z492" i="1"/>
  <c r="Z98" i="1"/>
  <c r="Y600" i="1"/>
  <c r="Y598" i="1"/>
  <c r="Z327" i="1"/>
  <c r="Z269" i="1"/>
  <c r="Z136" i="1"/>
  <c r="Z223" i="1"/>
  <c r="Z75" i="1"/>
  <c r="Z59" i="1"/>
  <c r="Y602" i="1"/>
  <c r="Y599" i="1"/>
  <c r="Y601" i="1" l="1"/>
  <c r="Z603" i="1"/>
</calcChain>
</file>

<file path=xl/sharedStrings.xml><?xml version="1.0" encoding="utf-8"?>
<sst xmlns="http://schemas.openxmlformats.org/spreadsheetml/2006/main" count="2474" uniqueCount="781">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</sst>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93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 t="s">
        <v>19</v>
      </c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20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21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22</v>
      </c>
      <c r="Q10" s="594"/>
      <c r="R10" s="595"/>
      <c r="U10" s="24" t="s">
        <v>23</v>
      </c>
      <c r="V10" s="444" t="s">
        <v>24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3"/>
      <c r="R11" s="534"/>
      <c r="U11" s="24" t="s">
        <v>27</v>
      </c>
      <c r="V11" s="701" t="s">
        <v>28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29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30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31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32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33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34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35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36</v>
      </c>
      <c r="B17" s="439" t="s">
        <v>37</v>
      </c>
      <c r="C17" s="551" t="s">
        <v>38</v>
      </c>
      <c r="D17" s="439" t="s">
        <v>39</v>
      </c>
      <c r="E17" s="511"/>
      <c r="F17" s="439" t="s">
        <v>40</v>
      </c>
      <c r="G17" s="439" t="s">
        <v>41</v>
      </c>
      <c r="H17" s="439" t="s">
        <v>42</v>
      </c>
      <c r="I17" s="439" t="s">
        <v>43</v>
      </c>
      <c r="J17" s="439" t="s">
        <v>44</v>
      </c>
      <c r="K17" s="439" t="s">
        <v>45</v>
      </c>
      <c r="L17" s="439" t="s">
        <v>46</v>
      </c>
      <c r="M17" s="439" t="s">
        <v>47</v>
      </c>
      <c r="N17" s="439" t="s">
        <v>48</v>
      </c>
      <c r="O17" s="439" t="s">
        <v>49</v>
      </c>
      <c r="P17" s="439" t="s">
        <v>50</v>
      </c>
      <c r="Q17" s="510"/>
      <c r="R17" s="510"/>
      <c r="S17" s="510"/>
      <c r="T17" s="511"/>
      <c r="U17" s="774" t="s">
        <v>51</v>
      </c>
      <c r="V17" s="537"/>
      <c r="W17" s="439" t="s">
        <v>52</v>
      </c>
      <c r="X17" s="439" t="s">
        <v>53</v>
      </c>
      <c r="Y17" s="775" t="s">
        <v>54</v>
      </c>
      <c r="Z17" s="439" t="s">
        <v>55</v>
      </c>
      <c r="AA17" s="651" t="s">
        <v>56</v>
      </c>
      <c r="AB17" s="651" t="s">
        <v>57</v>
      </c>
      <c r="AC17" s="651" t="s">
        <v>58</v>
      </c>
      <c r="AD17" s="651" t="s">
        <v>59</v>
      </c>
      <c r="AE17" s="732"/>
      <c r="AF17" s="733"/>
      <c r="AG17" s="523"/>
      <c r="BD17" s="636" t="s">
        <v>60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61</v>
      </c>
      <c r="V18" s="380" t="s">
        <v>62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70</v>
      </c>
      <c r="Q23" s="403"/>
      <c r="R23" s="403"/>
      <c r="S23" s="403"/>
      <c r="T23" s="403"/>
      <c r="U23" s="403"/>
      <c r="V23" s="404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70</v>
      </c>
      <c r="Q24" s="403"/>
      <c r="R24" s="403"/>
      <c r="S24" s="403"/>
      <c r="T24" s="403"/>
      <c r="U24" s="403"/>
      <c r="V24" s="404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11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500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2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70</v>
      </c>
      <c r="Q36" s="403"/>
      <c r="R36" s="403"/>
      <c r="S36" s="403"/>
      <c r="T36" s="403"/>
      <c r="U36" s="403"/>
      <c r="V36" s="404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70</v>
      </c>
      <c r="Q37" s="403"/>
      <c r="R37" s="403"/>
      <c r="S37" s="403"/>
      <c r="T37" s="403"/>
      <c r="U37" s="403"/>
      <c r="V37" s="404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70</v>
      </c>
      <c r="Q40" s="403"/>
      <c r="R40" s="403"/>
      <c r="S40" s="403"/>
      <c r="T40" s="403"/>
      <c r="U40" s="403"/>
      <c r="V40" s="404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70</v>
      </c>
      <c r="Q41" s="403"/>
      <c r="R41" s="403"/>
      <c r="S41" s="403"/>
      <c r="T41" s="403"/>
      <c r="U41" s="403"/>
      <c r="V41" s="404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70</v>
      </c>
      <c r="Q44" s="403"/>
      <c r="R44" s="403"/>
      <c r="S44" s="403"/>
      <c r="T44" s="403"/>
      <c r="U44" s="403"/>
      <c r="V44" s="404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70</v>
      </c>
      <c r="Q45" s="403"/>
      <c r="R45" s="403"/>
      <c r="S45" s="403"/>
      <c r="T45" s="403"/>
      <c r="U45" s="403"/>
      <c r="V45" s="404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70</v>
      </c>
      <c r="Q48" s="403"/>
      <c r="R48" s="403"/>
      <c r="S48" s="403"/>
      <c r="T48" s="403"/>
      <c r="U48" s="403"/>
      <c r="V48" s="404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70</v>
      </c>
      <c r="Q49" s="403"/>
      <c r="R49" s="403"/>
      <c r="S49" s="403"/>
      <c r="T49" s="403"/>
      <c r="U49" s="403"/>
      <c r="V49" s="404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108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590</v>
      </c>
      <c r="Y53" s="387">
        <f t="shared" ref="Y53:Y58" si="6">IFERROR(IF(X53="",0,CEILING((X53/$H53),1)*$H53),"")</f>
        <v>594</v>
      </c>
      <c r="Z53" s="36">
        <f>IFERROR(IF(Y53=0,"",ROUNDUP(Y53/H53,0)*0.02175),"")</f>
        <v>1.1962499999999998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616.22222222222217</v>
      </c>
      <c r="BN53" s="64">
        <f t="shared" ref="BN53:BN58" si="8">IFERROR(Y53*I53/H53,"0")</f>
        <v>620.4</v>
      </c>
      <c r="BO53" s="64">
        <f t="shared" ref="BO53:BO58" si="9">IFERROR(1/J53*(X53/H53),"0")</f>
        <v>0.97552910052910047</v>
      </c>
      <c r="BP53" s="64">
        <f t="shared" ref="BP53:BP58" si="10">IFERROR(1/J53*(Y53/H53),"0")</f>
        <v>0.98214285714285698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70</v>
      </c>
      <c r="Q59" s="403"/>
      <c r="R59" s="403"/>
      <c r="S59" s="403"/>
      <c r="T59" s="403"/>
      <c r="U59" s="403"/>
      <c r="V59" s="404"/>
      <c r="W59" s="37" t="s">
        <v>71</v>
      </c>
      <c r="X59" s="388">
        <f>IFERROR(X53/H53,"0")+IFERROR(X54/H54,"0")+IFERROR(X55/H55,"0")+IFERROR(X56/H56,"0")+IFERROR(X57/H57,"0")+IFERROR(X58/H58,"0")</f>
        <v>54.629629629629626</v>
      </c>
      <c r="Y59" s="388">
        <f>IFERROR(Y53/H53,"0")+IFERROR(Y54/H54,"0")+IFERROR(Y55/H55,"0")+IFERROR(Y56/H56,"0")+IFERROR(Y57/H57,"0")+IFERROR(Y58/H58,"0")</f>
        <v>54.999999999999993</v>
      </c>
      <c r="Z59" s="388">
        <f>IFERROR(IF(Z53="",0,Z53),"0")+IFERROR(IF(Z54="",0,Z54),"0")+IFERROR(IF(Z55="",0,Z55),"0")+IFERROR(IF(Z56="",0,Z56),"0")+IFERROR(IF(Z57="",0,Z57),"0")+IFERROR(IF(Z58="",0,Z58),"0")</f>
        <v>1.1962499999999998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70</v>
      </c>
      <c r="Q60" s="403"/>
      <c r="R60" s="403"/>
      <c r="S60" s="403"/>
      <c r="T60" s="403"/>
      <c r="U60" s="403"/>
      <c r="V60" s="404"/>
      <c r="W60" s="37" t="s">
        <v>69</v>
      </c>
      <c r="X60" s="388">
        <f>IFERROR(SUM(X53:X58),"0")</f>
        <v>590</v>
      </c>
      <c r="Y60" s="388">
        <f>IFERROR(SUM(Y53:Y58),"0")</f>
        <v>594</v>
      </c>
      <c r="Z60" s="37"/>
      <c r="AA60" s="389"/>
      <c r="AB60" s="389"/>
      <c r="AC60" s="389"/>
    </row>
    <row r="61" spans="1:68" ht="14.25" customHeight="1" x14ac:dyDescent="0.25">
      <c r="A61" s="400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70</v>
      </c>
      <c r="Q64" s="403"/>
      <c r="R64" s="403"/>
      <c r="S64" s="403"/>
      <c r="T64" s="403"/>
      <c r="U64" s="403"/>
      <c r="V64" s="404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70</v>
      </c>
      <c r="Q65" s="403"/>
      <c r="R65" s="403"/>
      <c r="S65" s="403"/>
      <c r="T65" s="403"/>
      <c r="U65" s="403"/>
      <c r="V65" s="404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70</v>
      </c>
      <c r="Q75" s="403"/>
      <c r="R75" s="403"/>
      <c r="S75" s="403"/>
      <c r="T75" s="403"/>
      <c r="U75" s="403"/>
      <c r="V75" s="404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70</v>
      </c>
      <c r="Q76" s="403"/>
      <c r="R76" s="403"/>
      <c r="S76" s="403"/>
      <c r="T76" s="403"/>
      <c r="U76" s="403"/>
      <c r="V76" s="404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149</v>
      </c>
      <c r="B79" s="54" t="s">
        <v>150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390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70</v>
      </c>
      <c r="Q81" s="403"/>
      <c r="R81" s="403"/>
      <c r="S81" s="403"/>
      <c r="T81" s="403"/>
      <c r="U81" s="403"/>
      <c r="V81" s="404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70</v>
      </c>
      <c r="Q82" s="403"/>
      <c r="R82" s="403"/>
      <c r="S82" s="403"/>
      <c r="T82" s="403"/>
      <c r="U82" s="403"/>
      <c r="V82" s="404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64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70</v>
      </c>
      <c r="Q90" s="403"/>
      <c r="R90" s="403"/>
      <c r="S90" s="403"/>
      <c r="T90" s="403"/>
      <c r="U90" s="403"/>
      <c r="V90" s="404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70</v>
      </c>
      <c r="Q91" s="403"/>
      <c r="R91" s="403"/>
      <c r="S91" s="403"/>
      <c r="T91" s="403"/>
      <c r="U91" s="403"/>
      <c r="V91" s="404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72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166</v>
      </c>
      <c r="B93" s="54" t="s">
        <v>167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85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171</v>
      </c>
      <c r="B94" s="54" t="s">
        <v>172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6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174</v>
      </c>
      <c r="B95" s="54" t="s">
        <v>175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74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177</v>
      </c>
      <c r="B96" s="54" t="s">
        <v>178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179</v>
      </c>
      <c r="B97" s="54" t="s">
        <v>180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70</v>
      </c>
      <c r="Q98" s="403"/>
      <c r="R98" s="403"/>
      <c r="S98" s="403"/>
      <c r="T98" s="403"/>
      <c r="U98" s="403"/>
      <c r="V98" s="404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70</v>
      </c>
      <c r="Q99" s="403"/>
      <c r="R99" s="403"/>
      <c r="S99" s="403"/>
      <c r="T99" s="403"/>
      <c r="U99" s="403"/>
      <c r="V99" s="404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181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182</v>
      </c>
      <c r="B101" s="54" t="s">
        <v>183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182</v>
      </c>
      <c r="B102" s="54" t="s">
        <v>184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70</v>
      </c>
      <c r="Q104" s="403"/>
      <c r="R104" s="403"/>
      <c r="S104" s="403"/>
      <c r="T104" s="403"/>
      <c r="U104" s="403"/>
      <c r="V104" s="404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70</v>
      </c>
      <c r="Q105" s="403"/>
      <c r="R105" s="403"/>
      <c r="S105" s="403"/>
      <c r="T105" s="403"/>
      <c r="U105" s="403"/>
      <c r="V105" s="404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187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110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390</v>
      </c>
      <c r="Y108" s="387">
        <f>IFERROR(IF(X108="",0,CEILING((X108/$H108),1)*$H108),"")</f>
        <v>399.6</v>
      </c>
      <c r="Z108" s="36">
        <f>IFERROR(IF(Y108=0,"",ROUNDUP(Y108/H108,0)*0.02175),"")</f>
        <v>0.80474999999999997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407.33333333333331</v>
      </c>
      <c r="BN108" s="64">
        <f>IFERROR(Y108*I108/H108,"0")</f>
        <v>417.36</v>
      </c>
      <c r="BO108" s="64">
        <f>IFERROR(1/J108*(X108/H108),"0")</f>
        <v>0.64484126984126977</v>
      </c>
      <c r="BP108" s="64">
        <f>IFERROR(1/J108*(Y108/H108),"0")</f>
        <v>0.6607142857142857</v>
      </c>
    </row>
    <row r="109" spans="1:68" ht="16.5" customHeight="1" x14ac:dyDescent="0.25">
      <c r="A109" s="54" t="s">
        <v>190</v>
      </c>
      <c r="B109" s="54" t="s">
        <v>191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70</v>
      </c>
      <c r="Q111" s="403"/>
      <c r="R111" s="403"/>
      <c r="S111" s="403"/>
      <c r="T111" s="403"/>
      <c r="U111" s="403"/>
      <c r="V111" s="404"/>
      <c r="W111" s="37" t="s">
        <v>71</v>
      </c>
      <c r="X111" s="388">
        <f>IFERROR(X108/H108,"0")+IFERROR(X109/H109,"0")+IFERROR(X110/H110,"0")</f>
        <v>36.111111111111107</v>
      </c>
      <c r="Y111" s="388">
        <f>IFERROR(Y108/H108,"0")+IFERROR(Y109/H109,"0")+IFERROR(Y110/H110,"0")</f>
        <v>37</v>
      </c>
      <c r="Z111" s="388">
        <f>IFERROR(IF(Z108="",0,Z108),"0")+IFERROR(IF(Z109="",0,Z109),"0")+IFERROR(IF(Z110="",0,Z110),"0")</f>
        <v>0.80474999999999997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70</v>
      </c>
      <c r="Q112" s="403"/>
      <c r="R112" s="403"/>
      <c r="S112" s="403"/>
      <c r="T112" s="403"/>
      <c r="U112" s="403"/>
      <c r="V112" s="404"/>
      <c r="W112" s="37" t="s">
        <v>69</v>
      </c>
      <c r="X112" s="388">
        <f>IFERROR(SUM(X108:X110),"0")</f>
        <v>390</v>
      </c>
      <c r="Y112" s="388">
        <f>IFERROR(SUM(Y108:Y110),"0")</f>
        <v>399.6</v>
      </c>
      <c r="Z112" s="37"/>
      <c r="AA112" s="389"/>
      <c r="AB112" s="389"/>
      <c r="AC112" s="389"/>
    </row>
    <row r="113" spans="1:68" ht="14.25" customHeight="1" x14ac:dyDescent="0.25">
      <c r="A113" s="400" t="s">
        <v>72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194</v>
      </c>
      <c r="B114" s="54" t="s">
        <v>195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680</v>
      </c>
      <c r="Y115" s="387">
        <f>IFERROR(IF(X115="",0,CEILING((X115/$H115),1)*$H115),"")</f>
        <v>680.4</v>
      </c>
      <c r="Z115" s="36">
        <f>IFERROR(IF(Y115=0,"",ROUNDUP(Y115/H115,0)*0.02175),"")</f>
        <v>1.7617499999999999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725.65714285714284</v>
      </c>
      <c r="BN115" s="64">
        <f>IFERROR(Y115*I115/H115,"0")</f>
        <v>726.08399999999995</v>
      </c>
      <c r="BO115" s="64">
        <f>IFERROR(1/J115*(X115/H115),"0")</f>
        <v>1.4455782312925169</v>
      </c>
      <c r="BP115" s="64">
        <f>IFERROR(1/J115*(Y115/H115),"0")</f>
        <v>1.4464285714285714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390</v>
      </c>
      <c r="Y116" s="387">
        <f>IFERROR(IF(X116="",0,CEILING((X116/$H116),1)*$H116),"")</f>
        <v>391.5</v>
      </c>
      <c r="Z116" s="36">
        <f>IFERROR(IF(Y116=0,"",ROUNDUP(Y116/H116,0)*0.00753),"")</f>
        <v>1.09185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429.28888888888883</v>
      </c>
      <c r="BN116" s="64">
        <f>IFERROR(Y116*I116/H116,"0")</f>
        <v>430.94</v>
      </c>
      <c r="BO116" s="64">
        <f>IFERROR(1/J116*(X116/H116),"0")</f>
        <v>0.92592592592592582</v>
      </c>
      <c r="BP116" s="64">
        <f>IFERROR(1/J116*(Y116/H116),"0")</f>
        <v>0.9294871794871794</v>
      </c>
    </row>
    <row r="117" spans="1:68" ht="16.5" customHeight="1" x14ac:dyDescent="0.25">
      <c r="A117" s="54" t="s">
        <v>199</v>
      </c>
      <c r="B117" s="54" t="s">
        <v>200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70</v>
      </c>
      <c r="Q119" s="403"/>
      <c r="R119" s="403"/>
      <c r="S119" s="403"/>
      <c r="T119" s="403"/>
      <c r="U119" s="403"/>
      <c r="V119" s="404"/>
      <c r="W119" s="37" t="s">
        <v>71</v>
      </c>
      <c r="X119" s="388">
        <f>IFERROR(X114/H114,"0")+IFERROR(X115/H115,"0")+IFERROR(X116/H116,"0")+IFERROR(X117/H117,"0")+IFERROR(X118/H118,"0")</f>
        <v>225.39682539682536</v>
      </c>
      <c r="Y119" s="388">
        <f>IFERROR(Y114/H114,"0")+IFERROR(Y115/H115,"0")+IFERROR(Y116/H116,"0")+IFERROR(Y117/H117,"0")+IFERROR(Y118/H118,"0")</f>
        <v>226</v>
      </c>
      <c r="Z119" s="388">
        <f>IFERROR(IF(Z114="",0,Z114),"0")+IFERROR(IF(Z115="",0,Z115),"0")+IFERROR(IF(Z116="",0,Z116),"0")+IFERROR(IF(Z117="",0,Z117),"0")+IFERROR(IF(Z118="",0,Z118),"0")</f>
        <v>2.8536000000000001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70</v>
      </c>
      <c r="Q120" s="403"/>
      <c r="R120" s="403"/>
      <c r="S120" s="403"/>
      <c r="T120" s="403"/>
      <c r="U120" s="403"/>
      <c r="V120" s="404"/>
      <c r="W120" s="37" t="s">
        <v>69</v>
      </c>
      <c r="X120" s="388">
        <f>IFERROR(SUM(X114:X118),"0")</f>
        <v>1070</v>
      </c>
      <c r="Y120" s="388">
        <f>IFERROR(SUM(Y114:Y118),"0")</f>
        <v>1071.9000000000001</v>
      </c>
      <c r="Z120" s="37"/>
      <c r="AA120" s="389"/>
      <c r="AB120" s="389"/>
      <c r="AC120" s="389"/>
    </row>
    <row r="121" spans="1:68" ht="16.5" customHeight="1" x14ac:dyDescent="0.25">
      <c r="A121" s="437" t="s">
        <v>203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110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204</v>
      </c>
      <c r="B123" s="54" t="s">
        <v>205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204</v>
      </c>
      <c r="B124" s="54" t="s">
        <v>206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207</v>
      </c>
      <c r="B125" s="54" t="s">
        <v>208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209</v>
      </c>
      <c r="B126" s="54" t="s">
        <v>210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211</v>
      </c>
      <c r="B127" s="54" t="s">
        <v>212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70</v>
      </c>
      <c r="Q128" s="403"/>
      <c r="R128" s="403"/>
      <c r="S128" s="403"/>
      <c r="T128" s="403"/>
      <c r="U128" s="403"/>
      <c r="V128" s="404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70</v>
      </c>
      <c r="Q129" s="403"/>
      <c r="R129" s="403"/>
      <c r="S129" s="403"/>
      <c r="T129" s="403"/>
      <c r="U129" s="403"/>
      <c r="V129" s="404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146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213</v>
      </c>
      <c r="B131" s="54" t="s">
        <v>214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19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213</v>
      </c>
      <c r="B132" s="54" t="s">
        <v>216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217</v>
      </c>
      <c r="B133" s="54" t="s">
        <v>218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3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217</v>
      </c>
      <c r="B134" s="54" t="s">
        <v>220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221</v>
      </c>
      <c r="B135" s="54" t="s">
        <v>222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70</v>
      </c>
      <c r="Q136" s="403"/>
      <c r="R136" s="403"/>
      <c r="S136" s="403"/>
      <c r="T136" s="403"/>
      <c r="U136" s="403"/>
      <c r="V136" s="404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70</v>
      </c>
      <c r="Q137" s="403"/>
      <c r="R137" s="403"/>
      <c r="S137" s="403"/>
      <c r="T137" s="403"/>
      <c r="U137" s="403"/>
      <c r="V137" s="404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72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223</v>
      </c>
      <c r="B139" s="54" t="s">
        <v>224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980</v>
      </c>
      <c r="Y140" s="387">
        <f t="shared" si="21"/>
        <v>982.80000000000007</v>
      </c>
      <c r="Z140" s="36">
        <f>IFERROR(IF(Y140=0,"",ROUNDUP(Y140/H140,0)*0.02175),"")</f>
        <v>2.5447499999999996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1045.0999999999999</v>
      </c>
      <c r="BN140" s="64">
        <f t="shared" si="23"/>
        <v>1048.086</v>
      </c>
      <c r="BO140" s="64">
        <f t="shared" si="24"/>
        <v>2.083333333333333</v>
      </c>
      <c r="BP140" s="64">
        <f t="shared" si="25"/>
        <v>2.089285714285714</v>
      </c>
    </row>
    <row r="141" spans="1:68" ht="16.5" customHeight="1" x14ac:dyDescent="0.25">
      <c r="A141" s="54" t="s">
        <v>226</v>
      </c>
      <c r="B141" s="54" t="s">
        <v>227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21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229</v>
      </c>
      <c r="B142" s="54" t="s">
        <v>230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450</v>
      </c>
      <c r="Y143" s="387">
        <f t="shared" si="21"/>
        <v>450.90000000000003</v>
      </c>
      <c r="Z143" s="36">
        <f>IFERROR(IF(Y143=0,"",ROUNDUP(Y143/H143,0)*0.00753),"")</f>
        <v>1.2575100000000001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495.33333333333331</v>
      </c>
      <c r="BN143" s="64">
        <f t="shared" si="23"/>
        <v>496.32400000000001</v>
      </c>
      <c r="BO143" s="64">
        <f t="shared" si="24"/>
        <v>1.0683760683760684</v>
      </c>
      <c r="BP143" s="64">
        <f t="shared" si="25"/>
        <v>1.0705128205128205</v>
      </c>
    </row>
    <row r="144" spans="1:68" ht="16.5" customHeight="1" x14ac:dyDescent="0.25">
      <c r="A144" s="54" t="s">
        <v>233</v>
      </c>
      <c r="B144" s="54" t="s">
        <v>234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235</v>
      </c>
      <c r="B145" s="54" t="s">
        <v>236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70</v>
      </c>
      <c r="Q146" s="403"/>
      <c r="R146" s="403"/>
      <c r="S146" s="403"/>
      <c r="T146" s="403"/>
      <c r="U146" s="403"/>
      <c r="V146" s="404"/>
      <c r="W146" s="37" t="s">
        <v>71</v>
      </c>
      <c r="X146" s="388">
        <f>IFERROR(X139/H139,"0")+IFERROR(X140/H140,"0")+IFERROR(X141/H141,"0")+IFERROR(X142/H142,"0")+IFERROR(X143/H143,"0")+IFERROR(X144/H144,"0")+IFERROR(X145/H145,"0")</f>
        <v>283.33333333333331</v>
      </c>
      <c r="Y146" s="388">
        <f>IFERROR(Y139/H139,"0")+IFERROR(Y140/H140,"0")+IFERROR(Y141/H141,"0")+IFERROR(Y142/H142,"0")+IFERROR(Y143/H143,"0")+IFERROR(Y144/H144,"0")+IFERROR(Y145/H145,"0")</f>
        <v>284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3.8022599999999995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70</v>
      </c>
      <c r="Q147" s="403"/>
      <c r="R147" s="403"/>
      <c r="S147" s="403"/>
      <c r="T147" s="403"/>
      <c r="U147" s="403"/>
      <c r="V147" s="404"/>
      <c r="W147" s="37" t="s">
        <v>69</v>
      </c>
      <c r="X147" s="388">
        <f>IFERROR(SUM(X139:X145),"0")</f>
        <v>1430</v>
      </c>
      <c r="Y147" s="388">
        <f>IFERROR(SUM(Y139:Y145),"0")</f>
        <v>1433.7</v>
      </c>
      <c r="Z147" s="37"/>
      <c r="AA147" s="389"/>
      <c r="AB147" s="389"/>
      <c r="AC147" s="389"/>
    </row>
    <row r="148" spans="1:68" ht="14.25" customHeight="1" x14ac:dyDescent="0.25">
      <c r="A148" s="400" t="s">
        <v>181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237</v>
      </c>
      <c r="B149" s="54" t="s">
        <v>238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239</v>
      </c>
      <c r="B150" s="54" t="s">
        <v>240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70</v>
      </c>
      <c r="Q151" s="403"/>
      <c r="R151" s="403"/>
      <c r="S151" s="403"/>
      <c r="T151" s="403"/>
      <c r="U151" s="403"/>
      <c r="V151" s="404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70</v>
      </c>
      <c r="Q152" s="403"/>
      <c r="R152" s="403"/>
      <c r="S152" s="403"/>
      <c r="T152" s="403"/>
      <c r="U152" s="403"/>
      <c r="V152" s="404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241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110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242</v>
      </c>
      <c r="B156" s="54" t="s">
        <v>244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70</v>
      </c>
      <c r="Q157" s="403"/>
      <c r="R157" s="403"/>
      <c r="S157" s="403"/>
      <c r="T157" s="403"/>
      <c r="U157" s="403"/>
      <c r="V157" s="404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70</v>
      </c>
      <c r="Q158" s="403"/>
      <c r="R158" s="403"/>
      <c r="S158" s="403"/>
      <c r="T158" s="403"/>
      <c r="U158" s="403"/>
      <c r="V158" s="404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64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245</v>
      </c>
      <c r="B161" s="54" t="s">
        <v>247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70</v>
      </c>
      <c r="Q162" s="403"/>
      <c r="R162" s="403"/>
      <c r="S162" s="403"/>
      <c r="T162" s="403"/>
      <c r="U162" s="403"/>
      <c r="V162" s="404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70</v>
      </c>
      <c r="Q163" s="403"/>
      <c r="R163" s="403"/>
      <c r="S163" s="403"/>
      <c r="T163" s="403"/>
      <c r="U163" s="403"/>
      <c r="V163" s="404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72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248</v>
      </c>
      <c r="B165" s="54" t="s">
        <v>249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248</v>
      </c>
      <c r="B166" s="54" t="s">
        <v>250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70</v>
      </c>
      <c r="Q167" s="403"/>
      <c r="R167" s="403"/>
      <c r="S167" s="403"/>
      <c r="T167" s="403"/>
      <c r="U167" s="403"/>
      <c r="V167" s="404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70</v>
      </c>
      <c r="Q168" s="403"/>
      <c r="R168" s="403"/>
      <c r="S168" s="403"/>
      <c r="T168" s="403"/>
      <c r="U168" s="403"/>
      <c r="V168" s="404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108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110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50</v>
      </c>
      <c r="Y171" s="387">
        <f>IFERROR(IF(X171="",0,CEILING((X171/$H171),1)*$H171),"")</f>
        <v>56</v>
      </c>
      <c r="Z171" s="36">
        <f>IFERROR(IF(Y171=0,"",ROUNDUP(Y171/H171,0)*0.02175),"")</f>
        <v>0.10874999999999999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52.142857142857146</v>
      </c>
      <c r="BN171" s="64">
        <f>IFERROR(Y171*I171/H171,"0")</f>
        <v>58.4</v>
      </c>
      <c r="BO171" s="64">
        <f>IFERROR(1/J171*(X171/H171),"0")</f>
        <v>7.9719387755102039E-2</v>
      </c>
      <c r="BP171" s="64">
        <f>IFERROR(1/J171*(Y171/H171),"0")</f>
        <v>8.9285714285714274E-2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70</v>
      </c>
      <c r="Q174" s="403"/>
      <c r="R174" s="403"/>
      <c r="S174" s="403"/>
      <c r="T174" s="403"/>
      <c r="U174" s="403"/>
      <c r="V174" s="404"/>
      <c r="W174" s="37" t="s">
        <v>71</v>
      </c>
      <c r="X174" s="388">
        <f>IFERROR(X171/H171,"0")+IFERROR(X172/H172,"0")+IFERROR(X173/H173,"0")</f>
        <v>4.4642857142857144</v>
      </c>
      <c r="Y174" s="388">
        <f>IFERROR(Y171/H171,"0")+IFERROR(Y172/H172,"0")+IFERROR(Y173/H173,"0")</f>
        <v>5</v>
      </c>
      <c r="Z174" s="388">
        <f>IFERROR(IF(Z171="",0,Z171),"0")+IFERROR(IF(Z172="",0,Z172),"0")+IFERROR(IF(Z173="",0,Z173),"0")</f>
        <v>0.10874999999999999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70</v>
      </c>
      <c r="Q175" s="403"/>
      <c r="R175" s="403"/>
      <c r="S175" s="403"/>
      <c r="T175" s="403"/>
      <c r="U175" s="403"/>
      <c r="V175" s="404"/>
      <c r="W175" s="37" t="s">
        <v>69</v>
      </c>
      <c r="X175" s="388">
        <f>IFERROR(SUM(X171:X173),"0")</f>
        <v>50</v>
      </c>
      <c r="Y175" s="388">
        <f>IFERROR(SUM(Y171:Y173),"0")</f>
        <v>56</v>
      </c>
      <c r="Z175" s="37"/>
      <c r="AA175" s="389"/>
      <c r="AB175" s="389"/>
      <c r="AC175" s="389"/>
    </row>
    <row r="176" spans="1:68" ht="14.25" customHeight="1" x14ac:dyDescent="0.25">
      <c r="A176" s="400" t="s">
        <v>64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257</v>
      </c>
      <c r="B177" s="54" t="s">
        <v>258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259</v>
      </c>
      <c r="B178" s="54" t="s">
        <v>260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261</v>
      </c>
      <c r="B179" s="54" t="s">
        <v>262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263</v>
      </c>
      <c r="B180" s="54" t="s">
        <v>264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265</v>
      </c>
      <c r="B181" s="54" t="s">
        <v>266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70</v>
      </c>
      <c r="Q182" s="403"/>
      <c r="R182" s="403"/>
      <c r="S182" s="403"/>
      <c r="T182" s="403"/>
      <c r="U182" s="403"/>
      <c r="V182" s="404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70</v>
      </c>
      <c r="Q183" s="403"/>
      <c r="R183" s="403"/>
      <c r="S183" s="403"/>
      <c r="T183" s="403"/>
      <c r="U183" s="403"/>
      <c r="V183" s="404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72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269</v>
      </c>
      <c r="B186" s="54" t="s">
        <v>270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70</v>
      </c>
      <c r="Q188" s="403"/>
      <c r="R188" s="403"/>
      <c r="S188" s="403"/>
      <c r="T188" s="403"/>
      <c r="U188" s="403"/>
      <c r="V188" s="404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70</v>
      </c>
      <c r="Q189" s="403"/>
      <c r="R189" s="403"/>
      <c r="S189" s="403"/>
      <c r="T189" s="403"/>
      <c r="U189" s="403"/>
      <c r="V189" s="404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273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274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64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275</v>
      </c>
      <c r="B193" s="54" t="s">
        <v>276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277</v>
      </c>
      <c r="B194" s="54" t="s">
        <v>278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279</v>
      </c>
      <c r="B195" s="54" t="s">
        <v>280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283</v>
      </c>
      <c r="B197" s="54" t="s">
        <v>284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285</v>
      </c>
      <c r="B198" s="54" t="s">
        <v>286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287</v>
      </c>
      <c r="B199" s="54" t="s">
        <v>288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289</v>
      </c>
      <c r="B200" s="54" t="s">
        <v>290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70</v>
      </c>
      <c r="Q201" s="403"/>
      <c r="R201" s="403"/>
      <c r="S201" s="403"/>
      <c r="T201" s="403"/>
      <c r="U201" s="403"/>
      <c r="V201" s="404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70</v>
      </c>
      <c r="Q202" s="403"/>
      <c r="R202" s="403"/>
      <c r="S202" s="403"/>
      <c r="T202" s="403"/>
      <c r="U202" s="403"/>
      <c r="V202" s="404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291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110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292</v>
      </c>
      <c r="B205" s="54" t="s">
        <v>293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294</v>
      </c>
      <c r="B206" s="54" t="s">
        <v>295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70</v>
      </c>
      <c r="Q207" s="403"/>
      <c r="R207" s="403"/>
      <c r="S207" s="403"/>
      <c r="T207" s="403"/>
      <c r="U207" s="403"/>
      <c r="V207" s="404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70</v>
      </c>
      <c r="Q208" s="403"/>
      <c r="R208" s="403"/>
      <c r="S208" s="403"/>
      <c r="T208" s="403"/>
      <c r="U208" s="403"/>
      <c r="V208" s="404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146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296</v>
      </c>
      <c r="B210" s="54" t="s">
        <v>297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298</v>
      </c>
      <c r="B211" s="54" t="s">
        <v>299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70</v>
      </c>
      <c r="Q212" s="403"/>
      <c r="R212" s="403"/>
      <c r="S212" s="403"/>
      <c r="T212" s="403"/>
      <c r="U212" s="403"/>
      <c r="V212" s="404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70</v>
      </c>
      <c r="Q213" s="403"/>
      <c r="R213" s="403"/>
      <c r="S213" s="403"/>
      <c r="T213" s="403"/>
      <c r="U213" s="403"/>
      <c r="V213" s="404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64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314</v>
      </c>
      <c r="B222" s="54" t="s">
        <v>315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70</v>
      </c>
      <c r="Q223" s="403"/>
      <c r="R223" s="403"/>
      <c r="S223" s="403"/>
      <c r="T223" s="403"/>
      <c r="U223" s="403"/>
      <c r="V223" s="404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70</v>
      </c>
      <c r="Q224" s="403"/>
      <c r="R224" s="403"/>
      <c r="S224" s="403"/>
      <c r="T224" s="403"/>
      <c r="U224" s="403"/>
      <c r="V224" s="404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72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316</v>
      </c>
      <c r="B226" s="54" t="s">
        <v>317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320</v>
      </c>
      <c r="B228" s="54" t="s">
        <v>321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200</v>
      </c>
      <c r="Y229" s="387">
        <f t="shared" si="36"/>
        <v>200.1</v>
      </c>
      <c r="Z229" s="36">
        <f>IFERROR(IF(Y229=0,"",ROUNDUP(Y229/H229,0)*0.02175),"")</f>
        <v>0.50024999999999997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212.96551724137933</v>
      </c>
      <c r="BN229" s="64">
        <f t="shared" si="38"/>
        <v>213.072</v>
      </c>
      <c r="BO229" s="64">
        <f t="shared" si="39"/>
        <v>0.41050903119868637</v>
      </c>
      <c r="BP229" s="64">
        <f t="shared" si="40"/>
        <v>0.4107142857142857</v>
      </c>
    </row>
    <row r="230" spans="1:68" ht="27" customHeight="1" x14ac:dyDescent="0.25">
      <c r="A230" s="54" t="s">
        <v>324</v>
      </c>
      <c r="B230" s="54" t="s">
        <v>325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326</v>
      </c>
      <c r="B231" s="54" t="s">
        <v>327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490</v>
      </c>
      <c r="Y232" s="387">
        <f t="shared" si="36"/>
        <v>492</v>
      </c>
      <c r="Z232" s="36">
        <f t="shared" si="41"/>
        <v>1.54365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545.5333333333333</v>
      </c>
      <c r="BN232" s="64">
        <f t="shared" si="38"/>
        <v>547.76</v>
      </c>
      <c r="BO232" s="64">
        <f t="shared" si="39"/>
        <v>1.3087606837606838</v>
      </c>
      <c r="BP232" s="64">
        <f t="shared" si="40"/>
        <v>1.3141025641025641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200</v>
      </c>
      <c r="Y233" s="387">
        <f t="shared" si="36"/>
        <v>201.6</v>
      </c>
      <c r="Z233" s="36">
        <f t="shared" si="41"/>
        <v>0.63251999999999997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222.66666666666666</v>
      </c>
      <c r="BN233" s="64">
        <f t="shared" si="38"/>
        <v>224.44800000000001</v>
      </c>
      <c r="BO233" s="64">
        <f t="shared" si="39"/>
        <v>0.53418803418803418</v>
      </c>
      <c r="BP233" s="64">
        <f t="shared" si="40"/>
        <v>0.53846153846153844</v>
      </c>
    </row>
    <row r="234" spans="1:68" ht="27" customHeight="1" x14ac:dyDescent="0.25">
      <c r="A234" s="54" t="s">
        <v>332</v>
      </c>
      <c r="B234" s="54" t="s">
        <v>333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334</v>
      </c>
      <c r="B235" s="54" t="s">
        <v>335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70</v>
      </c>
      <c r="Q237" s="403"/>
      <c r="R237" s="403"/>
      <c r="S237" s="403"/>
      <c r="T237" s="403"/>
      <c r="U237" s="403"/>
      <c r="V237" s="404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310.48850574712651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312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2.6764199999999998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70</v>
      </c>
      <c r="Q238" s="403"/>
      <c r="R238" s="403"/>
      <c r="S238" s="403"/>
      <c r="T238" s="403"/>
      <c r="U238" s="403"/>
      <c r="V238" s="404"/>
      <c r="W238" s="37" t="s">
        <v>69</v>
      </c>
      <c r="X238" s="388">
        <f>IFERROR(SUM(X226:X236),"0")</f>
        <v>890</v>
      </c>
      <c r="Y238" s="388">
        <f>IFERROR(SUM(Y226:Y236),"0")</f>
        <v>893.7</v>
      </c>
      <c r="Z238" s="37"/>
      <c r="AA238" s="389"/>
      <c r="AB238" s="389"/>
      <c r="AC238" s="389"/>
    </row>
    <row r="239" spans="1:68" ht="14.25" customHeight="1" x14ac:dyDescent="0.25">
      <c r="A239" s="400" t="s">
        <v>181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338</v>
      </c>
      <c r="B240" s="54" t="s">
        <v>339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338</v>
      </c>
      <c r="B241" s="54" t="s">
        <v>340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341</v>
      </c>
      <c r="B242" s="54" t="s">
        <v>342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343</v>
      </c>
      <c r="B243" s="54" t="s">
        <v>344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345</v>
      </c>
      <c r="B244" s="54" t="s">
        <v>346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70</v>
      </c>
      <c r="Q245" s="403"/>
      <c r="R245" s="403"/>
      <c r="S245" s="403"/>
      <c r="T245" s="403"/>
      <c r="U245" s="403"/>
      <c r="V245" s="404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70</v>
      </c>
      <c r="Q246" s="403"/>
      <c r="R246" s="403"/>
      <c r="S246" s="403"/>
      <c r="T246" s="403"/>
      <c r="U246" s="403"/>
      <c r="V246" s="404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347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110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348</v>
      </c>
      <c r="B249" s="54" t="s">
        <v>349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348</v>
      </c>
      <c r="B250" s="54" t="s">
        <v>350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351</v>
      </c>
      <c r="B251" s="54" t="s">
        <v>352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353</v>
      </c>
      <c r="B252" s="54" t="s">
        <v>354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355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356</v>
      </c>
      <c r="B254" s="54" t="s">
        <v>357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360</v>
      </c>
      <c r="B256" s="54" t="s">
        <v>361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70</v>
      </c>
      <c r="Q257" s="403"/>
      <c r="R257" s="403"/>
      <c r="S257" s="403"/>
      <c r="T257" s="403"/>
      <c r="U257" s="403"/>
      <c r="V257" s="404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70</v>
      </c>
      <c r="Q258" s="403"/>
      <c r="R258" s="403"/>
      <c r="S258" s="403"/>
      <c r="T258" s="403"/>
      <c r="U258" s="403"/>
      <c r="V258" s="404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362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110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363</v>
      </c>
      <c r="B261" s="54" t="s">
        <v>364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363</v>
      </c>
      <c r="B262" s="54" t="s">
        <v>365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366</v>
      </c>
      <c r="B263" s="54" t="s">
        <v>367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368</v>
      </c>
      <c r="B264" s="54" t="s">
        <v>369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372</v>
      </c>
      <c r="B266" s="54" t="s">
        <v>373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376</v>
      </c>
      <c r="B268" s="54" t="s">
        <v>377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70</v>
      </c>
      <c r="Q269" s="403"/>
      <c r="R269" s="403"/>
      <c r="S269" s="403"/>
      <c r="T269" s="403"/>
      <c r="U269" s="403"/>
      <c r="V269" s="404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70</v>
      </c>
      <c r="Q270" s="403"/>
      <c r="R270" s="403"/>
      <c r="S270" s="403"/>
      <c r="T270" s="403"/>
      <c r="U270" s="403"/>
      <c r="V270" s="404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378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110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379</v>
      </c>
      <c r="B273" s="54" t="s">
        <v>380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381</v>
      </c>
      <c r="B274" s="54" t="s">
        <v>382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4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381</v>
      </c>
      <c r="B275" s="54" t="s">
        <v>384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385</v>
      </c>
      <c r="B276" s="54" t="s">
        <v>386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387</v>
      </c>
      <c r="B277" s="54" t="s">
        <v>388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70</v>
      </c>
      <c r="Q279" s="403"/>
      <c r="R279" s="403"/>
      <c r="S279" s="403"/>
      <c r="T279" s="403"/>
      <c r="U279" s="403"/>
      <c r="V279" s="404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70</v>
      </c>
      <c r="Q280" s="403"/>
      <c r="R280" s="403"/>
      <c r="S280" s="403"/>
      <c r="T280" s="403"/>
      <c r="U280" s="403"/>
      <c r="V280" s="404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391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392</v>
      </c>
      <c r="B283" s="54" t="s">
        <v>393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70</v>
      </c>
      <c r="Q284" s="403"/>
      <c r="R284" s="403"/>
      <c r="S284" s="403"/>
      <c r="T284" s="403"/>
      <c r="U284" s="403"/>
      <c r="V284" s="404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70</v>
      </c>
      <c r="Q285" s="403"/>
      <c r="R285" s="403"/>
      <c r="S285" s="403"/>
      <c r="T285" s="403"/>
      <c r="U285" s="403"/>
      <c r="V285" s="404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394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110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395</v>
      </c>
      <c r="B288" s="54" t="s">
        <v>396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397</v>
      </c>
      <c r="B289" s="54" t="s">
        <v>398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399</v>
      </c>
      <c r="B290" s="54" t="s">
        <v>400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70</v>
      </c>
      <c r="Q291" s="403"/>
      <c r="R291" s="403"/>
      <c r="S291" s="403"/>
      <c r="T291" s="403"/>
      <c r="U291" s="403"/>
      <c r="V291" s="404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70</v>
      </c>
      <c r="Q292" s="403"/>
      <c r="R292" s="403"/>
      <c r="S292" s="403"/>
      <c r="T292" s="403"/>
      <c r="U292" s="403"/>
      <c r="V292" s="404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401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72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402</v>
      </c>
      <c r="B295" s="54" t="s">
        <v>403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404</v>
      </c>
      <c r="B296" s="54" t="s">
        <v>405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60</v>
      </c>
      <c r="Y297" s="387">
        <f>IFERROR(IF(X297="",0,CEILING((X297/$H297),1)*$H297),"")</f>
        <v>60</v>
      </c>
      <c r="Z297" s="36">
        <f>IFERROR(IF(Y297=0,"",ROUNDUP(Y297/H297,0)*0.00753),"")</f>
        <v>0.18825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66.800000000000011</v>
      </c>
      <c r="BN297" s="64">
        <f>IFERROR(Y297*I297/H297,"0")</f>
        <v>66.800000000000011</v>
      </c>
      <c r="BO297" s="64">
        <f>IFERROR(1/J297*(X297/H297),"0")</f>
        <v>0.16025641025641024</v>
      </c>
      <c r="BP297" s="64">
        <f>IFERROR(1/J297*(Y297/H297),"0")</f>
        <v>0.16025641025641024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60</v>
      </c>
      <c r="Y298" s="387">
        <f>IFERROR(IF(X298="",0,CEILING((X298/$H298),1)*$H298),"")</f>
        <v>60</v>
      </c>
      <c r="Z298" s="36">
        <f>IFERROR(IF(Y298=0,"",ROUNDUP(Y298/H298,0)*0.00753),"")</f>
        <v>0.18825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65</v>
      </c>
      <c r="BN298" s="64">
        <f>IFERROR(Y298*I298/H298,"0")</f>
        <v>65</v>
      </c>
      <c r="BO298" s="64">
        <f>IFERROR(1/J298*(X298/H298),"0")</f>
        <v>0.16025641025641024</v>
      </c>
      <c r="BP298" s="64">
        <f>IFERROR(1/J298*(Y298/H298),"0")</f>
        <v>0.16025641025641024</v>
      </c>
    </row>
    <row r="299" spans="1:68" ht="27" customHeight="1" x14ac:dyDescent="0.25">
      <c r="A299" s="54" t="s">
        <v>410</v>
      </c>
      <c r="B299" s="54" t="s">
        <v>411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70</v>
      </c>
      <c r="Q300" s="403"/>
      <c r="R300" s="403"/>
      <c r="S300" s="403"/>
      <c r="T300" s="403"/>
      <c r="U300" s="403"/>
      <c r="V300" s="404"/>
      <c r="W300" s="37" t="s">
        <v>71</v>
      </c>
      <c r="X300" s="388">
        <f>IFERROR(X295/H295,"0")+IFERROR(X296/H296,"0")+IFERROR(X297/H297,"0")+IFERROR(X298/H298,"0")+IFERROR(X299/H299,"0")</f>
        <v>50</v>
      </c>
      <c r="Y300" s="388">
        <f>IFERROR(Y295/H295,"0")+IFERROR(Y296/H296,"0")+IFERROR(Y297/H297,"0")+IFERROR(Y298/H298,"0")+IFERROR(Y299/H299,"0")</f>
        <v>50</v>
      </c>
      <c r="Z300" s="388">
        <f>IFERROR(IF(Z295="",0,Z295),"0")+IFERROR(IF(Z296="",0,Z296),"0")+IFERROR(IF(Z297="",0,Z297),"0")+IFERROR(IF(Z298="",0,Z298),"0")+IFERROR(IF(Z299="",0,Z299),"0")</f>
        <v>0.3765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70</v>
      </c>
      <c r="Q301" s="403"/>
      <c r="R301" s="403"/>
      <c r="S301" s="403"/>
      <c r="T301" s="403"/>
      <c r="U301" s="403"/>
      <c r="V301" s="404"/>
      <c r="W301" s="37" t="s">
        <v>69</v>
      </c>
      <c r="X301" s="388">
        <f>IFERROR(SUM(X295:X299),"0")</f>
        <v>120</v>
      </c>
      <c r="Y301" s="388">
        <f>IFERROR(SUM(Y295:Y299),"0")</f>
        <v>120</v>
      </c>
      <c r="Z301" s="37"/>
      <c r="AA301" s="389"/>
      <c r="AB301" s="389"/>
      <c r="AC301" s="389"/>
    </row>
    <row r="302" spans="1:68" ht="16.5" customHeight="1" x14ac:dyDescent="0.25">
      <c r="A302" s="437" t="s">
        <v>412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72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413</v>
      </c>
      <c r="B304" s="54" t="s">
        <v>414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70</v>
      </c>
      <c r="Q305" s="403"/>
      <c r="R305" s="403"/>
      <c r="S305" s="403"/>
      <c r="T305" s="403"/>
      <c r="U305" s="403"/>
      <c r="V305" s="404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70</v>
      </c>
      <c r="Q306" s="403"/>
      <c r="R306" s="403"/>
      <c r="S306" s="403"/>
      <c r="T306" s="403"/>
      <c r="U306" s="403"/>
      <c r="V306" s="404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415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110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416</v>
      </c>
      <c r="B309" s="54" t="s">
        <v>417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70</v>
      </c>
      <c r="Q310" s="403"/>
      <c r="R310" s="403"/>
      <c r="S310" s="403"/>
      <c r="T310" s="403"/>
      <c r="U310" s="403"/>
      <c r="V310" s="404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70</v>
      </c>
      <c r="Q311" s="403"/>
      <c r="R311" s="403"/>
      <c r="S311" s="403"/>
      <c r="T311" s="403"/>
      <c r="U311" s="403"/>
      <c r="V311" s="404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418</v>
      </c>
      <c r="B313" s="54" t="s">
        <v>419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420</v>
      </c>
      <c r="B314" s="54" t="s">
        <v>421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70</v>
      </c>
      <c r="Q315" s="403"/>
      <c r="R315" s="403"/>
      <c r="S315" s="403"/>
      <c r="T315" s="403"/>
      <c r="U315" s="403"/>
      <c r="V315" s="404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70</v>
      </c>
      <c r="Q316" s="403"/>
      <c r="R316" s="403"/>
      <c r="S316" s="403"/>
      <c r="T316" s="403"/>
      <c r="U316" s="403"/>
      <c r="V316" s="404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422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110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423</v>
      </c>
      <c r="B319" s="54" t="s">
        <v>424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425</v>
      </c>
      <c r="B320" s="54" t="s">
        <v>426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427</v>
      </c>
      <c r="B321" s="54" t="s">
        <v>428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96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431</v>
      </c>
      <c r="B323" s="54" t="s">
        <v>432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433</v>
      </c>
      <c r="B324" s="54" t="s">
        <v>434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435</v>
      </c>
      <c r="B325" s="54" t="s">
        <v>436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437</v>
      </c>
      <c r="B326" s="54" t="s">
        <v>438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70</v>
      </c>
      <c r="Q327" s="403"/>
      <c r="R327" s="403"/>
      <c r="S327" s="403"/>
      <c r="T327" s="403"/>
      <c r="U327" s="403"/>
      <c r="V327" s="404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70</v>
      </c>
      <c r="Q328" s="403"/>
      <c r="R328" s="403"/>
      <c r="S328" s="403"/>
      <c r="T328" s="403"/>
      <c r="U328" s="403"/>
      <c r="V328" s="404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64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443</v>
      </c>
      <c r="B332" s="54" t="s">
        <v>444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70</v>
      </c>
      <c r="Q334" s="403"/>
      <c r="R334" s="403"/>
      <c r="S334" s="403"/>
      <c r="T334" s="403"/>
      <c r="U334" s="403"/>
      <c r="V334" s="404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70</v>
      </c>
      <c r="Q335" s="403"/>
      <c r="R335" s="403"/>
      <c r="S335" s="403"/>
      <c r="T335" s="403"/>
      <c r="U335" s="403"/>
      <c r="V335" s="404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72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150</v>
      </c>
      <c r="Y337" s="387">
        <f t="shared" ref="Y337:Y342" si="62">IFERROR(IF(X337="",0,CEILING((X337/$H337),1)*$H337),"")</f>
        <v>156</v>
      </c>
      <c r="Z337" s="36">
        <f>IFERROR(IF(Y337=0,"",ROUNDUP(Y337/H337,0)*0.02175),"")</f>
        <v>0.43499999999999994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160.73076923076923</v>
      </c>
      <c r="BN337" s="64">
        <f t="shared" ref="BN337:BN342" si="64">IFERROR(Y337*I337/H337,"0")</f>
        <v>167.16000000000003</v>
      </c>
      <c r="BO337" s="64">
        <f t="shared" ref="BO337:BO342" si="65">IFERROR(1/J337*(X337/H337),"0")</f>
        <v>0.34340659340659335</v>
      </c>
      <c r="BP337" s="64">
        <f t="shared" ref="BP337:BP342" si="66">IFERROR(1/J337*(Y337/H337),"0")</f>
        <v>0.3571428571428571</v>
      </c>
    </row>
    <row r="338" spans="1:68" ht="27" customHeight="1" x14ac:dyDescent="0.25">
      <c r="A338" s="54" t="s">
        <v>449</v>
      </c>
      <c r="B338" s="54" t="s">
        <v>450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451</v>
      </c>
      <c r="B339" s="54" t="s">
        <v>452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455</v>
      </c>
      <c r="B341" s="54" t="s">
        <v>456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457</v>
      </c>
      <c r="B342" s="54" t="s">
        <v>458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70</v>
      </c>
      <c r="Q343" s="403"/>
      <c r="R343" s="403"/>
      <c r="S343" s="403"/>
      <c r="T343" s="403"/>
      <c r="U343" s="403"/>
      <c r="V343" s="404"/>
      <c r="W343" s="37" t="s">
        <v>71</v>
      </c>
      <c r="X343" s="388">
        <f>IFERROR(X337/H337,"0")+IFERROR(X338/H338,"0")+IFERROR(X339/H339,"0")+IFERROR(X340/H340,"0")+IFERROR(X341/H341,"0")+IFERROR(X342/H342,"0")</f>
        <v>19.23076923076923</v>
      </c>
      <c r="Y343" s="388">
        <f>IFERROR(Y337/H337,"0")+IFERROR(Y338/H338,"0")+IFERROR(Y339/H339,"0")+IFERROR(Y340/H340,"0")+IFERROR(Y341/H341,"0")+IFERROR(Y342/H342,"0")</f>
        <v>20</v>
      </c>
      <c r="Z343" s="388">
        <f>IFERROR(IF(Z337="",0,Z337),"0")+IFERROR(IF(Z338="",0,Z338),"0")+IFERROR(IF(Z339="",0,Z339),"0")+IFERROR(IF(Z340="",0,Z340),"0")+IFERROR(IF(Z341="",0,Z341),"0")+IFERROR(IF(Z342="",0,Z342),"0")</f>
        <v>0.43499999999999994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70</v>
      </c>
      <c r="Q344" s="403"/>
      <c r="R344" s="403"/>
      <c r="S344" s="403"/>
      <c r="T344" s="403"/>
      <c r="U344" s="403"/>
      <c r="V344" s="404"/>
      <c r="W344" s="37" t="s">
        <v>69</v>
      </c>
      <c r="X344" s="388">
        <f>IFERROR(SUM(X337:X342),"0")</f>
        <v>150</v>
      </c>
      <c r="Y344" s="388">
        <f>IFERROR(SUM(Y337:Y342),"0")</f>
        <v>156</v>
      </c>
      <c r="Z344" s="37"/>
      <c r="AA344" s="389"/>
      <c r="AB344" s="389"/>
      <c r="AC344" s="389"/>
    </row>
    <row r="345" spans="1:68" ht="14.25" customHeight="1" x14ac:dyDescent="0.25">
      <c r="A345" s="400" t="s">
        <v>181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459</v>
      </c>
      <c r="B346" s="54" t="s">
        <v>460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100</v>
      </c>
      <c r="Y346" s="387">
        <f>IFERROR(IF(X346="",0,CEILING((X346/$H346),1)*$H346),"")</f>
        <v>100.80000000000001</v>
      </c>
      <c r="Z346" s="36">
        <f>IFERROR(IF(Y346=0,"",ROUNDUP(Y346/H346,0)*0.02175),"")</f>
        <v>0.26100000000000001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106.71428571428572</v>
      </c>
      <c r="BN346" s="64">
        <f>IFERROR(Y346*I346/H346,"0")</f>
        <v>107.56800000000001</v>
      </c>
      <c r="BO346" s="64">
        <f>IFERROR(1/J346*(X346/H346),"0")</f>
        <v>0.21258503401360543</v>
      </c>
      <c r="BP346" s="64">
        <f>IFERROR(1/J346*(Y346/H346),"0")</f>
        <v>0.21428571428571427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463</v>
      </c>
      <c r="B348" s="54" t="s">
        <v>464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70</v>
      </c>
      <c r="Q349" s="403"/>
      <c r="R349" s="403"/>
      <c r="S349" s="403"/>
      <c r="T349" s="403"/>
      <c r="U349" s="403"/>
      <c r="V349" s="404"/>
      <c r="W349" s="37" t="s">
        <v>71</v>
      </c>
      <c r="X349" s="388">
        <f>IFERROR(X346/H346,"0")+IFERROR(X347/H347,"0")+IFERROR(X348/H348,"0")</f>
        <v>11.904761904761905</v>
      </c>
      <c r="Y349" s="388">
        <f>IFERROR(Y346/H346,"0")+IFERROR(Y347/H347,"0")+IFERROR(Y348/H348,"0")</f>
        <v>12</v>
      </c>
      <c r="Z349" s="388">
        <f>IFERROR(IF(Z346="",0,Z346),"0")+IFERROR(IF(Z347="",0,Z347),"0")+IFERROR(IF(Z348="",0,Z348),"0")</f>
        <v>0.26100000000000001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70</v>
      </c>
      <c r="Q350" s="403"/>
      <c r="R350" s="403"/>
      <c r="S350" s="403"/>
      <c r="T350" s="403"/>
      <c r="U350" s="403"/>
      <c r="V350" s="404"/>
      <c r="W350" s="37" t="s">
        <v>69</v>
      </c>
      <c r="X350" s="388">
        <f>IFERROR(SUM(X346:X348),"0")</f>
        <v>100</v>
      </c>
      <c r="Y350" s="388">
        <f>IFERROR(SUM(Y346:Y348),"0")</f>
        <v>100.80000000000001</v>
      </c>
      <c r="Z350" s="37"/>
      <c r="AA350" s="389"/>
      <c r="AB350" s="389"/>
      <c r="AC350" s="389"/>
    </row>
    <row r="351" spans="1:68" ht="14.25" customHeight="1" x14ac:dyDescent="0.25">
      <c r="A351" s="400" t="s">
        <v>96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465</v>
      </c>
      <c r="B352" s="54" t="s">
        <v>466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563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51.000000000000007</v>
      </c>
      <c r="Y355" s="387">
        <f>IFERROR(IF(X355="",0,CEILING((X355/$H355),1)*$H355),"")</f>
        <v>51</v>
      </c>
      <c r="Z355" s="36">
        <f>IFERROR(IF(Y355=0,"",ROUNDUP(Y355/H355,0)*0.00753),"")</f>
        <v>0.15060000000000001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58.000000000000007</v>
      </c>
      <c r="BN355" s="64">
        <f>IFERROR(Y355*I355/H355,"0")</f>
        <v>58.000000000000007</v>
      </c>
      <c r="BO355" s="64">
        <f>IFERROR(1/J355*(X355/H355),"0")</f>
        <v>0.12820512820512822</v>
      </c>
      <c r="BP355" s="64">
        <f>IFERROR(1/J355*(Y355/H355),"0")</f>
        <v>0.12820512820512819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70</v>
      </c>
      <c r="Q356" s="403"/>
      <c r="R356" s="403"/>
      <c r="S356" s="403"/>
      <c r="T356" s="403"/>
      <c r="U356" s="403"/>
      <c r="V356" s="404"/>
      <c r="W356" s="37" t="s">
        <v>71</v>
      </c>
      <c r="X356" s="388">
        <f>IFERROR(X352/H352,"0")+IFERROR(X353/H353,"0")+IFERROR(X354/H354,"0")+IFERROR(X355/H355,"0")</f>
        <v>20.000000000000004</v>
      </c>
      <c r="Y356" s="388">
        <f>IFERROR(Y352/H352,"0")+IFERROR(Y353/H353,"0")+IFERROR(Y354/H354,"0")+IFERROR(Y355/H355,"0")</f>
        <v>20</v>
      </c>
      <c r="Z356" s="388">
        <f>IFERROR(IF(Z352="",0,Z352),"0")+IFERROR(IF(Z353="",0,Z353),"0")+IFERROR(IF(Z354="",0,Z354),"0")+IFERROR(IF(Z355="",0,Z355),"0")</f>
        <v>0.15060000000000001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70</v>
      </c>
      <c r="Q357" s="403"/>
      <c r="R357" s="403"/>
      <c r="S357" s="403"/>
      <c r="T357" s="403"/>
      <c r="U357" s="403"/>
      <c r="V357" s="404"/>
      <c r="W357" s="37" t="s">
        <v>69</v>
      </c>
      <c r="X357" s="388">
        <f>IFERROR(SUM(X352:X355),"0")</f>
        <v>51.000000000000007</v>
      </c>
      <c r="Y357" s="388">
        <f>IFERROR(SUM(Y352:Y355),"0")</f>
        <v>51</v>
      </c>
      <c r="Z357" s="37"/>
      <c r="AA357" s="389"/>
      <c r="AB357" s="389"/>
      <c r="AC357" s="389"/>
    </row>
    <row r="358" spans="1:68" ht="14.25" customHeight="1" x14ac:dyDescent="0.25">
      <c r="A358" s="400" t="s">
        <v>475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476</v>
      </c>
      <c r="B359" s="54" t="s">
        <v>477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480</v>
      </c>
      <c r="B360" s="54" t="s">
        <v>481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482</v>
      </c>
      <c r="B361" s="54" t="s">
        <v>483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70</v>
      </c>
      <c r="Q362" s="403"/>
      <c r="R362" s="403"/>
      <c r="S362" s="403"/>
      <c r="T362" s="403"/>
      <c r="U362" s="403"/>
      <c r="V362" s="404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70</v>
      </c>
      <c r="Q363" s="403"/>
      <c r="R363" s="403"/>
      <c r="S363" s="403"/>
      <c r="T363" s="403"/>
      <c r="U363" s="403"/>
      <c r="V363" s="404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484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64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485</v>
      </c>
      <c r="B366" s="54" t="s">
        <v>486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70</v>
      </c>
      <c r="Q367" s="403"/>
      <c r="R367" s="403"/>
      <c r="S367" s="403"/>
      <c r="T367" s="403"/>
      <c r="U367" s="403"/>
      <c r="V367" s="404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70</v>
      </c>
      <c r="Q368" s="403"/>
      <c r="R368" s="403"/>
      <c r="S368" s="403"/>
      <c r="T368" s="403"/>
      <c r="U368" s="403"/>
      <c r="V368" s="404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72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490</v>
      </c>
      <c r="Y371" s="387">
        <f>IFERROR(IF(X371="",0,CEILING((X371/$H371),1)*$H371),"")</f>
        <v>491.40000000000003</v>
      </c>
      <c r="Z371" s="36">
        <f>IFERROR(IF(Y371=0,"",ROUNDUP(Y371/H371,0)*0.00753),"")</f>
        <v>1.7620200000000001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553.46666666666658</v>
      </c>
      <c r="BN371" s="64">
        <f>IFERROR(Y371*I371/H371,"0")</f>
        <v>555.048</v>
      </c>
      <c r="BO371" s="64">
        <f>IFERROR(1/J371*(X371/H371),"0")</f>
        <v>1.4957264957264955</v>
      </c>
      <c r="BP371" s="64">
        <f>IFERROR(1/J371*(Y371/H371),"0")</f>
        <v>1.5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160</v>
      </c>
      <c r="Y372" s="387">
        <f>IFERROR(IF(X372="",0,CEILING((X372/$H372),1)*$H372),"")</f>
        <v>161.70000000000002</v>
      </c>
      <c r="Z372" s="36">
        <f>IFERROR(IF(Y372=0,"",ROUNDUP(Y372/H372,0)*0.00753),"")</f>
        <v>0.57981000000000005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179.8095238095238</v>
      </c>
      <c r="BN372" s="64">
        <f>IFERROR(Y372*I372/H372,"0")</f>
        <v>181.72</v>
      </c>
      <c r="BO372" s="64">
        <f>IFERROR(1/J372*(X372/H372),"0")</f>
        <v>0.48840048840048839</v>
      </c>
      <c r="BP372" s="64">
        <f>IFERROR(1/J372*(Y372/H372),"0")</f>
        <v>0.49358974358974356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70</v>
      </c>
      <c r="Q373" s="403"/>
      <c r="R373" s="403"/>
      <c r="S373" s="403"/>
      <c r="T373" s="403"/>
      <c r="U373" s="403"/>
      <c r="V373" s="404"/>
      <c r="W373" s="37" t="s">
        <v>71</v>
      </c>
      <c r="X373" s="388">
        <f>IFERROR(X370/H370,"0")+IFERROR(X371/H371,"0")+IFERROR(X372/H372,"0")</f>
        <v>309.52380952380952</v>
      </c>
      <c r="Y373" s="388">
        <f>IFERROR(Y370/H370,"0")+IFERROR(Y371/H371,"0")+IFERROR(Y372/H372,"0")</f>
        <v>311</v>
      </c>
      <c r="Z373" s="388">
        <f>IFERROR(IF(Z370="",0,Z370),"0")+IFERROR(IF(Z371="",0,Z371),"0")+IFERROR(IF(Z372="",0,Z372),"0")</f>
        <v>2.3418300000000003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70</v>
      </c>
      <c r="Q374" s="403"/>
      <c r="R374" s="403"/>
      <c r="S374" s="403"/>
      <c r="T374" s="403"/>
      <c r="U374" s="403"/>
      <c r="V374" s="404"/>
      <c r="W374" s="37" t="s">
        <v>69</v>
      </c>
      <c r="X374" s="388">
        <f>IFERROR(SUM(X370:X372),"0")</f>
        <v>650</v>
      </c>
      <c r="Y374" s="388">
        <f>IFERROR(SUM(Y370:Y372),"0")</f>
        <v>653.1</v>
      </c>
      <c r="Z374" s="37"/>
      <c r="AA374" s="389"/>
      <c r="AB374" s="389"/>
      <c r="AC374" s="389"/>
    </row>
    <row r="375" spans="1:68" ht="27.75" customHeight="1" x14ac:dyDescent="0.2">
      <c r="A375" s="453" t="s">
        <v>493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494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110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495</v>
      </c>
      <c r="B378" s="54" t="s">
        <v>496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498</v>
      </c>
      <c r="B380" s="54" t="s">
        <v>499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501</v>
      </c>
      <c r="B382" s="54" t="s">
        <v>502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504</v>
      </c>
      <c r="B384" s="54" t="s">
        <v>505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506</v>
      </c>
      <c r="B385" s="54" t="s">
        <v>507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508</v>
      </c>
      <c r="B386" s="54" t="s">
        <v>509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70</v>
      </c>
      <c r="Q387" s="403"/>
      <c r="R387" s="403"/>
      <c r="S387" s="403"/>
      <c r="T387" s="403"/>
      <c r="U387" s="403"/>
      <c r="V387" s="404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70</v>
      </c>
      <c r="Q388" s="403"/>
      <c r="R388" s="403"/>
      <c r="S388" s="403"/>
      <c r="T388" s="403"/>
      <c r="U388" s="403"/>
      <c r="V388" s="404"/>
      <c r="W388" s="37" t="s">
        <v>69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customHeight="1" x14ac:dyDescent="0.25">
      <c r="A389" s="400" t="s">
        <v>146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512</v>
      </c>
      <c r="B391" s="54" t="s">
        <v>513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70</v>
      </c>
      <c r="Q392" s="403"/>
      <c r="R392" s="403"/>
      <c r="S392" s="403"/>
      <c r="T392" s="403"/>
      <c r="U392" s="403"/>
      <c r="V392" s="404"/>
      <c r="W392" s="37" t="s">
        <v>71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70</v>
      </c>
      <c r="Q393" s="403"/>
      <c r="R393" s="403"/>
      <c r="S393" s="403"/>
      <c r="T393" s="403"/>
      <c r="U393" s="403"/>
      <c r="V393" s="404"/>
      <c r="W393" s="37" t="s">
        <v>69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72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514</v>
      </c>
      <c r="B395" s="54" t="s">
        <v>515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516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517</v>
      </c>
      <c r="B397" s="54" t="s">
        <v>518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70</v>
      </c>
      <c r="Q398" s="403"/>
      <c r="R398" s="403"/>
      <c r="S398" s="403"/>
      <c r="T398" s="403"/>
      <c r="U398" s="403"/>
      <c r="V398" s="404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70</v>
      </c>
      <c r="Q399" s="403"/>
      <c r="R399" s="403"/>
      <c r="S399" s="403"/>
      <c r="T399" s="403"/>
      <c r="U399" s="403"/>
      <c r="V399" s="404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181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519</v>
      </c>
      <c r="B401" s="54" t="s">
        <v>520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519</v>
      </c>
      <c r="B402" s="54" t="s">
        <v>521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70</v>
      </c>
      <c r="Q403" s="403"/>
      <c r="R403" s="403"/>
      <c r="S403" s="403"/>
      <c r="T403" s="403"/>
      <c r="U403" s="403"/>
      <c r="V403" s="404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70</v>
      </c>
      <c r="Q404" s="403"/>
      <c r="R404" s="403"/>
      <c r="S404" s="403"/>
      <c r="T404" s="403"/>
      <c r="U404" s="403"/>
      <c r="V404" s="404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110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523</v>
      </c>
      <c r="B407" s="54" t="s">
        <v>524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482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526</v>
      </c>
      <c r="B408" s="54" t="s">
        <v>527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528</v>
      </c>
      <c r="B409" s="54" t="s">
        <v>529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530</v>
      </c>
      <c r="B410" s="54" t="s">
        <v>531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70</v>
      </c>
      <c r="Q411" s="403"/>
      <c r="R411" s="403"/>
      <c r="S411" s="403"/>
      <c r="T411" s="403"/>
      <c r="U411" s="403"/>
      <c r="V411" s="404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70</v>
      </c>
      <c r="Q412" s="403"/>
      <c r="R412" s="403"/>
      <c r="S412" s="403"/>
      <c r="T412" s="403"/>
      <c r="U412" s="403"/>
      <c r="V412" s="404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64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532</v>
      </c>
      <c r="B414" s="54" t="s">
        <v>533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534</v>
      </c>
      <c r="B415" s="54" t="s">
        <v>535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70</v>
      </c>
      <c r="Q416" s="403"/>
      <c r="R416" s="403"/>
      <c r="S416" s="403"/>
      <c r="T416" s="403"/>
      <c r="U416" s="403"/>
      <c r="V416" s="404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70</v>
      </c>
      <c r="Q417" s="403"/>
      <c r="R417" s="403"/>
      <c r="S417" s="403"/>
      <c r="T417" s="403"/>
      <c r="U417" s="403"/>
      <c r="V417" s="404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72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5920</v>
      </c>
      <c r="Y419" s="387">
        <f>IFERROR(IF(X419="",0,CEILING((X419/$H419),1)*$H419),"")</f>
        <v>5920.2</v>
      </c>
      <c r="Z419" s="36">
        <f>IFERROR(IF(Y419=0,"",ROUNDUP(Y419/H419,0)*0.02175),"")</f>
        <v>16.50825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6348.0615384615394</v>
      </c>
      <c r="BN419" s="64">
        <f>IFERROR(Y419*I419/H419,"0")</f>
        <v>6348.2760000000007</v>
      </c>
      <c r="BO419" s="64">
        <f>IFERROR(1/J419*(X419/H419),"0")</f>
        <v>13.553113553113553</v>
      </c>
      <c r="BP419" s="64">
        <f>IFERROR(1/J419*(Y419/H419),"0")</f>
        <v>13.553571428571427</v>
      </c>
    </row>
    <row r="420" spans="1:68" ht="27" customHeight="1" x14ac:dyDescent="0.25">
      <c r="A420" s="54" t="s">
        <v>538</v>
      </c>
      <c r="B420" s="54" t="s">
        <v>539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540</v>
      </c>
      <c r="B421" s="54" t="s">
        <v>541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542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543</v>
      </c>
      <c r="B423" s="54" t="s">
        <v>544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70</v>
      </c>
      <c r="Q424" s="403"/>
      <c r="R424" s="403"/>
      <c r="S424" s="403"/>
      <c r="T424" s="403"/>
      <c r="U424" s="403"/>
      <c r="V424" s="404"/>
      <c r="W424" s="37" t="s">
        <v>71</v>
      </c>
      <c r="X424" s="388">
        <f>IFERROR(X419/H419,"0")+IFERROR(X420/H420,"0")+IFERROR(X421/H421,"0")+IFERROR(X422/H422,"0")+IFERROR(X423/H423,"0")</f>
        <v>758.97435897435901</v>
      </c>
      <c r="Y424" s="388">
        <f>IFERROR(Y419/H419,"0")+IFERROR(Y420/H420,"0")+IFERROR(Y421/H421,"0")+IFERROR(Y422/H422,"0")+IFERROR(Y423/H423,"0")</f>
        <v>759</v>
      </c>
      <c r="Z424" s="388">
        <f>IFERROR(IF(Z419="",0,Z419),"0")+IFERROR(IF(Z420="",0,Z420),"0")+IFERROR(IF(Z421="",0,Z421),"0")+IFERROR(IF(Z422="",0,Z422),"0")+IFERROR(IF(Z423="",0,Z423),"0")</f>
        <v>16.50825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70</v>
      </c>
      <c r="Q425" s="403"/>
      <c r="R425" s="403"/>
      <c r="S425" s="403"/>
      <c r="T425" s="403"/>
      <c r="U425" s="403"/>
      <c r="V425" s="404"/>
      <c r="W425" s="37" t="s">
        <v>69</v>
      </c>
      <c r="X425" s="388">
        <f>IFERROR(SUM(X419:X423),"0")</f>
        <v>5920</v>
      </c>
      <c r="Y425" s="388">
        <f>IFERROR(SUM(Y419:Y423),"0")</f>
        <v>5920.2</v>
      </c>
      <c r="Z425" s="37"/>
      <c r="AA425" s="389"/>
      <c r="AB425" s="389"/>
      <c r="AC425" s="389"/>
    </row>
    <row r="426" spans="1:68" ht="14.25" customHeight="1" x14ac:dyDescent="0.25">
      <c r="A426" s="400" t="s">
        <v>181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545</v>
      </c>
      <c r="B427" s="54" t="s">
        <v>546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70</v>
      </c>
      <c r="Q428" s="403"/>
      <c r="R428" s="403"/>
      <c r="S428" s="403"/>
      <c r="T428" s="403"/>
      <c r="U428" s="403"/>
      <c r="V428" s="404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70</v>
      </c>
      <c r="Q429" s="403"/>
      <c r="R429" s="403"/>
      <c r="S429" s="403"/>
      <c r="T429" s="403"/>
      <c r="U429" s="403"/>
      <c r="V429" s="404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547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548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110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549</v>
      </c>
      <c r="B433" s="54" t="s">
        <v>550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70</v>
      </c>
      <c r="Q434" s="403"/>
      <c r="R434" s="403"/>
      <c r="S434" s="403"/>
      <c r="T434" s="403"/>
      <c r="U434" s="403"/>
      <c r="V434" s="404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70</v>
      </c>
      <c r="Q435" s="403"/>
      <c r="R435" s="403"/>
      <c r="S435" s="403"/>
      <c r="T435" s="403"/>
      <c r="U435" s="403"/>
      <c r="V435" s="404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64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551</v>
      </c>
      <c r="B437" s="54" t="s">
        <v>552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554</v>
      </c>
      <c r="B439" s="54" t="s">
        <v>555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100</v>
      </c>
      <c r="Y440" s="387">
        <f t="shared" si="72"/>
        <v>100.80000000000001</v>
      </c>
      <c r="Z440" s="36">
        <f>IFERROR(IF(Y440=0,"",ROUNDUP(Y440/H440,0)*0.00753),"")</f>
        <v>0.18071999999999999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105.47619047619047</v>
      </c>
      <c r="BN440" s="64">
        <f t="shared" si="74"/>
        <v>106.32000000000001</v>
      </c>
      <c r="BO440" s="64">
        <f t="shared" si="75"/>
        <v>0.15262515262515264</v>
      </c>
      <c r="BP440" s="64">
        <f t="shared" si="76"/>
        <v>0.15384615384615385</v>
      </c>
    </row>
    <row r="441" spans="1:68" ht="27" customHeight="1" x14ac:dyDescent="0.25">
      <c r="A441" s="54" t="s">
        <v>556</v>
      </c>
      <c r="B441" s="54" t="s">
        <v>558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559</v>
      </c>
      <c r="B442" s="54" t="s">
        <v>560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561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562</v>
      </c>
      <c r="B444" s="54" t="s">
        <v>563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565</v>
      </c>
      <c r="B446" s="54" t="s">
        <v>566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567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568</v>
      </c>
      <c r="B448" s="54" t="s">
        <v>569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568</v>
      </c>
      <c r="B449" s="54" t="s">
        <v>570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2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572</v>
      </c>
      <c r="B450" s="54" t="s">
        <v>573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572</v>
      </c>
      <c r="B451" s="54" t="s">
        <v>574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575</v>
      </c>
      <c r="B452" s="54" t="s">
        <v>576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578</v>
      </c>
      <c r="B454" s="54" t="s">
        <v>579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580</v>
      </c>
      <c r="B455" s="54" t="s">
        <v>581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580</v>
      </c>
      <c r="B456" s="54" t="s">
        <v>582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583</v>
      </c>
      <c r="B457" s="54" t="s">
        <v>584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70</v>
      </c>
      <c r="Q458" s="403"/>
      <c r="R458" s="403"/>
      <c r="S458" s="403"/>
      <c r="T458" s="403"/>
      <c r="U458" s="403"/>
      <c r="V458" s="404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23.80952380952381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0.18071999999999999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70</v>
      </c>
      <c r="Q459" s="403"/>
      <c r="R459" s="403"/>
      <c r="S459" s="403"/>
      <c r="T459" s="403"/>
      <c r="U459" s="403"/>
      <c r="V459" s="404"/>
      <c r="W459" s="37" t="s">
        <v>69</v>
      </c>
      <c r="X459" s="388">
        <f>IFERROR(SUM(X437:X457),"0")</f>
        <v>100</v>
      </c>
      <c r="Y459" s="388">
        <f>IFERROR(SUM(Y437:Y457),"0")</f>
        <v>100.80000000000001</v>
      </c>
      <c r="Z459" s="37"/>
      <c r="AA459" s="389"/>
      <c r="AB459" s="389"/>
      <c r="AC459" s="389"/>
    </row>
    <row r="460" spans="1:68" ht="14.25" customHeight="1" x14ac:dyDescent="0.25">
      <c r="A460" s="400" t="s">
        <v>72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585</v>
      </c>
      <c r="B461" s="54" t="s">
        <v>586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587</v>
      </c>
      <c r="B462" s="54" t="s">
        <v>588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70</v>
      </c>
      <c r="Q463" s="403"/>
      <c r="R463" s="403"/>
      <c r="S463" s="403"/>
      <c r="T463" s="403"/>
      <c r="U463" s="403"/>
      <c r="V463" s="404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70</v>
      </c>
      <c r="Q464" s="403"/>
      <c r="R464" s="403"/>
      <c r="S464" s="403"/>
      <c r="T464" s="403"/>
      <c r="U464" s="403"/>
      <c r="V464" s="404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589</v>
      </c>
      <c r="B466" s="54" t="s">
        <v>590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70</v>
      </c>
      <c r="Q467" s="403"/>
      <c r="R467" s="403"/>
      <c r="S467" s="403"/>
      <c r="T467" s="403"/>
      <c r="U467" s="403"/>
      <c r="V467" s="404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70</v>
      </c>
      <c r="Q468" s="403"/>
      <c r="R468" s="403"/>
      <c r="S468" s="403"/>
      <c r="T468" s="403"/>
      <c r="U468" s="403"/>
      <c r="V468" s="404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146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594</v>
      </c>
      <c r="B471" s="54" t="s">
        <v>595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70</v>
      </c>
      <c r="Q472" s="403"/>
      <c r="R472" s="403"/>
      <c r="S472" s="403"/>
      <c r="T472" s="403"/>
      <c r="U472" s="403"/>
      <c r="V472" s="404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70</v>
      </c>
      <c r="Q473" s="403"/>
      <c r="R473" s="403"/>
      <c r="S473" s="403"/>
      <c r="T473" s="403"/>
      <c r="U473" s="403"/>
      <c r="V473" s="404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64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596</v>
      </c>
      <c r="B475" s="54" t="s">
        <v>597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596</v>
      </c>
      <c r="B476" s="54" t="s">
        <v>598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599</v>
      </c>
      <c r="B477" s="54" t="s">
        <v>600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601</v>
      </c>
      <c r="B478" s="54" t="s">
        <v>602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603</v>
      </c>
      <c r="B479" s="54" t="s">
        <v>604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603</v>
      </c>
      <c r="B480" s="54" t="s">
        <v>605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70</v>
      </c>
      <c r="Q481" s="403"/>
      <c r="R481" s="403"/>
      <c r="S481" s="403"/>
      <c r="T481" s="403"/>
      <c r="U481" s="403"/>
      <c r="V481" s="404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70</v>
      </c>
      <c r="Q482" s="403"/>
      <c r="R482" s="403"/>
      <c r="S482" s="403"/>
      <c r="T482" s="403"/>
      <c r="U482" s="403"/>
      <c r="V482" s="404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105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606</v>
      </c>
      <c r="B484" s="54" t="s">
        <v>607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70</v>
      </c>
      <c r="Q485" s="403"/>
      <c r="R485" s="403"/>
      <c r="S485" s="403"/>
      <c r="T485" s="403"/>
      <c r="U485" s="403"/>
      <c r="V485" s="404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70</v>
      </c>
      <c r="Q486" s="403"/>
      <c r="R486" s="403"/>
      <c r="S486" s="403"/>
      <c r="T486" s="403"/>
      <c r="U486" s="403"/>
      <c r="V486" s="404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608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64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609</v>
      </c>
      <c r="B489" s="54" t="s">
        <v>610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70</v>
      </c>
      <c r="Q492" s="403"/>
      <c r="R492" s="403"/>
      <c r="S492" s="403"/>
      <c r="T492" s="403"/>
      <c r="U492" s="403"/>
      <c r="V492" s="404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70</v>
      </c>
      <c r="Q493" s="403"/>
      <c r="R493" s="403"/>
      <c r="S493" s="403"/>
      <c r="T493" s="403"/>
      <c r="U493" s="403"/>
      <c r="V493" s="404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615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64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616</v>
      </c>
      <c r="B496" s="54" t="s">
        <v>617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70</v>
      </c>
      <c r="Q497" s="403"/>
      <c r="R497" s="403"/>
      <c r="S497" s="403"/>
      <c r="T497" s="403"/>
      <c r="U497" s="403"/>
      <c r="V497" s="404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70</v>
      </c>
      <c r="Q498" s="403"/>
      <c r="R498" s="403"/>
      <c r="S498" s="403"/>
      <c r="T498" s="403"/>
      <c r="U498" s="403"/>
      <c r="V498" s="404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618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618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110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100</v>
      </c>
      <c r="Y502" s="387">
        <f t="shared" ref="Y502:Y509" si="83">IFERROR(IF(X502="",0,CEILING((X502/$H502),1)*$H502),"")</f>
        <v>100.32000000000001</v>
      </c>
      <c r="Z502" s="36">
        <f t="shared" ref="Z502:Z507" si="84">IFERROR(IF(Y502=0,"",ROUNDUP(Y502/H502,0)*0.01196),"")</f>
        <v>0.22724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106.81818181818181</v>
      </c>
      <c r="BN502" s="64">
        <f t="shared" ref="BN502:BN509" si="86">IFERROR(Y502*I502/H502,"0")</f>
        <v>107.16</v>
      </c>
      <c r="BO502" s="64">
        <f t="shared" ref="BO502:BO509" si="87">IFERROR(1/J502*(X502/H502),"0")</f>
        <v>0.18210955710955709</v>
      </c>
      <c r="BP502" s="64">
        <f t="shared" ref="BP502:BP509" si="88">IFERROR(1/J502*(Y502/H502),"0")</f>
        <v>0.18269230769230771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350</v>
      </c>
      <c r="Y503" s="387">
        <f t="shared" si="83"/>
        <v>353.76</v>
      </c>
      <c r="Z503" s="36">
        <f t="shared" si="84"/>
        <v>0.80132000000000003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373.86363636363637</v>
      </c>
      <c r="BN503" s="64">
        <f t="shared" si="86"/>
        <v>377.87999999999994</v>
      </c>
      <c r="BO503" s="64">
        <f t="shared" si="87"/>
        <v>0.63738344988344986</v>
      </c>
      <c r="BP503" s="64">
        <f t="shared" si="88"/>
        <v>0.64423076923076927</v>
      </c>
    </row>
    <row r="504" spans="1:68" ht="16.5" customHeight="1" x14ac:dyDescent="0.25">
      <c r="A504" s="54" t="s">
        <v>623</v>
      </c>
      <c r="B504" s="54" t="s">
        <v>624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625</v>
      </c>
      <c r="B505" s="54" t="s">
        <v>626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627</v>
      </c>
      <c r="B506" s="54" t="s">
        <v>628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4420</v>
      </c>
      <c r="Y507" s="387">
        <f t="shared" si="83"/>
        <v>4424.6400000000003</v>
      </c>
      <c r="Z507" s="36">
        <f t="shared" si="84"/>
        <v>10.02248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4721.363636363636</v>
      </c>
      <c r="BN507" s="64">
        <f t="shared" si="86"/>
        <v>4726.32</v>
      </c>
      <c r="BO507" s="64">
        <f t="shared" si="87"/>
        <v>8.0492424242424239</v>
      </c>
      <c r="BP507" s="64">
        <f t="shared" si="88"/>
        <v>8.0576923076923084</v>
      </c>
    </row>
    <row r="508" spans="1:68" ht="27" customHeight="1" x14ac:dyDescent="0.25">
      <c r="A508" s="54" t="s">
        <v>631</v>
      </c>
      <c r="B508" s="54" t="s">
        <v>632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633</v>
      </c>
      <c r="B509" s="54" t="s">
        <v>634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70</v>
      </c>
      <c r="Q510" s="403"/>
      <c r="R510" s="403"/>
      <c r="S510" s="403"/>
      <c r="T510" s="403"/>
      <c r="U510" s="403"/>
      <c r="V510" s="404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922.34848484848487</v>
      </c>
      <c r="Y510" s="388">
        <f>IFERROR(Y502/H502,"0")+IFERROR(Y503/H503,"0")+IFERROR(Y504/H504,"0")+IFERROR(Y505/H505,"0")+IFERROR(Y506/H506,"0")+IFERROR(Y507/H507,"0")+IFERROR(Y508/H508,"0")+IFERROR(Y509/H509,"0")</f>
        <v>924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11.05104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70</v>
      </c>
      <c r="Q511" s="403"/>
      <c r="R511" s="403"/>
      <c r="S511" s="403"/>
      <c r="T511" s="403"/>
      <c r="U511" s="403"/>
      <c r="V511" s="404"/>
      <c r="W511" s="37" t="s">
        <v>69</v>
      </c>
      <c r="X511" s="388">
        <f>IFERROR(SUM(X502:X509),"0")</f>
        <v>4870</v>
      </c>
      <c r="Y511" s="388">
        <f>IFERROR(SUM(Y502:Y509),"0")</f>
        <v>4878.72</v>
      </c>
      <c r="Z511" s="37"/>
      <c r="AA511" s="389"/>
      <c r="AB511" s="389"/>
      <c r="AC511" s="389"/>
    </row>
    <row r="512" spans="1:68" ht="14.25" customHeight="1" x14ac:dyDescent="0.25">
      <c r="A512" s="400" t="s">
        <v>146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637</v>
      </c>
      <c r="B514" s="54" t="s">
        <v>638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70</v>
      </c>
      <c r="Q515" s="403"/>
      <c r="R515" s="403"/>
      <c r="S515" s="403"/>
      <c r="T515" s="403"/>
      <c r="U515" s="403"/>
      <c r="V515" s="404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70</v>
      </c>
      <c r="Q516" s="403"/>
      <c r="R516" s="403"/>
      <c r="S516" s="403"/>
      <c r="T516" s="403"/>
      <c r="U516" s="403"/>
      <c r="V516" s="404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64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645</v>
      </c>
      <c r="B521" s="54" t="s">
        <v>646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647</v>
      </c>
      <c r="B522" s="54" t="s">
        <v>648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649</v>
      </c>
      <c r="B523" s="54" t="s">
        <v>650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70</v>
      </c>
      <c r="Q524" s="403"/>
      <c r="R524" s="403"/>
      <c r="S524" s="403"/>
      <c r="T524" s="403"/>
      <c r="U524" s="403"/>
      <c r="V524" s="404"/>
      <c r="W524" s="37" t="s">
        <v>71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70</v>
      </c>
      <c r="Q525" s="403"/>
      <c r="R525" s="403"/>
      <c r="S525" s="403"/>
      <c r="T525" s="403"/>
      <c r="U525" s="403"/>
      <c r="V525" s="404"/>
      <c r="W525" s="37" t="s">
        <v>69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72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651</v>
      </c>
      <c r="B527" s="54" t="s">
        <v>652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653</v>
      </c>
      <c r="B528" s="54" t="s">
        <v>654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655</v>
      </c>
      <c r="B529" s="54" t="s">
        <v>656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70</v>
      </c>
      <c r="Q530" s="403"/>
      <c r="R530" s="403"/>
      <c r="S530" s="403"/>
      <c r="T530" s="403"/>
      <c r="U530" s="403"/>
      <c r="V530" s="404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70</v>
      </c>
      <c r="Q531" s="403"/>
      <c r="R531" s="403"/>
      <c r="S531" s="403"/>
      <c r="T531" s="403"/>
      <c r="U531" s="403"/>
      <c r="V531" s="404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657</v>
      </c>
      <c r="B533" s="54" t="s">
        <v>658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33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660</v>
      </c>
      <c r="B534" s="54" t="s">
        <v>661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70</v>
      </c>
      <c r="Q535" s="403"/>
      <c r="R535" s="403"/>
      <c r="S535" s="403"/>
      <c r="T535" s="403"/>
      <c r="U535" s="403"/>
      <c r="V535" s="404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70</v>
      </c>
      <c r="Q536" s="403"/>
      <c r="R536" s="403"/>
      <c r="S536" s="403"/>
      <c r="T536" s="403"/>
      <c r="U536" s="403"/>
      <c r="V536" s="404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662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662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110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663</v>
      </c>
      <c r="B540" s="54" t="s">
        <v>664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27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666</v>
      </c>
      <c r="B541" s="54" t="s">
        <v>667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5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90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490</v>
      </c>
      <c r="Y542" s="387">
        <f t="shared" si="94"/>
        <v>492</v>
      </c>
      <c r="Z542" s="36">
        <f>IFERROR(IF(Y542=0,"",ROUNDUP(Y542/H542,0)*0.02175),"")</f>
        <v>0.89174999999999993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509.59999999999997</v>
      </c>
      <c r="BN542" s="64">
        <f t="shared" si="96"/>
        <v>511.68</v>
      </c>
      <c r="BO542" s="64">
        <f t="shared" si="97"/>
        <v>0.72916666666666663</v>
      </c>
      <c r="BP542" s="64">
        <f t="shared" si="98"/>
        <v>0.7321428571428571</v>
      </c>
    </row>
    <row r="543" spans="1:68" ht="27" customHeight="1" x14ac:dyDescent="0.25">
      <c r="A543" s="54" t="s">
        <v>672</v>
      </c>
      <c r="B543" s="54" t="s">
        <v>673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602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675</v>
      </c>
      <c r="B544" s="54" t="s">
        <v>676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72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678</v>
      </c>
      <c r="B545" s="54" t="s">
        <v>679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9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681</v>
      </c>
      <c r="B546" s="54" t="s">
        <v>682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2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70</v>
      </c>
      <c r="Q547" s="403"/>
      <c r="R547" s="403"/>
      <c r="S547" s="403"/>
      <c r="T547" s="403"/>
      <c r="U547" s="403"/>
      <c r="V547" s="404"/>
      <c r="W547" s="37" t="s">
        <v>71</v>
      </c>
      <c r="X547" s="388">
        <f>IFERROR(X540/H540,"0")+IFERROR(X541/H541,"0")+IFERROR(X542/H542,"0")+IFERROR(X543/H543,"0")+IFERROR(X544/H544,"0")+IFERROR(X545/H545,"0")+IFERROR(X546/H546,"0")</f>
        <v>40.833333333333336</v>
      </c>
      <c r="Y547" s="388">
        <f>IFERROR(Y540/H540,"0")+IFERROR(Y541/H541,"0")+IFERROR(Y542/H542,"0")+IFERROR(Y543/H543,"0")+IFERROR(Y544/H544,"0")+IFERROR(Y545/H545,"0")+IFERROR(Y546/H546,"0")</f>
        <v>41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0.89174999999999993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70</v>
      </c>
      <c r="Q548" s="403"/>
      <c r="R548" s="403"/>
      <c r="S548" s="403"/>
      <c r="T548" s="403"/>
      <c r="U548" s="403"/>
      <c r="V548" s="404"/>
      <c r="W548" s="37" t="s">
        <v>69</v>
      </c>
      <c r="X548" s="388">
        <f>IFERROR(SUM(X540:X546),"0")</f>
        <v>490</v>
      </c>
      <c r="Y548" s="388">
        <f>IFERROR(SUM(Y540:Y546),"0")</f>
        <v>492</v>
      </c>
      <c r="Z548" s="37"/>
      <c r="AA548" s="389"/>
      <c r="AB548" s="389"/>
      <c r="AC548" s="389"/>
    </row>
    <row r="549" spans="1:68" ht="14.25" customHeight="1" x14ac:dyDescent="0.25">
      <c r="A549" s="400" t="s">
        <v>146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684</v>
      </c>
      <c r="B550" s="54" t="s">
        <v>685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70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687</v>
      </c>
      <c r="B551" s="54" t="s">
        <v>688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690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690</v>
      </c>
      <c r="B552" s="54" t="s">
        <v>691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449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693</v>
      </c>
      <c r="B553" s="54" t="s">
        <v>694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5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70</v>
      </c>
      <c r="Q554" s="403"/>
      <c r="R554" s="403"/>
      <c r="S554" s="403"/>
      <c r="T554" s="403"/>
      <c r="U554" s="403"/>
      <c r="V554" s="404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70</v>
      </c>
      <c r="Q555" s="403"/>
      <c r="R555" s="403"/>
      <c r="S555" s="403"/>
      <c r="T555" s="403"/>
      <c r="U555" s="403"/>
      <c r="V555" s="404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64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696</v>
      </c>
      <c r="B557" s="54" t="s">
        <v>697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98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7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702</v>
      </c>
      <c r="B559" s="54" t="s">
        <v>703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42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705</v>
      </c>
      <c r="B560" s="54" t="s">
        <v>706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03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708</v>
      </c>
      <c r="B561" s="54" t="s">
        <v>709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8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711</v>
      </c>
      <c r="B562" s="54" t="s">
        <v>712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09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714</v>
      </c>
      <c r="B563" s="54" t="s">
        <v>715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5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70</v>
      </c>
      <c r="Q564" s="403"/>
      <c r="R564" s="403"/>
      <c r="S564" s="403"/>
      <c r="T564" s="403"/>
      <c r="U564" s="403"/>
      <c r="V564" s="404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70</v>
      </c>
      <c r="Q565" s="403"/>
      <c r="R565" s="403"/>
      <c r="S565" s="403"/>
      <c r="T565" s="403"/>
      <c r="U565" s="403"/>
      <c r="V565" s="404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72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4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490</v>
      </c>
      <c r="Y567" s="387">
        <f>IFERROR(IF(X567="",0,CEILING((X567/$H567),1)*$H567),"")</f>
        <v>491.4</v>
      </c>
      <c r="Z567" s="36">
        <f>IFERROR(IF(Y567=0,"",ROUNDUP(Y567/H567,0)*0.02175),"")</f>
        <v>1.37025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525.43076923076933</v>
      </c>
      <c r="BN567" s="64">
        <f>IFERROR(Y567*I567/H567,"0")</f>
        <v>526.93200000000002</v>
      </c>
      <c r="BO567" s="64">
        <f>IFERROR(1/J567*(X567/H567),"0")</f>
        <v>1.1217948717948718</v>
      </c>
      <c r="BP567" s="64">
        <f>IFERROR(1/J567*(Y567/H567),"0")</f>
        <v>1.125</v>
      </c>
    </row>
    <row r="568" spans="1:68" ht="27" customHeight="1" x14ac:dyDescent="0.25">
      <c r="A568" s="54" t="s">
        <v>720</v>
      </c>
      <c r="B568" s="54" t="s">
        <v>721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57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723</v>
      </c>
      <c r="B569" s="54" t="s">
        <v>724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79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726</v>
      </c>
      <c r="B570" s="54" t="s">
        <v>727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60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70</v>
      </c>
      <c r="Q571" s="403"/>
      <c r="R571" s="403"/>
      <c r="S571" s="403"/>
      <c r="T571" s="403"/>
      <c r="U571" s="403"/>
      <c r="V571" s="404"/>
      <c r="W571" s="37" t="s">
        <v>71</v>
      </c>
      <c r="X571" s="388">
        <f>IFERROR(X567/H567,"0")+IFERROR(X568/H568,"0")+IFERROR(X569/H569,"0")+IFERROR(X570/H570,"0")</f>
        <v>62.820512820512825</v>
      </c>
      <c r="Y571" s="388">
        <f>IFERROR(Y567/H567,"0")+IFERROR(Y568/H568,"0")+IFERROR(Y569/H569,"0")+IFERROR(Y570/H570,"0")</f>
        <v>63</v>
      </c>
      <c r="Z571" s="388">
        <f>IFERROR(IF(Z567="",0,Z567),"0")+IFERROR(IF(Z568="",0,Z568),"0")+IFERROR(IF(Z569="",0,Z569),"0")+IFERROR(IF(Z570="",0,Z570),"0")</f>
        <v>1.37025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70</v>
      </c>
      <c r="Q572" s="403"/>
      <c r="R572" s="403"/>
      <c r="S572" s="403"/>
      <c r="T572" s="403"/>
      <c r="U572" s="403"/>
      <c r="V572" s="404"/>
      <c r="W572" s="37" t="s">
        <v>69</v>
      </c>
      <c r="X572" s="388">
        <f>IFERROR(SUM(X567:X570),"0")</f>
        <v>490</v>
      </c>
      <c r="Y572" s="388">
        <f>IFERROR(SUM(Y567:Y570),"0")</f>
        <v>491.4</v>
      </c>
      <c r="Z572" s="37"/>
      <c r="AA572" s="389"/>
      <c r="AB572" s="389"/>
      <c r="AC572" s="389"/>
    </row>
    <row r="573" spans="1:68" ht="14.25" customHeight="1" x14ac:dyDescent="0.25">
      <c r="A573" s="400" t="s">
        <v>181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729</v>
      </c>
      <c r="B574" s="54" t="s">
        <v>730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41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729</v>
      </c>
      <c r="B575" s="54" t="s">
        <v>732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6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734</v>
      </c>
      <c r="B576" s="54" t="s">
        <v>735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15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734</v>
      </c>
      <c r="B577" s="54" t="s">
        <v>737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712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70</v>
      </c>
      <c r="Q578" s="403"/>
      <c r="R578" s="403"/>
      <c r="S578" s="403"/>
      <c r="T578" s="403"/>
      <c r="U578" s="403"/>
      <c r="V578" s="404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70</v>
      </c>
      <c r="Q579" s="403"/>
      <c r="R579" s="403"/>
      <c r="S579" s="403"/>
      <c r="T579" s="403"/>
      <c r="U579" s="403"/>
      <c r="V579" s="404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739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110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740</v>
      </c>
      <c r="B582" s="54" t="s">
        <v>741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95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743</v>
      </c>
      <c r="B583" s="54" t="s">
        <v>744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8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70</v>
      </c>
      <c r="Q584" s="403"/>
      <c r="R584" s="403"/>
      <c r="S584" s="403"/>
      <c r="T584" s="403"/>
      <c r="U584" s="403"/>
      <c r="V584" s="404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70</v>
      </c>
      <c r="Q585" s="403"/>
      <c r="R585" s="403"/>
      <c r="S585" s="403"/>
      <c r="T585" s="403"/>
      <c r="U585" s="403"/>
      <c r="V585" s="404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146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746</v>
      </c>
      <c r="B587" s="54" t="s">
        <v>747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59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70</v>
      </c>
      <c r="Q588" s="403"/>
      <c r="R588" s="403"/>
      <c r="S588" s="403"/>
      <c r="T588" s="403"/>
      <c r="U588" s="403"/>
      <c r="V588" s="404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70</v>
      </c>
      <c r="Q589" s="403"/>
      <c r="R589" s="403"/>
      <c r="S589" s="403"/>
      <c r="T589" s="403"/>
      <c r="U589" s="403"/>
      <c r="V589" s="404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64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749</v>
      </c>
      <c r="B591" s="54" t="s">
        <v>750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13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70</v>
      </c>
      <c r="Q592" s="403"/>
      <c r="R592" s="403"/>
      <c r="S592" s="403"/>
      <c r="T592" s="403"/>
      <c r="U592" s="403"/>
      <c r="V592" s="404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70</v>
      </c>
      <c r="Q593" s="403"/>
      <c r="R593" s="403"/>
      <c r="S593" s="403"/>
      <c r="T593" s="403"/>
      <c r="U593" s="403"/>
      <c r="V593" s="404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72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752</v>
      </c>
      <c r="B595" s="54" t="s">
        <v>753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3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70</v>
      </c>
      <c r="Q596" s="403"/>
      <c r="R596" s="403"/>
      <c r="S596" s="403"/>
      <c r="T596" s="403"/>
      <c r="U596" s="403"/>
      <c r="V596" s="404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70</v>
      </c>
      <c r="Q597" s="403"/>
      <c r="R597" s="403"/>
      <c r="S597" s="403"/>
      <c r="T597" s="403"/>
      <c r="U597" s="403"/>
      <c r="V597" s="404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755</v>
      </c>
      <c r="Q598" s="536"/>
      <c r="R598" s="536"/>
      <c r="S598" s="536"/>
      <c r="T598" s="536"/>
      <c r="U598" s="536"/>
      <c r="V598" s="537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17361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17412.920000000002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756</v>
      </c>
      <c r="Q599" s="536"/>
      <c r="R599" s="536"/>
      <c r="S599" s="536"/>
      <c r="T599" s="536"/>
      <c r="U599" s="536"/>
      <c r="V599" s="537"/>
      <c r="W599" s="37" t="s">
        <v>69</v>
      </c>
      <c r="X599" s="388">
        <f>IFERROR(SUM(BM22:BM595),"0")</f>
        <v>18633.378493154356</v>
      </c>
      <c r="Y599" s="388">
        <f>IFERROR(SUM(BN22:BN595),"0")</f>
        <v>18688.738000000001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757</v>
      </c>
      <c r="Q600" s="536"/>
      <c r="R600" s="536"/>
      <c r="S600" s="536"/>
      <c r="T600" s="536"/>
      <c r="U600" s="536"/>
      <c r="V600" s="537"/>
      <c r="W600" s="37" t="s">
        <v>758</v>
      </c>
      <c r="X600" s="38">
        <f>ROUNDUP(SUM(BO22:BO595),0)</f>
        <v>37</v>
      </c>
      <c r="Y600" s="38">
        <f>ROUNDUP(SUM(BP22:BP595),0)</f>
        <v>37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759</v>
      </c>
      <c r="Q601" s="536"/>
      <c r="R601" s="536"/>
      <c r="S601" s="536"/>
      <c r="T601" s="536"/>
      <c r="U601" s="536"/>
      <c r="V601" s="537"/>
      <c r="W601" s="37" t="s">
        <v>69</v>
      </c>
      <c r="X601" s="388">
        <f>GrossWeightTotal+PalletQtyTotal*25</f>
        <v>19558.378493154356</v>
      </c>
      <c r="Y601" s="388">
        <f>GrossWeightTotalR+PalletQtyTotalR*25</f>
        <v>19613.738000000001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760</v>
      </c>
      <c r="Q602" s="536"/>
      <c r="R602" s="536"/>
      <c r="S602" s="536"/>
      <c r="T602" s="536"/>
      <c r="U602" s="536"/>
      <c r="V602" s="537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3133.8692453778663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3143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761</v>
      </c>
      <c r="Q603" s="536"/>
      <c r="R603" s="536"/>
      <c r="S603" s="536"/>
      <c r="T603" s="536"/>
      <c r="U603" s="536"/>
      <c r="V603" s="537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45.008970000000005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1" t="s">
        <v>108</v>
      </c>
      <c r="D605" s="689"/>
      <c r="E605" s="689"/>
      <c r="F605" s="689"/>
      <c r="G605" s="689"/>
      <c r="H605" s="415"/>
      <c r="I605" s="411" t="s">
        <v>273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493</v>
      </c>
      <c r="X605" s="415"/>
      <c r="Y605" s="411" t="s">
        <v>547</v>
      </c>
      <c r="Z605" s="689"/>
      <c r="AA605" s="689"/>
      <c r="AB605" s="415"/>
      <c r="AC605" s="383" t="s">
        <v>618</v>
      </c>
      <c r="AD605" s="411" t="s">
        <v>662</v>
      </c>
      <c r="AE605" s="415"/>
      <c r="AF605" s="384"/>
    </row>
    <row r="606" spans="1:68" ht="14.25" customHeight="1" thickTop="1" x14ac:dyDescent="0.2">
      <c r="A606" s="491" t="s">
        <v>764</v>
      </c>
      <c r="B606" s="411" t="s">
        <v>63</v>
      </c>
      <c r="C606" s="411" t="s">
        <v>109</v>
      </c>
      <c r="D606" s="411" t="s">
        <v>129</v>
      </c>
      <c r="E606" s="411" t="s">
        <v>187</v>
      </c>
      <c r="F606" s="411" t="s">
        <v>203</v>
      </c>
      <c r="G606" s="411" t="s">
        <v>241</v>
      </c>
      <c r="H606" s="411" t="s">
        <v>108</v>
      </c>
      <c r="I606" s="411" t="s">
        <v>274</v>
      </c>
      <c r="J606" s="411" t="s">
        <v>291</v>
      </c>
      <c r="K606" s="411" t="s">
        <v>347</v>
      </c>
      <c r="L606" s="384"/>
      <c r="M606" s="411" t="s">
        <v>362</v>
      </c>
      <c r="N606" s="384"/>
      <c r="O606" s="411" t="s">
        <v>378</v>
      </c>
      <c r="P606" s="411" t="s">
        <v>391</v>
      </c>
      <c r="Q606" s="411" t="s">
        <v>394</v>
      </c>
      <c r="R606" s="411" t="s">
        <v>401</v>
      </c>
      <c r="S606" s="411" t="s">
        <v>412</v>
      </c>
      <c r="T606" s="411" t="s">
        <v>415</v>
      </c>
      <c r="U606" s="411" t="s">
        <v>422</v>
      </c>
      <c r="V606" s="411" t="s">
        <v>484</v>
      </c>
      <c r="W606" s="411" t="s">
        <v>494</v>
      </c>
      <c r="X606" s="411" t="s">
        <v>522</v>
      </c>
      <c r="Y606" s="411" t="s">
        <v>548</v>
      </c>
      <c r="Z606" s="411" t="s">
        <v>593</v>
      </c>
      <c r="AA606" s="411" t="s">
        <v>608</v>
      </c>
      <c r="AB606" s="411" t="s">
        <v>615</v>
      </c>
      <c r="AC606" s="411" t="s">
        <v>618</v>
      </c>
      <c r="AD606" s="411" t="s">
        <v>662</v>
      </c>
      <c r="AE606" s="411" t="s">
        <v>739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594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1471.5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1433.7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56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893.7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120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307.8</v>
      </c>
      <c r="V608" s="46">
        <f>IFERROR(Y366*1,"0")+IFERROR(Y370*1,"0")+IFERROR(Y371*1,"0")+IFERROR(Y372*1,"0")</f>
        <v>653.1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5920.2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100.80000000000001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4878.72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983.4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2024-09-27T08:15:07Z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