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735" windowHeight="1230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27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B304"/>
  <sheetViews>
    <sheetView showGridLines="0" tabSelected="1" topLeftCell="F2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20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203" min="17" max="17"/>
    <col width="6.140625" customWidth="1" style="203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203" min="23" max="23"/>
    <col width="11" customWidth="1" style="203" min="24" max="24"/>
    <col width="10" customWidth="1" style="203" min="25" max="25"/>
    <col width="11.5703125" customWidth="1" style="203" min="26" max="26"/>
    <col width="10.42578125" customWidth="1" style="203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203" min="31" max="31"/>
    <col width="9.140625" customWidth="1" style="203" min="32" max="16384"/>
  </cols>
  <sheetData>
    <row r="1" ht="45" customFormat="1" customHeight="1" s="355">
      <c r="A1" s="48" t="n"/>
      <c r="B1" s="48" t="n"/>
      <c r="C1" s="48" t="n"/>
      <c r="D1" s="374" t="inlineStr">
        <is>
          <t xml:space="preserve">  БЛАНК ЗАКАЗА </t>
        </is>
      </c>
      <c r="G1" s="14" t="inlineStr">
        <is>
          <t>ЗПФ</t>
        </is>
      </c>
      <c r="H1" s="374" t="inlineStr">
        <is>
          <t>на отгрузку продукции с ООО Трейд-Сервис с</t>
        </is>
      </c>
      <c r="Q1" s="375" t="inlineStr">
        <is>
          <t>20.04.2024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355">
      <c r="A2" s="34" t="inlineStr">
        <is>
          <t>бланк создан</t>
        </is>
      </c>
      <c r="B2" s="35" t="inlineStr">
        <is>
          <t>18.04.2024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7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 t="n"/>
      <c r="Q2" s="203" t="n"/>
      <c r="R2" s="203" t="n"/>
      <c r="S2" s="203" t="n"/>
      <c r="T2" s="203" t="n"/>
      <c r="U2" s="203" t="n"/>
      <c r="V2" s="203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35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203" t="n"/>
      <c r="P3" s="203" t="n"/>
      <c r="Q3" s="203" t="n"/>
      <c r="R3" s="203" t="n"/>
      <c r="S3" s="203" t="n"/>
      <c r="T3" s="203" t="n"/>
      <c r="U3" s="203" t="n"/>
      <c r="V3" s="203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35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355">
      <c r="A5" s="356" t="inlineStr">
        <is>
          <t xml:space="preserve">Ваш контактный телефон и имя: </t>
        </is>
      </c>
      <c r="B5" s="385" t="n"/>
      <c r="C5" s="386" t="n"/>
      <c r="D5" s="378" t="n"/>
      <c r="E5" s="387" t="n"/>
      <c r="F5" s="379" t="inlineStr">
        <is>
          <t>Комментарий к заказу:</t>
        </is>
      </c>
      <c r="G5" s="386" t="n"/>
      <c r="H5" s="378" t="n"/>
      <c r="I5" s="388" t="n"/>
      <c r="J5" s="388" t="n"/>
      <c r="K5" s="388" t="n"/>
      <c r="L5" s="387" t="n"/>
      <c r="M5" s="77" t="n"/>
      <c r="O5" s="29" t="inlineStr">
        <is>
          <t>Дата загрузки</t>
        </is>
      </c>
      <c r="P5" s="389" t="n">
        <v>45403</v>
      </c>
      <c r="Q5" s="390" t="n"/>
      <c r="S5" s="382" t="inlineStr">
        <is>
          <t>Способ доставки (доставка/самовывоз)</t>
        </is>
      </c>
      <c r="T5" s="391" t="n"/>
      <c r="U5" s="392" t="inlineStr">
        <is>
          <t>Самовывоз</t>
        </is>
      </c>
      <c r="V5" s="390" t="n"/>
      <c r="AA5" s="60" t="n"/>
      <c r="AB5" s="60" t="n"/>
      <c r="AC5" s="60" t="n"/>
    </row>
    <row r="6" ht="24" customFormat="1" customHeight="1" s="355">
      <c r="A6" s="356" t="inlineStr">
        <is>
          <t>Адрес доставки:</t>
        </is>
      </c>
      <c r="B6" s="385" t="n"/>
      <c r="C6" s="386" t="n"/>
      <c r="D6" s="357" t="inlineStr">
        <is>
          <t>КСК ТРЕЙД, ООО, Крым Респ, Симферополь г, Генерала Васильева ул, д. 44В, литера Ж, пом 5,</t>
        </is>
      </c>
      <c r="E6" s="393" t="n"/>
      <c r="F6" s="393" t="n"/>
      <c r="G6" s="393" t="n"/>
      <c r="H6" s="393" t="n"/>
      <c r="I6" s="393" t="n"/>
      <c r="J6" s="393" t="n"/>
      <c r="K6" s="393" t="n"/>
      <c r="L6" s="390" t="n"/>
      <c r="M6" s="78" t="n"/>
      <c r="O6" s="29" t="inlineStr">
        <is>
          <t>День недели</t>
        </is>
      </c>
      <c r="P6" s="358">
        <f>IF(P5=0," ",CHOOSE(WEEKDAY(P5,2),"Понедельник","Вторник","Среда","Четверг","Пятница","Суббота","Воскресенье"))</f>
        <v/>
      </c>
      <c r="Q6" s="394" t="n"/>
      <c r="S6" s="360" t="inlineStr">
        <is>
          <t>Наименование клиента</t>
        </is>
      </c>
      <c r="T6" s="391" t="n"/>
      <c r="U6" s="395" t="inlineStr">
        <is>
          <t>ОБЩЕСТВО С ОГРАНИЧЕННОЙ ОТВЕТСТВЕННОСТЬЮ "КСК ТРЕЙД"</t>
        </is>
      </c>
      <c r="V6" s="396" t="n"/>
      <c r="AA6" s="60" t="n"/>
      <c r="AB6" s="60" t="n"/>
      <c r="AC6" s="60" t="n"/>
    </row>
    <row r="7" hidden="1" ht="21.75" customFormat="1" customHeight="1" s="355">
      <c r="A7" s="65" t="n"/>
      <c r="B7" s="65" t="n"/>
      <c r="C7" s="65" t="n"/>
      <c r="D7" s="397">
        <f>IFERROR(VLOOKUP(DeliveryAddress,Table,3,0),1)</f>
        <v/>
      </c>
      <c r="E7" s="398" t="n"/>
      <c r="F7" s="398" t="n"/>
      <c r="G7" s="398" t="n"/>
      <c r="H7" s="398" t="n"/>
      <c r="I7" s="398" t="n"/>
      <c r="J7" s="398" t="n"/>
      <c r="K7" s="398" t="n"/>
      <c r="L7" s="399" t="n"/>
      <c r="M7" s="79" t="n"/>
      <c r="O7" s="29" t="n"/>
      <c r="P7" s="49" t="n"/>
      <c r="Q7" s="49" t="n"/>
      <c r="S7" s="203" t="n"/>
      <c r="T7" s="391" t="n"/>
      <c r="U7" s="400" t="n"/>
      <c r="V7" s="401" t="n"/>
      <c r="AA7" s="60" t="n"/>
      <c r="AB7" s="60" t="n"/>
      <c r="AC7" s="60" t="n"/>
    </row>
    <row r="8" ht="25.5" customFormat="1" customHeight="1" s="355">
      <c r="A8" s="370" t="inlineStr">
        <is>
          <t>Адрес сдачи груза:</t>
        </is>
      </c>
      <c r="B8" s="402" t="n"/>
      <c r="C8" s="403" t="n"/>
      <c r="D8" s="371" t="inlineStr">
        <is>
          <t>295051Российская Федерация, Крым Респ, Симферополь г, Генерала Васильева ул, д. 44В, литера Ж, пом 5,</t>
        </is>
      </c>
      <c r="E8" s="404" t="n"/>
      <c r="F8" s="404" t="n"/>
      <c r="G8" s="404" t="n"/>
      <c r="H8" s="404" t="n"/>
      <c r="I8" s="404" t="n"/>
      <c r="J8" s="404" t="n"/>
      <c r="K8" s="404" t="n"/>
      <c r="L8" s="405" t="n"/>
      <c r="M8" s="80" t="n"/>
      <c r="O8" s="29" t="inlineStr">
        <is>
          <t>Время загрузки</t>
        </is>
      </c>
      <c r="P8" s="354" t="n">
        <v>0.375</v>
      </c>
      <c r="Q8" s="399" t="n"/>
      <c r="S8" s="203" t="n"/>
      <c r="T8" s="391" t="n"/>
      <c r="U8" s="400" t="n"/>
      <c r="V8" s="401" t="n"/>
      <c r="AA8" s="60" t="n"/>
      <c r="AB8" s="60" t="n"/>
      <c r="AC8" s="60" t="n"/>
    </row>
    <row r="9" ht="39.95" customFormat="1" customHeight="1" s="355">
      <c r="A9" s="34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 t="n"/>
      <c r="C9" s="203" t="n"/>
      <c r="D9" s="347" t="inlineStr"/>
      <c r="E9" s="3" t="n"/>
      <c r="F9" s="34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 t="n"/>
      <c r="H9" s="37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72" t="n"/>
      <c r="O9" s="31" t="inlineStr">
        <is>
          <t>Дата доставки</t>
        </is>
      </c>
      <c r="P9" s="406" t="n"/>
      <c r="Q9" s="407" t="n"/>
      <c r="S9" s="203" t="n"/>
      <c r="T9" s="391" t="n"/>
      <c r="U9" s="408" t="n"/>
      <c r="V9" s="409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355">
      <c r="A10" s="34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 t="n"/>
      <c r="C10" s="203" t="n"/>
      <c r="D10" s="347" t="n"/>
      <c r="E10" s="3" t="n"/>
      <c r="F10" s="34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 t="n"/>
      <c r="H10" s="349">
        <f>IFERROR(VLOOKUP($D$10,Proxy,2,FALSE),"")</f>
        <v/>
      </c>
      <c r="I10" s="203" t="n"/>
      <c r="J10" s="203" t="n"/>
      <c r="K10" s="203" t="n"/>
      <c r="L10" s="203" t="n"/>
      <c r="M10" s="349" t="n"/>
      <c r="O10" s="31" t="inlineStr">
        <is>
          <t>Время доставки</t>
        </is>
      </c>
      <c r="P10" s="350" t="n"/>
      <c r="Q10" s="410" t="n"/>
      <c r="T10" s="29" t="inlineStr">
        <is>
          <t>КОД Аксапты Клиента</t>
        </is>
      </c>
      <c r="U10" s="411" t="inlineStr">
        <is>
          <t>590943</t>
        </is>
      </c>
      <c r="V10" s="396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35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353" t="n"/>
      <c r="Q11" s="390" t="n"/>
      <c r="T11" s="29" t="inlineStr">
        <is>
          <t>Тип заказа</t>
        </is>
      </c>
      <c r="U11" s="338" t="inlineStr">
        <is>
          <t>Основной заказ</t>
        </is>
      </c>
      <c r="V11" s="407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355">
      <c r="A12" s="337" t="inlineStr">
        <is>
          <t>Телефоны для заказов:8(919)022-63-02 E-mail: Zamorozka@abiproduct.ru, Телефон сотрудников склада: 8-980-75-76-203</t>
        </is>
      </c>
      <c r="B12" s="385" t="n"/>
      <c r="C12" s="385" t="n"/>
      <c r="D12" s="385" t="n"/>
      <c r="E12" s="385" t="n"/>
      <c r="F12" s="385" t="n"/>
      <c r="G12" s="385" t="n"/>
      <c r="H12" s="385" t="n"/>
      <c r="I12" s="385" t="n"/>
      <c r="J12" s="385" t="n"/>
      <c r="K12" s="385" t="n"/>
      <c r="L12" s="386" t="n"/>
      <c r="M12" s="81" t="n"/>
      <c r="O12" s="29" t="inlineStr">
        <is>
          <t>Время доставки 3 машины</t>
        </is>
      </c>
      <c r="P12" s="354" t="n"/>
      <c r="Q12" s="399" t="n"/>
      <c r="R12" s="28" t="n"/>
      <c r="T12" s="29" t="inlineStr"/>
      <c r="U12" s="355" t="n"/>
      <c r="V12" s="203" t="n"/>
      <c r="AA12" s="60" t="n"/>
      <c r="AB12" s="60" t="n"/>
      <c r="AC12" s="60" t="n"/>
    </row>
    <row r="13" ht="23.25" customFormat="1" customHeight="1" s="355">
      <c r="A13" s="33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85" t="n"/>
      <c r="C13" s="385" t="n"/>
      <c r="D13" s="385" t="n"/>
      <c r="E13" s="385" t="n"/>
      <c r="F13" s="385" t="n"/>
      <c r="G13" s="385" t="n"/>
      <c r="H13" s="385" t="n"/>
      <c r="I13" s="385" t="n"/>
      <c r="J13" s="385" t="n"/>
      <c r="K13" s="385" t="n"/>
      <c r="L13" s="386" t="n"/>
      <c r="M13" s="81" t="n"/>
      <c r="N13" s="31" t="n"/>
      <c r="O13" s="31" t="inlineStr">
        <is>
          <t>Время доставки 4 машины</t>
        </is>
      </c>
      <c r="P13" s="338" t="n"/>
      <c r="Q13" s="407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355">
      <c r="A14" s="337" t="inlineStr">
        <is>
          <t>Телефон менеджера по логистике: 8 (919) 012-30-55 - по вопросам доставки продукции</t>
        </is>
      </c>
      <c r="B14" s="385" t="n"/>
      <c r="C14" s="385" t="n"/>
      <c r="D14" s="385" t="n"/>
      <c r="E14" s="385" t="n"/>
      <c r="F14" s="385" t="n"/>
      <c r="G14" s="385" t="n"/>
      <c r="H14" s="385" t="n"/>
      <c r="I14" s="385" t="n"/>
      <c r="J14" s="385" t="n"/>
      <c r="K14" s="385" t="n"/>
      <c r="L14" s="386" t="n"/>
      <c r="M14" s="81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355">
      <c r="A15" s="339" t="inlineStr">
        <is>
          <t>Телефон по работе с претензиями/жалобами (WhatSapp): 8 (980) 757-69-93       E-mail: Claims@abiproduct.ru</t>
        </is>
      </c>
      <c r="B15" s="385" t="n"/>
      <c r="C15" s="385" t="n"/>
      <c r="D15" s="385" t="n"/>
      <c r="E15" s="385" t="n"/>
      <c r="F15" s="385" t="n"/>
      <c r="G15" s="385" t="n"/>
      <c r="H15" s="385" t="n"/>
      <c r="I15" s="385" t="n"/>
      <c r="J15" s="385" t="n"/>
      <c r="K15" s="385" t="n"/>
      <c r="L15" s="386" t="n"/>
      <c r="M15" s="82" t="n"/>
      <c r="O15" s="341" t="inlineStr">
        <is>
          <t>Кликните на продукт, чтобы просмотреть изображение</t>
        </is>
      </c>
      <c r="W15" s="355" t="n"/>
      <c r="X15" s="355" t="n"/>
      <c r="Y15" s="355" t="n"/>
      <c r="Z15" s="35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412" t="n"/>
      <c r="P16" s="412" t="n"/>
      <c r="Q16" s="412" t="n"/>
      <c r="R16" s="412" t="n"/>
      <c r="S16" s="412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325" t="inlineStr">
        <is>
          <t>Код единицы продаж</t>
        </is>
      </c>
      <c r="B17" s="325" t="inlineStr">
        <is>
          <t>Код продукта</t>
        </is>
      </c>
      <c r="C17" s="343" t="inlineStr">
        <is>
          <t>Номер варианта</t>
        </is>
      </c>
      <c r="D17" s="325" t="inlineStr">
        <is>
          <t xml:space="preserve">Штрих-код </t>
        </is>
      </c>
      <c r="E17" s="413" t="n"/>
      <c r="F17" s="325" t="inlineStr">
        <is>
          <t>Вес нетто штуки, кг</t>
        </is>
      </c>
      <c r="G17" s="325" t="inlineStr">
        <is>
          <t>Кол-во штук в коробе, шт</t>
        </is>
      </c>
      <c r="H17" s="325" t="inlineStr">
        <is>
          <t>Вес нетто короба, кг</t>
        </is>
      </c>
      <c r="I17" s="325" t="inlineStr">
        <is>
          <t>Вес брутто короба, кг</t>
        </is>
      </c>
      <c r="J17" s="325" t="inlineStr">
        <is>
          <t>Кол-во кор. на паллте, шт</t>
        </is>
      </c>
      <c r="K17" s="325" t="inlineStr">
        <is>
          <t>Коробок в слое</t>
        </is>
      </c>
      <c r="L17" s="325" t="inlineStr">
        <is>
          <t>Завод</t>
        </is>
      </c>
      <c r="M17" s="325" t="inlineStr">
        <is>
          <t>Внешний код номенклатуры</t>
        </is>
      </c>
      <c r="N17" s="325" t="inlineStr">
        <is>
          <t>Срок годности, сут.</t>
        </is>
      </c>
      <c r="O17" s="325" t="inlineStr">
        <is>
          <t>Наименование</t>
        </is>
      </c>
      <c r="P17" s="414" t="n"/>
      <c r="Q17" s="414" t="n"/>
      <c r="R17" s="414" t="n"/>
      <c r="S17" s="413" t="n"/>
      <c r="T17" s="342" t="inlineStr">
        <is>
          <t>Доступно к отгрузке</t>
        </is>
      </c>
      <c r="U17" s="386" t="n"/>
      <c r="V17" s="325" t="inlineStr">
        <is>
          <t>Ед. изм.</t>
        </is>
      </c>
      <c r="W17" s="325" t="inlineStr">
        <is>
          <t>Заказ</t>
        </is>
      </c>
      <c r="X17" s="326" t="inlineStr">
        <is>
          <t>Заказ с округлением до короба</t>
        </is>
      </c>
      <c r="Y17" s="325" t="inlineStr">
        <is>
          <t>Объём заказа, м3</t>
        </is>
      </c>
      <c r="Z17" s="328" t="inlineStr">
        <is>
          <t>Примечание по продуктку</t>
        </is>
      </c>
      <c r="AA17" s="328" t="inlineStr">
        <is>
          <t>Признак "НОВИНКА"</t>
        </is>
      </c>
      <c r="AB17" s="328" t="inlineStr">
        <is>
          <t>Для формул</t>
        </is>
      </c>
      <c r="AC17" s="415" t="n"/>
      <c r="AD17" s="416" t="n"/>
      <c r="AE17" s="335" t="n"/>
      <c r="BB17" s="336" t="inlineStr">
        <is>
          <t>Вид продукции</t>
        </is>
      </c>
    </row>
    <row r="18" ht="14.25" customHeight="1">
      <c r="A18" s="417" t="n"/>
      <c r="B18" s="417" t="n"/>
      <c r="C18" s="417" t="n"/>
      <c r="D18" s="418" t="n"/>
      <c r="E18" s="419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420" t="n"/>
      <c r="Q18" s="420" t="n"/>
      <c r="R18" s="420" t="n"/>
      <c r="S18" s="419" t="n"/>
      <c r="T18" s="342" t="inlineStr">
        <is>
          <t>начиная с</t>
        </is>
      </c>
      <c r="U18" s="342" t="inlineStr">
        <is>
          <t>до</t>
        </is>
      </c>
      <c r="V18" s="417" t="n"/>
      <c r="W18" s="417" t="n"/>
      <c r="X18" s="421" t="n"/>
      <c r="Y18" s="417" t="n"/>
      <c r="Z18" s="422" t="n"/>
      <c r="AA18" s="422" t="n"/>
      <c r="AB18" s="423" t="n"/>
      <c r="AC18" s="424" t="n"/>
      <c r="AD18" s="425" t="n"/>
      <c r="AE18" s="426" t="n"/>
      <c r="BB18" s="203" t="n"/>
    </row>
    <row r="19" ht="27.75" customHeight="1">
      <c r="A19" s="243" t="inlineStr">
        <is>
          <t>Ядрена копоть</t>
        </is>
      </c>
      <c r="B19" s="427" t="n"/>
      <c r="C19" s="427" t="n"/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27" t="n"/>
      <c r="R19" s="427" t="n"/>
      <c r="S19" s="427" t="n"/>
      <c r="T19" s="427" t="n"/>
      <c r="U19" s="427" t="n"/>
      <c r="V19" s="427" t="n"/>
      <c r="W19" s="427" t="n"/>
      <c r="X19" s="427" t="n"/>
      <c r="Y19" s="427" t="n"/>
      <c r="Z19" s="55" t="n"/>
      <c r="AA19" s="55" t="n"/>
    </row>
    <row r="20" ht="16.5" customHeight="1">
      <c r="A20" s="241" t="inlineStr">
        <is>
          <t>Ядрена копоть</t>
        </is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203" t="n"/>
      <c r="Q20" s="203" t="n"/>
      <c r="R20" s="203" t="n"/>
      <c r="S20" s="203" t="n"/>
      <c r="T20" s="203" t="n"/>
      <c r="U20" s="203" t="n"/>
      <c r="V20" s="203" t="n"/>
      <c r="W20" s="203" t="n"/>
      <c r="X20" s="203" t="n"/>
      <c r="Y20" s="203" t="n"/>
      <c r="Z20" s="241" t="n"/>
      <c r="AA20" s="241" t="n"/>
    </row>
    <row r="21" ht="14.25" customHeight="1">
      <c r="A21" s="232" t="inlineStr">
        <is>
          <t>Пельмени</t>
        </is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203" t="n"/>
      <c r="Q21" s="203" t="n"/>
      <c r="R21" s="203" t="n"/>
      <c r="S21" s="203" t="n"/>
      <c r="T21" s="203" t="n"/>
      <c r="U21" s="203" t="n"/>
      <c r="V21" s="203" t="n"/>
      <c r="W21" s="203" t="n"/>
      <c r="X21" s="203" t="n"/>
      <c r="Y21" s="203" t="n"/>
      <c r="Z21" s="232" t="n"/>
      <c r="AA21" s="232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04" t="n">
        <v>4607111035752</v>
      </c>
      <c r="E22" s="394" t="n"/>
      <c r="F22" s="428" t="n">
        <v>0.43</v>
      </c>
      <c r="G22" s="38" t="n">
        <v>16</v>
      </c>
      <c r="H22" s="428" t="n">
        <v>6.88</v>
      </c>
      <c r="I22" s="42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9" t="n"/>
      <c r="N22" s="38" t="n">
        <v>180</v>
      </c>
      <c r="O22" s="429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P22" s="430" t="n"/>
      <c r="Q22" s="430" t="n"/>
      <c r="R22" s="430" t="n"/>
      <c r="S22" s="394" t="n"/>
      <c r="T22" s="40" t="inlineStr"/>
      <c r="U22" s="40" t="inlineStr"/>
      <c r="V22" s="41" t="inlineStr">
        <is>
          <t>кор</t>
        </is>
      </c>
      <c r="W22" s="431" t="n">
        <v>0</v>
      </c>
      <c r="X22" s="432">
        <f>IFERROR(IF(W22="","",W22),"")</f>
        <v/>
      </c>
      <c r="Y22" s="42">
        <f>IFERROR(IF(W22="","",W22*0.0155),"")</f>
        <v/>
      </c>
      <c r="Z22" s="69" t="inlineStr"/>
      <c r="AA22" s="70" t="inlineStr"/>
      <c r="AE22" s="74" t="n"/>
      <c r="BB22" s="84" t="inlineStr">
        <is>
          <t>ЗПФ</t>
        </is>
      </c>
    </row>
    <row r="23">
      <c r="A23" s="214" t="n"/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433" t="n"/>
      <c r="O23" s="434" t="inlineStr">
        <is>
          <t>Итого</t>
        </is>
      </c>
      <c r="P23" s="402" t="n"/>
      <c r="Q23" s="402" t="n"/>
      <c r="R23" s="402" t="n"/>
      <c r="S23" s="402" t="n"/>
      <c r="T23" s="402" t="n"/>
      <c r="U23" s="403" t="n"/>
      <c r="V23" s="43" t="inlineStr">
        <is>
          <t>кор</t>
        </is>
      </c>
      <c r="W23" s="435">
        <f>IFERROR(SUM(W22:W22),"0")</f>
        <v/>
      </c>
      <c r="X23" s="435">
        <f>IFERROR(SUM(X22:X22),"0")</f>
        <v/>
      </c>
      <c r="Y23" s="435">
        <f>IFERROR(IF(Y22="",0,Y22),"0")</f>
        <v/>
      </c>
      <c r="Z23" s="436" t="n"/>
      <c r="AA23" s="436" t="n"/>
    </row>
    <row r="24">
      <c r="A24" s="203" t="n"/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433" t="n"/>
      <c r="O24" s="434" t="inlineStr">
        <is>
          <t>Итого</t>
        </is>
      </c>
      <c r="P24" s="402" t="n"/>
      <c r="Q24" s="402" t="n"/>
      <c r="R24" s="402" t="n"/>
      <c r="S24" s="402" t="n"/>
      <c r="T24" s="402" t="n"/>
      <c r="U24" s="403" t="n"/>
      <c r="V24" s="43" t="inlineStr">
        <is>
          <t>кг</t>
        </is>
      </c>
      <c r="W24" s="435">
        <f>IFERROR(SUMPRODUCT(W22:W22*H22:H22),"0")</f>
        <v/>
      </c>
      <c r="X24" s="435">
        <f>IFERROR(SUMPRODUCT(X22:X22*H22:H22),"0")</f>
        <v/>
      </c>
      <c r="Y24" s="43" t="n"/>
      <c r="Z24" s="436" t="n"/>
      <c r="AA24" s="436" t="n"/>
    </row>
    <row r="25" ht="27.75" customHeight="1">
      <c r="A25" s="243" t="inlineStr">
        <is>
          <t>Горячая штучка</t>
        </is>
      </c>
      <c r="B25" s="427" t="n"/>
      <c r="C25" s="427" t="n"/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27" t="n"/>
      <c r="R25" s="427" t="n"/>
      <c r="S25" s="427" t="n"/>
      <c r="T25" s="427" t="n"/>
      <c r="U25" s="427" t="n"/>
      <c r="V25" s="427" t="n"/>
      <c r="W25" s="427" t="n"/>
      <c r="X25" s="427" t="n"/>
      <c r="Y25" s="427" t="n"/>
      <c r="Z25" s="55" t="n"/>
      <c r="AA25" s="55" t="n"/>
    </row>
    <row r="26" ht="16.5" customHeight="1">
      <c r="A26" s="241" t="inlineStr">
        <is>
          <t>Наггетсы ГШ</t>
        </is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203" t="n"/>
      <c r="W26" s="203" t="n"/>
      <c r="X26" s="203" t="n"/>
      <c r="Y26" s="203" t="n"/>
      <c r="Z26" s="241" t="n"/>
      <c r="AA26" s="241" t="n"/>
    </row>
    <row r="27" ht="14.25" customHeight="1">
      <c r="A27" s="232" t="inlineStr">
        <is>
          <t>Наггетсы</t>
        </is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32" t="n"/>
      <c r="AA27" s="232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04" t="n">
        <v>4607111036520</v>
      </c>
      <c r="E28" s="394" t="n"/>
      <c r="F28" s="428" t="n">
        <v>0.25</v>
      </c>
      <c r="G28" s="38" t="n">
        <v>6</v>
      </c>
      <c r="H28" s="428" t="n">
        <v>1.5</v>
      </c>
      <c r="I28" s="42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9" t="n"/>
      <c r="N28" s="38" t="n">
        <v>180</v>
      </c>
      <c r="O28" s="43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P28" s="430" t="n"/>
      <c r="Q28" s="430" t="n"/>
      <c r="R28" s="430" t="n"/>
      <c r="S28" s="394" t="n"/>
      <c r="T28" s="40" t="inlineStr"/>
      <c r="U28" s="40" t="inlineStr"/>
      <c r="V28" s="41" t="inlineStr">
        <is>
          <t>кор</t>
        </is>
      </c>
      <c r="W28" s="431" t="n">
        <v>0</v>
      </c>
      <c r="X28" s="432">
        <f>IFERROR(IF(W28="","",W28),"")</f>
        <v/>
      </c>
      <c r="Y28" s="42">
        <f>IFERROR(IF(W28="","",W28*0.00936),"")</f>
        <v/>
      </c>
      <c r="Z28" s="69" t="inlineStr"/>
      <c r="AA28" s="70" t="inlineStr"/>
      <c r="AE28" s="74" t="n"/>
      <c r="BB28" s="85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04" t="n">
        <v>4607111036605</v>
      </c>
      <c r="E29" s="394" t="n"/>
      <c r="F29" s="428" t="n">
        <v>0.25</v>
      </c>
      <c r="G29" s="38" t="n">
        <v>6</v>
      </c>
      <c r="H29" s="428" t="n">
        <v>1.5</v>
      </c>
      <c r="I29" s="42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9" t="n"/>
      <c r="N29" s="38" t="n">
        <v>180</v>
      </c>
      <c r="O29" s="43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P29" s="430" t="n"/>
      <c r="Q29" s="430" t="n"/>
      <c r="R29" s="430" t="n"/>
      <c r="S29" s="394" t="n"/>
      <c r="T29" s="40" t="inlineStr"/>
      <c r="U29" s="40" t="inlineStr"/>
      <c r="V29" s="41" t="inlineStr">
        <is>
          <t>кор</t>
        </is>
      </c>
      <c r="W29" s="431" t="n">
        <v>0</v>
      </c>
      <c r="X29" s="432">
        <f>IFERROR(IF(W29="","",W29),"")</f>
        <v/>
      </c>
      <c r="Y29" s="42">
        <f>IFERROR(IF(W29="","",W29*0.00936),"")</f>
        <v/>
      </c>
      <c r="Z29" s="69" t="inlineStr"/>
      <c r="AA29" s="70" t="inlineStr"/>
      <c r="AE29" s="74" t="n"/>
      <c r="BB29" s="86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04" t="n">
        <v>4607111036537</v>
      </c>
      <c r="E30" s="394" t="n"/>
      <c r="F30" s="428" t="n">
        <v>0.25</v>
      </c>
      <c r="G30" s="38" t="n">
        <v>6</v>
      </c>
      <c r="H30" s="428" t="n">
        <v>1.5</v>
      </c>
      <c r="I30" s="42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9" t="n"/>
      <c r="N30" s="38" t="n">
        <v>180</v>
      </c>
      <c r="O30" s="43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P30" s="430" t="n"/>
      <c r="Q30" s="430" t="n"/>
      <c r="R30" s="430" t="n"/>
      <c r="S30" s="394" t="n"/>
      <c r="T30" s="40" t="inlineStr"/>
      <c r="U30" s="40" t="inlineStr"/>
      <c r="V30" s="41" t="inlineStr">
        <is>
          <t>кор</t>
        </is>
      </c>
      <c r="W30" s="431" t="n">
        <v>250</v>
      </c>
      <c r="X30" s="432">
        <f>IFERROR(IF(W30="","",W30),"")</f>
        <v/>
      </c>
      <c r="Y30" s="42">
        <f>IFERROR(IF(W30="","",W30*0.00936),"")</f>
        <v/>
      </c>
      <c r="Z30" s="69" t="inlineStr"/>
      <c r="AA30" s="70" t="inlineStr"/>
      <c r="AE30" s="74" t="n"/>
      <c r="BB30" s="87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04" t="n">
        <v>4607111036599</v>
      </c>
      <c r="E31" s="394" t="n"/>
      <c r="F31" s="428" t="n">
        <v>0.25</v>
      </c>
      <c r="G31" s="38" t="n">
        <v>6</v>
      </c>
      <c r="H31" s="428" t="n">
        <v>1.5</v>
      </c>
      <c r="I31" s="42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9" t="n"/>
      <c r="N31" s="38" t="n">
        <v>180</v>
      </c>
      <c r="O31" s="44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P31" s="430" t="n"/>
      <c r="Q31" s="430" t="n"/>
      <c r="R31" s="430" t="n"/>
      <c r="S31" s="394" t="n"/>
      <c r="T31" s="40" t="inlineStr"/>
      <c r="U31" s="40" t="inlineStr"/>
      <c r="V31" s="41" t="inlineStr">
        <is>
          <t>кор</t>
        </is>
      </c>
      <c r="W31" s="431" t="n">
        <v>0</v>
      </c>
      <c r="X31" s="432">
        <f>IFERROR(IF(W31="","",W31),"")</f>
        <v/>
      </c>
      <c r="Y31" s="42">
        <f>IFERROR(IF(W31="","",W31*0.00936),"")</f>
        <v/>
      </c>
      <c r="Z31" s="69" t="inlineStr"/>
      <c r="AA31" s="70" t="inlineStr"/>
      <c r="AE31" s="74" t="n"/>
      <c r="BB31" s="88" t="inlineStr">
        <is>
          <t>ПГП</t>
        </is>
      </c>
    </row>
    <row r="32">
      <c r="A32" s="214" t="n"/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433" t="n"/>
      <c r="O32" s="434" t="inlineStr">
        <is>
          <t>Итого</t>
        </is>
      </c>
      <c r="P32" s="402" t="n"/>
      <c r="Q32" s="402" t="n"/>
      <c r="R32" s="402" t="n"/>
      <c r="S32" s="402" t="n"/>
      <c r="T32" s="402" t="n"/>
      <c r="U32" s="403" t="n"/>
      <c r="V32" s="43" t="inlineStr">
        <is>
          <t>кор</t>
        </is>
      </c>
      <c r="W32" s="435">
        <f>IFERROR(SUM(W28:W31),"0")</f>
        <v/>
      </c>
      <c r="X32" s="435">
        <f>IFERROR(SUM(X28:X31),"0")</f>
        <v/>
      </c>
      <c r="Y32" s="435">
        <f>IFERROR(IF(Y28="",0,Y28),"0")+IFERROR(IF(Y29="",0,Y29),"0")+IFERROR(IF(Y30="",0,Y30),"0")+IFERROR(IF(Y31="",0,Y31),"0")</f>
        <v/>
      </c>
      <c r="Z32" s="436" t="n"/>
      <c r="AA32" s="436" t="n"/>
    </row>
    <row r="33">
      <c r="A33" s="203" t="n"/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433" t="n"/>
      <c r="O33" s="434" t="inlineStr">
        <is>
          <t>Итого</t>
        </is>
      </c>
      <c r="P33" s="402" t="n"/>
      <c r="Q33" s="402" t="n"/>
      <c r="R33" s="402" t="n"/>
      <c r="S33" s="402" t="n"/>
      <c r="T33" s="402" t="n"/>
      <c r="U33" s="403" t="n"/>
      <c r="V33" s="43" t="inlineStr">
        <is>
          <t>кг</t>
        </is>
      </c>
      <c r="W33" s="435">
        <f>IFERROR(SUMPRODUCT(W28:W31*H28:H31),"0")</f>
        <v/>
      </c>
      <c r="X33" s="435">
        <f>IFERROR(SUMPRODUCT(X28:X31*H28:H31),"0")</f>
        <v/>
      </c>
      <c r="Y33" s="43" t="n"/>
      <c r="Z33" s="436" t="n"/>
      <c r="AA33" s="436" t="n"/>
    </row>
    <row r="34" ht="16.5" customHeight="1">
      <c r="A34" s="241" t="inlineStr">
        <is>
          <t>Grandmeni</t>
        </is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41" t="n"/>
      <c r="AA34" s="241" t="n"/>
    </row>
    <row r="35" ht="14.25" customHeight="1">
      <c r="A35" s="232" t="inlineStr">
        <is>
          <t>Пельмени</t>
        </is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32" t="n"/>
      <c r="AA35" s="232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04" t="n">
        <v>4607111036285</v>
      </c>
      <c r="E36" s="394" t="n"/>
      <c r="F36" s="428" t="n">
        <v>0.75</v>
      </c>
      <c r="G36" s="38" t="n">
        <v>8</v>
      </c>
      <c r="H36" s="428" t="n">
        <v>6</v>
      </c>
      <c r="I36" s="42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9" t="n"/>
      <c r="N36" s="38" t="n">
        <v>180</v>
      </c>
      <c r="O36" s="44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P36" s="430" t="n"/>
      <c r="Q36" s="430" t="n"/>
      <c r="R36" s="430" t="n"/>
      <c r="S36" s="394" t="n"/>
      <c r="T36" s="40" t="inlineStr"/>
      <c r="U36" s="40" t="inlineStr"/>
      <c r="V36" s="41" t="inlineStr">
        <is>
          <t>кор</t>
        </is>
      </c>
      <c r="W36" s="431" t="n">
        <v>0</v>
      </c>
      <c r="X36" s="432">
        <f>IFERROR(IF(W36="","",W36),"")</f>
        <v/>
      </c>
      <c r="Y36" s="42">
        <f>IFERROR(IF(W36="","",W36*0.0155),"")</f>
        <v/>
      </c>
      <c r="Z36" s="69" t="inlineStr"/>
      <c r="AA36" s="70" t="inlineStr"/>
      <c r="AE36" s="74" t="n"/>
      <c r="BB36" s="89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04" t="n">
        <v>4607111036308</v>
      </c>
      <c r="E37" s="394" t="n"/>
      <c r="F37" s="428" t="n">
        <v>0.75</v>
      </c>
      <c r="G37" s="38" t="n">
        <v>8</v>
      </c>
      <c r="H37" s="428" t="n">
        <v>6</v>
      </c>
      <c r="I37" s="42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9" t="n"/>
      <c r="N37" s="38" t="n">
        <v>180</v>
      </c>
      <c r="O37" s="442" t="inlineStr">
        <is>
          <t>Пельмени Grandmeni с говядиной в сливочном соусе Grandmeni 0,75 Сфера Горячая штучка</t>
        </is>
      </c>
      <c r="P37" s="430" t="n"/>
      <c r="Q37" s="430" t="n"/>
      <c r="R37" s="430" t="n"/>
      <c r="S37" s="394" t="n"/>
      <c r="T37" s="40" t="inlineStr"/>
      <c r="U37" s="40" t="inlineStr"/>
      <c r="V37" s="41" t="inlineStr">
        <is>
          <t>кор</t>
        </is>
      </c>
      <c r="W37" s="431" t="n">
        <v>0</v>
      </c>
      <c r="X37" s="432">
        <f>IFERROR(IF(W37="","",W37),"")</f>
        <v/>
      </c>
      <c r="Y37" s="42">
        <f>IFERROR(IF(W37="","",W37*0.0155),"")</f>
        <v/>
      </c>
      <c r="Z37" s="69" t="inlineStr"/>
      <c r="AA37" s="70" t="inlineStr"/>
      <c r="AE37" s="74" t="n"/>
      <c r="BB37" s="90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04" t="n">
        <v>4607111036315</v>
      </c>
      <c r="E38" s="394" t="n"/>
      <c r="F38" s="428" t="n">
        <v>0.75</v>
      </c>
      <c r="G38" s="38" t="n">
        <v>8</v>
      </c>
      <c r="H38" s="428" t="n">
        <v>6</v>
      </c>
      <c r="I38" s="42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9" t="n"/>
      <c r="N38" s="38" t="n">
        <v>180</v>
      </c>
      <c r="O38" s="44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P38" s="430" t="n"/>
      <c r="Q38" s="430" t="n"/>
      <c r="R38" s="430" t="n"/>
      <c r="S38" s="394" t="n"/>
      <c r="T38" s="40" t="inlineStr"/>
      <c r="U38" s="40" t="inlineStr"/>
      <c r="V38" s="41" t="inlineStr">
        <is>
          <t>кор</t>
        </is>
      </c>
      <c r="W38" s="431" t="n">
        <v>0</v>
      </c>
      <c r="X38" s="432">
        <f>IFERROR(IF(W38="","",W38),"")</f>
        <v/>
      </c>
      <c r="Y38" s="42">
        <f>IFERROR(IF(W38="","",W38*0.0155),"")</f>
        <v/>
      </c>
      <c r="Z38" s="69" t="inlineStr"/>
      <c r="AA38" s="70" t="inlineStr"/>
      <c r="AE38" s="74" t="n"/>
      <c r="BB38" s="91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04" t="n">
        <v>4607111036292</v>
      </c>
      <c r="E39" s="394" t="n"/>
      <c r="F39" s="428" t="n">
        <v>0.75</v>
      </c>
      <c r="G39" s="38" t="n">
        <v>8</v>
      </c>
      <c r="H39" s="428" t="n">
        <v>6</v>
      </c>
      <c r="I39" s="42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9" t="n"/>
      <c r="N39" s="38" t="n">
        <v>180</v>
      </c>
      <c r="O39" s="44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P39" s="430" t="n"/>
      <c r="Q39" s="430" t="n"/>
      <c r="R39" s="430" t="n"/>
      <c r="S39" s="394" t="n"/>
      <c r="T39" s="40" t="inlineStr"/>
      <c r="U39" s="40" t="inlineStr"/>
      <c r="V39" s="41" t="inlineStr">
        <is>
          <t>кор</t>
        </is>
      </c>
      <c r="W39" s="431" t="n">
        <v>15</v>
      </c>
      <c r="X39" s="432">
        <f>IFERROR(IF(W39="","",W39),"")</f>
        <v/>
      </c>
      <c r="Y39" s="42">
        <f>IFERROR(IF(W39="","",W39*0.0155),"")</f>
        <v/>
      </c>
      <c r="Z39" s="69" t="inlineStr"/>
      <c r="AA39" s="70" t="inlineStr"/>
      <c r="AE39" s="74" t="n"/>
      <c r="BB39" s="92" t="inlineStr">
        <is>
          <t>ЗПФ</t>
        </is>
      </c>
    </row>
    <row r="40">
      <c r="A40" s="214" t="n"/>
      <c r="B40" s="203" t="n"/>
      <c r="C40" s="203" t="n"/>
      <c r="D40" s="203" t="n"/>
      <c r="E40" s="203" t="n"/>
      <c r="F40" s="203" t="n"/>
      <c r="G40" s="203" t="n"/>
      <c r="H40" s="203" t="n"/>
      <c r="I40" s="203" t="n"/>
      <c r="J40" s="203" t="n"/>
      <c r="K40" s="203" t="n"/>
      <c r="L40" s="203" t="n"/>
      <c r="M40" s="203" t="n"/>
      <c r="N40" s="433" t="n"/>
      <c r="O40" s="434" t="inlineStr">
        <is>
          <t>Итого</t>
        </is>
      </c>
      <c r="P40" s="402" t="n"/>
      <c r="Q40" s="402" t="n"/>
      <c r="R40" s="402" t="n"/>
      <c r="S40" s="402" t="n"/>
      <c r="T40" s="402" t="n"/>
      <c r="U40" s="403" t="n"/>
      <c r="V40" s="43" t="inlineStr">
        <is>
          <t>кор</t>
        </is>
      </c>
      <c r="W40" s="435">
        <f>IFERROR(SUM(W36:W39),"0")</f>
        <v/>
      </c>
      <c r="X40" s="435">
        <f>IFERROR(SUM(X36:X39),"0")</f>
        <v/>
      </c>
      <c r="Y40" s="435">
        <f>IFERROR(IF(Y36="",0,Y36),"0")+IFERROR(IF(Y37="",0,Y37),"0")+IFERROR(IF(Y38="",0,Y38),"0")+IFERROR(IF(Y39="",0,Y39),"0")</f>
        <v/>
      </c>
      <c r="Z40" s="436" t="n"/>
      <c r="AA40" s="436" t="n"/>
    </row>
    <row r="41">
      <c r="A41" s="203" t="n"/>
      <c r="B41" s="203" t="n"/>
      <c r="C41" s="203" t="n"/>
      <c r="D41" s="203" t="n"/>
      <c r="E41" s="203" t="n"/>
      <c r="F41" s="203" t="n"/>
      <c r="G41" s="203" t="n"/>
      <c r="H41" s="203" t="n"/>
      <c r="I41" s="203" t="n"/>
      <c r="J41" s="203" t="n"/>
      <c r="K41" s="203" t="n"/>
      <c r="L41" s="203" t="n"/>
      <c r="M41" s="203" t="n"/>
      <c r="N41" s="433" t="n"/>
      <c r="O41" s="434" t="inlineStr">
        <is>
          <t>Итого</t>
        </is>
      </c>
      <c r="P41" s="402" t="n"/>
      <c r="Q41" s="402" t="n"/>
      <c r="R41" s="402" t="n"/>
      <c r="S41" s="402" t="n"/>
      <c r="T41" s="402" t="n"/>
      <c r="U41" s="403" t="n"/>
      <c r="V41" s="43" t="inlineStr">
        <is>
          <t>кг</t>
        </is>
      </c>
      <c r="W41" s="435">
        <f>IFERROR(SUMPRODUCT(W36:W39*H36:H39),"0")</f>
        <v/>
      </c>
      <c r="X41" s="435">
        <f>IFERROR(SUMPRODUCT(X36:X39*H36:H39),"0")</f>
        <v/>
      </c>
      <c r="Y41" s="43" t="n"/>
      <c r="Z41" s="436" t="n"/>
      <c r="AA41" s="436" t="n"/>
    </row>
    <row r="42" ht="16.5" customHeight="1">
      <c r="A42" s="241" t="inlineStr">
        <is>
          <t>Чебупай</t>
        </is>
      </c>
      <c r="B42" s="203" t="n"/>
      <c r="C42" s="203" t="n"/>
      <c r="D42" s="203" t="n"/>
      <c r="E42" s="203" t="n"/>
      <c r="F42" s="203" t="n"/>
      <c r="G42" s="203" t="n"/>
      <c r="H42" s="203" t="n"/>
      <c r="I42" s="203" t="n"/>
      <c r="J42" s="203" t="n"/>
      <c r="K42" s="203" t="n"/>
      <c r="L42" s="203" t="n"/>
      <c r="M42" s="203" t="n"/>
      <c r="N42" s="203" t="n"/>
      <c r="O42" s="203" t="n"/>
      <c r="P42" s="203" t="n"/>
      <c r="Q42" s="203" t="n"/>
      <c r="R42" s="203" t="n"/>
      <c r="S42" s="203" t="n"/>
      <c r="T42" s="203" t="n"/>
      <c r="U42" s="203" t="n"/>
      <c r="V42" s="203" t="n"/>
      <c r="W42" s="203" t="n"/>
      <c r="X42" s="203" t="n"/>
      <c r="Y42" s="203" t="n"/>
      <c r="Z42" s="241" t="n"/>
      <c r="AA42" s="241" t="n"/>
    </row>
    <row r="43" ht="14.25" customHeight="1">
      <c r="A43" s="232" t="inlineStr">
        <is>
          <t>Изделия хлебобулочные</t>
        </is>
      </c>
      <c r="B43" s="203" t="n"/>
      <c r="C43" s="203" t="n"/>
      <c r="D43" s="203" t="n"/>
      <c r="E43" s="203" t="n"/>
      <c r="F43" s="203" t="n"/>
      <c r="G43" s="203" t="n"/>
      <c r="H43" s="203" t="n"/>
      <c r="I43" s="203" t="n"/>
      <c r="J43" s="203" t="n"/>
      <c r="K43" s="203" t="n"/>
      <c r="L43" s="203" t="n"/>
      <c r="M43" s="203" t="n"/>
      <c r="N43" s="203" t="n"/>
      <c r="O43" s="203" t="n"/>
      <c r="P43" s="203" t="n"/>
      <c r="Q43" s="203" t="n"/>
      <c r="R43" s="203" t="n"/>
      <c r="S43" s="203" t="n"/>
      <c r="T43" s="203" t="n"/>
      <c r="U43" s="203" t="n"/>
      <c r="V43" s="203" t="n"/>
      <c r="W43" s="203" t="n"/>
      <c r="X43" s="203" t="n"/>
      <c r="Y43" s="203" t="n"/>
      <c r="Z43" s="232" t="n"/>
      <c r="AA43" s="232" t="n"/>
    </row>
    <row r="44" ht="16.5" customHeight="1">
      <c r="A44" s="64" t="inlineStr">
        <is>
          <t>SU003360</t>
        </is>
      </c>
      <c r="B44" s="64" t="inlineStr">
        <is>
          <t>P004172</t>
        </is>
      </c>
      <c r="C44" s="37" t="n">
        <v>4301190046</v>
      </c>
      <c r="D44" s="204" t="n">
        <v>4607111038951</v>
      </c>
      <c r="E44" s="394" t="n"/>
      <c r="F44" s="428" t="n">
        <v>0.2</v>
      </c>
      <c r="G44" s="38" t="n">
        <v>6</v>
      </c>
      <c r="H44" s="428" t="n">
        <v>1.2</v>
      </c>
      <c r="I44" s="42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9" t="n"/>
      <c r="N44" s="38" t="n">
        <v>365</v>
      </c>
      <c r="O44" s="445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P44" s="430" t="n"/>
      <c r="Q44" s="430" t="n"/>
      <c r="R44" s="430" t="n"/>
      <c r="S44" s="394" t="n"/>
      <c r="T44" s="40" t="inlineStr"/>
      <c r="U44" s="40" t="inlineStr"/>
      <c r="V44" s="41" t="inlineStr">
        <is>
          <t>кор</t>
        </is>
      </c>
      <c r="W44" s="431" t="n">
        <v>0</v>
      </c>
      <c r="X44" s="432">
        <f>IFERROR(IF(W44="","",W44),"")</f>
        <v/>
      </c>
      <c r="Y44" s="42">
        <f>IFERROR(IF(W44="","",W44*0.0095),"")</f>
        <v/>
      </c>
      <c r="Z44" s="69" t="inlineStr"/>
      <c r="AA44" s="70" t="inlineStr"/>
      <c r="AE44" s="74" t="n"/>
      <c r="BB44" s="93" t="inlineStr">
        <is>
          <t>ПГП</t>
        </is>
      </c>
    </row>
    <row r="45" ht="27" customHeight="1">
      <c r="A45" s="64" t="inlineStr">
        <is>
          <t>SU002914</t>
        </is>
      </c>
      <c r="B45" s="64" t="inlineStr">
        <is>
          <t>P003337</t>
        </is>
      </c>
      <c r="C45" s="37" t="n">
        <v>4301190022</v>
      </c>
      <c r="D45" s="204" t="n">
        <v>4607111037053</v>
      </c>
      <c r="E45" s="394" t="n"/>
      <c r="F45" s="428" t="n">
        <v>0.2</v>
      </c>
      <c r="G45" s="38" t="n">
        <v>6</v>
      </c>
      <c r="H45" s="428" t="n">
        <v>1.2</v>
      </c>
      <c r="I45" s="42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9" t="n"/>
      <c r="N45" s="38" t="n">
        <v>365</v>
      </c>
      <c r="O45" s="446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P45" s="430" t="n"/>
      <c r="Q45" s="430" t="n"/>
      <c r="R45" s="430" t="n"/>
      <c r="S45" s="394" t="n"/>
      <c r="T45" s="40" t="inlineStr"/>
      <c r="U45" s="40" t="inlineStr"/>
      <c r="V45" s="41" t="inlineStr">
        <is>
          <t>кор</t>
        </is>
      </c>
      <c r="W45" s="431" t="n">
        <v>0</v>
      </c>
      <c r="X45" s="432">
        <f>IFERROR(IF(W45="","",W45),"")</f>
        <v/>
      </c>
      <c r="Y45" s="42">
        <f>IFERROR(IF(W45="","",W45*0.0095),"")</f>
        <v/>
      </c>
      <c r="Z45" s="69" t="inlineStr"/>
      <c r="AA45" s="70" t="inlineStr"/>
      <c r="AE45" s="74" t="n"/>
      <c r="BB45" s="94" t="inlineStr">
        <is>
          <t>ПГП</t>
        </is>
      </c>
    </row>
    <row r="46" ht="27" customHeight="1">
      <c r="A46" s="64" t="inlineStr">
        <is>
          <t>SU002915</t>
        </is>
      </c>
      <c r="B46" s="64" t="inlineStr">
        <is>
          <t>P003341</t>
        </is>
      </c>
      <c r="C46" s="37" t="n">
        <v>4301190023</v>
      </c>
      <c r="D46" s="204" t="n">
        <v>4607111037060</v>
      </c>
      <c r="E46" s="394" t="n"/>
      <c r="F46" s="428" t="n">
        <v>0.2</v>
      </c>
      <c r="G46" s="38" t="n">
        <v>6</v>
      </c>
      <c r="H46" s="428" t="n">
        <v>1.2</v>
      </c>
      <c r="I46" s="428" t="n">
        <v>1.5918</v>
      </c>
      <c r="J46" s="38" t="n">
        <v>130</v>
      </c>
      <c r="K46" s="38" t="inlineStr">
        <is>
          <t>10</t>
        </is>
      </c>
      <c r="L46" s="39" t="inlineStr">
        <is>
          <t>МГ</t>
        </is>
      </c>
      <c r="M46" s="39" t="n"/>
      <c r="N46" s="38" t="n">
        <v>365</v>
      </c>
      <c r="O46" s="44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P46" s="430" t="n"/>
      <c r="Q46" s="430" t="n"/>
      <c r="R46" s="430" t="n"/>
      <c r="S46" s="394" t="n"/>
      <c r="T46" s="40" t="inlineStr"/>
      <c r="U46" s="40" t="inlineStr"/>
      <c r="V46" s="41" t="inlineStr">
        <is>
          <t>кор</t>
        </is>
      </c>
      <c r="W46" s="431" t="n">
        <v>0</v>
      </c>
      <c r="X46" s="432">
        <f>IFERROR(IF(W46="","",W46),"")</f>
        <v/>
      </c>
      <c r="Y46" s="42">
        <f>IFERROR(IF(W46="","",W46*0.0095),"")</f>
        <v/>
      </c>
      <c r="Z46" s="69" t="inlineStr"/>
      <c r="AA46" s="70" t="inlineStr"/>
      <c r="AE46" s="74" t="n"/>
      <c r="BB46" s="95" t="inlineStr">
        <is>
          <t>ПГП</t>
        </is>
      </c>
    </row>
    <row r="47">
      <c r="A47" s="214" t="n"/>
      <c r="B47" s="203" t="n"/>
      <c r="C47" s="203" t="n"/>
      <c r="D47" s="203" t="n"/>
      <c r="E47" s="203" t="n"/>
      <c r="F47" s="203" t="n"/>
      <c r="G47" s="203" t="n"/>
      <c r="H47" s="203" t="n"/>
      <c r="I47" s="203" t="n"/>
      <c r="J47" s="203" t="n"/>
      <c r="K47" s="203" t="n"/>
      <c r="L47" s="203" t="n"/>
      <c r="M47" s="203" t="n"/>
      <c r="N47" s="433" t="n"/>
      <c r="O47" s="434" t="inlineStr">
        <is>
          <t>Итого</t>
        </is>
      </c>
      <c r="P47" s="402" t="n"/>
      <c r="Q47" s="402" t="n"/>
      <c r="R47" s="402" t="n"/>
      <c r="S47" s="402" t="n"/>
      <c r="T47" s="402" t="n"/>
      <c r="U47" s="403" t="n"/>
      <c r="V47" s="43" t="inlineStr">
        <is>
          <t>кор</t>
        </is>
      </c>
      <c r="W47" s="435">
        <f>IFERROR(SUM(W44:W46),"0")</f>
        <v/>
      </c>
      <c r="X47" s="435">
        <f>IFERROR(SUM(X44:X46),"0")</f>
        <v/>
      </c>
      <c r="Y47" s="435">
        <f>IFERROR(IF(Y44="",0,Y44),"0")+IFERROR(IF(Y45="",0,Y45),"0")+IFERROR(IF(Y46="",0,Y46),"0")</f>
        <v/>
      </c>
      <c r="Z47" s="436" t="n"/>
      <c r="AA47" s="436" t="n"/>
    </row>
    <row r="48">
      <c r="A48" s="203" t="n"/>
      <c r="B48" s="203" t="n"/>
      <c r="C48" s="203" t="n"/>
      <c r="D48" s="203" t="n"/>
      <c r="E48" s="203" t="n"/>
      <c r="F48" s="203" t="n"/>
      <c r="G48" s="203" t="n"/>
      <c r="H48" s="203" t="n"/>
      <c r="I48" s="203" t="n"/>
      <c r="J48" s="203" t="n"/>
      <c r="K48" s="203" t="n"/>
      <c r="L48" s="203" t="n"/>
      <c r="M48" s="203" t="n"/>
      <c r="N48" s="433" t="n"/>
      <c r="O48" s="434" t="inlineStr">
        <is>
          <t>Итого</t>
        </is>
      </c>
      <c r="P48" s="402" t="n"/>
      <c r="Q48" s="402" t="n"/>
      <c r="R48" s="402" t="n"/>
      <c r="S48" s="402" t="n"/>
      <c r="T48" s="402" t="n"/>
      <c r="U48" s="403" t="n"/>
      <c r="V48" s="43" t="inlineStr">
        <is>
          <t>кг</t>
        </is>
      </c>
      <c r="W48" s="435">
        <f>IFERROR(SUMPRODUCT(W44:W46*H44:H46),"0")</f>
        <v/>
      </c>
      <c r="X48" s="435">
        <f>IFERROR(SUMPRODUCT(X44:X46*H44:H46),"0")</f>
        <v/>
      </c>
      <c r="Y48" s="43" t="n"/>
      <c r="Z48" s="436" t="n"/>
      <c r="AA48" s="436" t="n"/>
    </row>
    <row r="49" ht="16.5" customHeight="1">
      <c r="A49" s="241" t="inlineStr">
        <is>
          <t>Бигбули ГШ</t>
        </is>
      </c>
      <c r="B49" s="203" t="n"/>
      <c r="C49" s="203" t="n"/>
      <c r="D49" s="203" t="n"/>
      <c r="E49" s="203" t="n"/>
      <c r="F49" s="203" t="n"/>
      <c r="G49" s="203" t="n"/>
      <c r="H49" s="203" t="n"/>
      <c r="I49" s="203" t="n"/>
      <c r="J49" s="203" t="n"/>
      <c r="K49" s="203" t="n"/>
      <c r="L49" s="203" t="n"/>
      <c r="M49" s="203" t="n"/>
      <c r="N49" s="203" t="n"/>
      <c r="O49" s="203" t="n"/>
      <c r="P49" s="203" t="n"/>
      <c r="Q49" s="203" t="n"/>
      <c r="R49" s="203" t="n"/>
      <c r="S49" s="203" t="n"/>
      <c r="T49" s="203" t="n"/>
      <c r="U49" s="203" t="n"/>
      <c r="V49" s="203" t="n"/>
      <c r="W49" s="203" t="n"/>
      <c r="X49" s="203" t="n"/>
      <c r="Y49" s="203" t="n"/>
      <c r="Z49" s="241" t="n"/>
      <c r="AA49" s="241" t="n"/>
    </row>
    <row r="50" ht="14.25" customHeight="1">
      <c r="A50" s="232" t="inlineStr">
        <is>
          <t>Пельмени</t>
        </is>
      </c>
      <c r="B50" s="203" t="n"/>
      <c r="C50" s="203" t="n"/>
      <c r="D50" s="203" t="n"/>
      <c r="E50" s="203" t="n"/>
      <c r="F50" s="203" t="n"/>
      <c r="G50" s="203" t="n"/>
      <c r="H50" s="203" t="n"/>
      <c r="I50" s="203" t="n"/>
      <c r="J50" s="203" t="n"/>
      <c r="K50" s="203" t="n"/>
      <c r="L50" s="203" t="n"/>
      <c r="M50" s="203" t="n"/>
      <c r="N50" s="203" t="n"/>
      <c r="O50" s="203" t="n"/>
      <c r="P50" s="203" t="n"/>
      <c r="Q50" s="203" t="n"/>
      <c r="R50" s="203" t="n"/>
      <c r="S50" s="203" t="n"/>
      <c r="T50" s="203" t="n"/>
      <c r="U50" s="203" t="n"/>
      <c r="V50" s="203" t="n"/>
      <c r="W50" s="203" t="n"/>
      <c r="X50" s="203" t="n"/>
      <c r="Y50" s="203" t="n"/>
      <c r="Z50" s="232" t="n"/>
      <c r="AA50" s="232" t="n"/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204" t="n">
        <v>4607111037190</v>
      </c>
      <c r="E51" s="394" t="n"/>
      <c r="F51" s="428" t="n">
        <v>0.43</v>
      </c>
      <c r="G51" s="38" t="n">
        <v>16</v>
      </c>
      <c r="H51" s="428" t="n">
        <v>6.88</v>
      </c>
      <c r="I51" s="428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9" t="n"/>
      <c r="N51" s="38" t="n">
        <v>180</v>
      </c>
      <c r="O51" s="448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P51" s="430" t="n"/>
      <c r="Q51" s="430" t="n"/>
      <c r="R51" s="430" t="n"/>
      <c r="S51" s="394" t="n"/>
      <c r="T51" s="40" t="inlineStr"/>
      <c r="U51" s="40" t="inlineStr"/>
      <c r="V51" s="41" t="inlineStr">
        <is>
          <t>кор</t>
        </is>
      </c>
      <c r="W51" s="431" t="n">
        <v>5</v>
      </c>
      <c r="X51" s="432">
        <f>IFERROR(IF(W51="","",W51),"")</f>
        <v/>
      </c>
      <c r="Y51" s="42">
        <f>IFERROR(IF(W51="","",W51*0.0155),"")</f>
        <v/>
      </c>
      <c r="Z51" s="69" t="inlineStr"/>
      <c r="AA51" s="70" t="inlineStr"/>
      <c r="AE51" s="74" t="n"/>
      <c r="BB51" s="96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204" t="n">
        <v>4607111037183</v>
      </c>
      <c r="E52" s="394" t="n"/>
      <c r="F52" s="428" t="n">
        <v>0.9</v>
      </c>
      <c r="G52" s="38" t="n">
        <v>8</v>
      </c>
      <c r="H52" s="428" t="n">
        <v>7.2</v>
      </c>
      <c r="I52" s="428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9" t="n"/>
      <c r="N52" s="38" t="n">
        <v>180</v>
      </c>
      <c r="O52" s="449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P52" s="430" t="n"/>
      <c r="Q52" s="430" t="n"/>
      <c r="R52" s="430" t="n"/>
      <c r="S52" s="394" t="n"/>
      <c r="T52" s="40" t="inlineStr"/>
      <c r="U52" s="40" t="inlineStr"/>
      <c r="V52" s="41" t="inlineStr">
        <is>
          <t>кор</t>
        </is>
      </c>
      <c r="W52" s="431" t="n">
        <v>35</v>
      </c>
      <c r="X52" s="432">
        <f>IFERROR(IF(W52="","",W52),"")</f>
        <v/>
      </c>
      <c r="Y52" s="42">
        <f>IFERROR(IF(W52="","",W52*0.0155),"")</f>
        <v/>
      </c>
      <c r="Z52" s="69" t="inlineStr"/>
      <c r="AA52" s="70" t="inlineStr"/>
      <c r="AE52" s="74" t="n"/>
      <c r="BB52" s="97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204" t="n">
        <v>4607111037091</v>
      </c>
      <c r="E53" s="394" t="n"/>
      <c r="F53" s="428" t="n">
        <v>0.43</v>
      </c>
      <c r="G53" s="38" t="n">
        <v>16</v>
      </c>
      <c r="H53" s="428" t="n">
        <v>6.88</v>
      </c>
      <c r="I53" s="428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9" t="n"/>
      <c r="N53" s="38" t="n">
        <v>180</v>
      </c>
      <c r="O53" s="450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P53" s="430" t="n"/>
      <c r="Q53" s="430" t="n"/>
      <c r="R53" s="430" t="n"/>
      <c r="S53" s="394" t="n"/>
      <c r="T53" s="40" t="inlineStr"/>
      <c r="U53" s="40" t="inlineStr"/>
      <c r="V53" s="41" t="inlineStr">
        <is>
          <t>кор</t>
        </is>
      </c>
      <c r="W53" s="431" t="n">
        <v>25</v>
      </c>
      <c r="X53" s="432">
        <f>IFERROR(IF(W53="","",W53),"")</f>
        <v/>
      </c>
      <c r="Y53" s="42">
        <f>IFERROR(IF(W53="","",W53*0.0155),"")</f>
        <v/>
      </c>
      <c r="Z53" s="69" t="inlineStr"/>
      <c r="AA53" s="70" t="inlineStr"/>
      <c r="AE53" s="74" t="n"/>
      <c r="BB53" s="98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204" t="n">
        <v>4607111036902</v>
      </c>
      <c r="E54" s="394" t="n"/>
      <c r="F54" s="428" t="n">
        <v>0.9</v>
      </c>
      <c r="G54" s="38" t="n">
        <v>8</v>
      </c>
      <c r="H54" s="428" t="n">
        <v>7.2</v>
      </c>
      <c r="I54" s="42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9" t="n"/>
      <c r="N54" s="38" t="n">
        <v>180</v>
      </c>
      <c r="O54" s="451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P54" s="430" t="n"/>
      <c r="Q54" s="430" t="n"/>
      <c r="R54" s="430" t="n"/>
      <c r="S54" s="394" t="n"/>
      <c r="T54" s="40" t="inlineStr"/>
      <c r="U54" s="40" t="inlineStr"/>
      <c r="V54" s="41" t="inlineStr">
        <is>
          <t>кор</t>
        </is>
      </c>
      <c r="W54" s="431" t="n">
        <v>40</v>
      </c>
      <c r="X54" s="432">
        <f>IFERROR(IF(W54="","",W54),"")</f>
        <v/>
      </c>
      <c r="Y54" s="42">
        <f>IFERROR(IF(W54="","",W54*0.0155),"")</f>
        <v/>
      </c>
      <c r="Z54" s="69" t="inlineStr"/>
      <c r="AA54" s="70" t="inlineStr"/>
      <c r="AE54" s="74" t="n"/>
      <c r="BB54" s="99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204" t="n">
        <v>4607111036858</v>
      </c>
      <c r="E55" s="394" t="n"/>
      <c r="F55" s="428" t="n">
        <v>0.43</v>
      </c>
      <c r="G55" s="38" t="n">
        <v>16</v>
      </c>
      <c r="H55" s="428" t="n">
        <v>6.88</v>
      </c>
      <c r="I55" s="42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9" t="n"/>
      <c r="N55" s="38" t="n">
        <v>180</v>
      </c>
      <c r="O55" s="452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P55" s="430" t="n"/>
      <c r="Q55" s="430" t="n"/>
      <c r="R55" s="430" t="n"/>
      <c r="S55" s="394" t="n"/>
      <c r="T55" s="40" t="inlineStr"/>
      <c r="U55" s="40" t="inlineStr"/>
      <c r="V55" s="41" t="inlineStr">
        <is>
          <t>кор</t>
        </is>
      </c>
      <c r="W55" s="431" t="n">
        <v>10</v>
      </c>
      <c r="X55" s="432">
        <f>IFERROR(IF(W55="","",W55),"")</f>
        <v/>
      </c>
      <c r="Y55" s="42">
        <f>IFERROR(IF(W55="","",W55*0.0155),"")</f>
        <v/>
      </c>
      <c r="Z55" s="69" t="inlineStr"/>
      <c r="AA55" s="70" t="inlineStr"/>
      <c r="AE55" s="74" t="n"/>
      <c r="BB55" s="100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204" t="n">
        <v>4607111036889</v>
      </c>
      <c r="E56" s="394" t="n"/>
      <c r="F56" s="428" t="n">
        <v>0.9</v>
      </c>
      <c r="G56" s="38" t="n">
        <v>8</v>
      </c>
      <c r="H56" s="428" t="n">
        <v>7.2</v>
      </c>
      <c r="I56" s="42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9" t="n"/>
      <c r="N56" s="38" t="n">
        <v>180</v>
      </c>
      <c r="O56" s="453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P56" s="430" t="n"/>
      <c r="Q56" s="430" t="n"/>
      <c r="R56" s="430" t="n"/>
      <c r="S56" s="394" t="n"/>
      <c r="T56" s="40" t="inlineStr"/>
      <c r="U56" s="40" t="inlineStr"/>
      <c r="V56" s="41" t="inlineStr">
        <is>
          <t>кор</t>
        </is>
      </c>
      <c r="W56" s="431" t="n">
        <v>35</v>
      </c>
      <c r="X56" s="432">
        <f>IFERROR(IF(W56="","",W56),"")</f>
        <v/>
      </c>
      <c r="Y56" s="42">
        <f>IFERROR(IF(W56="","",W56*0.0155),"")</f>
        <v/>
      </c>
      <c r="Z56" s="69" t="inlineStr"/>
      <c r="AA56" s="70" t="inlineStr"/>
      <c r="AE56" s="74" t="n"/>
      <c r="BB56" s="101" t="inlineStr">
        <is>
          <t>ЗПФ</t>
        </is>
      </c>
    </row>
    <row r="57">
      <c r="A57" s="214" t="n"/>
      <c r="B57" s="203" t="n"/>
      <c r="C57" s="203" t="n"/>
      <c r="D57" s="203" t="n"/>
      <c r="E57" s="203" t="n"/>
      <c r="F57" s="203" t="n"/>
      <c r="G57" s="203" t="n"/>
      <c r="H57" s="203" t="n"/>
      <c r="I57" s="203" t="n"/>
      <c r="J57" s="203" t="n"/>
      <c r="K57" s="203" t="n"/>
      <c r="L57" s="203" t="n"/>
      <c r="M57" s="203" t="n"/>
      <c r="N57" s="433" t="n"/>
      <c r="O57" s="434" t="inlineStr">
        <is>
          <t>Итого</t>
        </is>
      </c>
      <c r="P57" s="402" t="n"/>
      <c r="Q57" s="402" t="n"/>
      <c r="R57" s="402" t="n"/>
      <c r="S57" s="402" t="n"/>
      <c r="T57" s="402" t="n"/>
      <c r="U57" s="403" t="n"/>
      <c r="V57" s="43" t="inlineStr">
        <is>
          <t>кор</t>
        </is>
      </c>
      <c r="W57" s="435">
        <f>IFERROR(SUM(W51:W56),"0")</f>
        <v/>
      </c>
      <c r="X57" s="435">
        <f>IFERROR(SUM(X51:X56),"0")</f>
        <v/>
      </c>
      <c r="Y57" s="435">
        <f>IFERROR(IF(Y51="",0,Y51),"0")+IFERROR(IF(Y52="",0,Y52),"0")+IFERROR(IF(Y53="",0,Y53),"0")+IFERROR(IF(Y54="",0,Y54),"0")+IFERROR(IF(Y55="",0,Y55),"0")+IFERROR(IF(Y56="",0,Y56),"0")</f>
        <v/>
      </c>
      <c r="Z57" s="436" t="n"/>
      <c r="AA57" s="436" t="n"/>
    </row>
    <row r="58">
      <c r="A58" s="203" t="n"/>
      <c r="B58" s="203" t="n"/>
      <c r="C58" s="203" t="n"/>
      <c r="D58" s="203" t="n"/>
      <c r="E58" s="203" t="n"/>
      <c r="F58" s="203" t="n"/>
      <c r="G58" s="203" t="n"/>
      <c r="H58" s="203" t="n"/>
      <c r="I58" s="203" t="n"/>
      <c r="J58" s="203" t="n"/>
      <c r="K58" s="203" t="n"/>
      <c r="L58" s="203" t="n"/>
      <c r="M58" s="203" t="n"/>
      <c r="N58" s="433" t="n"/>
      <c r="O58" s="434" t="inlineStr">
        <is>
          <t>Итого</t>
        </is>
      </c>
      <c r="P58" s="402" t="n"/>
      <c r="Q58" s="402" t="n"/>
      <c r="R58" s="402" t="n"/>
      <c r="S58" s="402" t="n"/>
      <c r="T58" s="402" t="n"/>
      <c r="U58" s="403" t="n"/>
      <c r="V58" s="43" t="inlineStr">
        <is>
          <t>кг</t>
        </is>
      </c>
      <c r="W58" s="435">
        <f>IFERROR(SUMPRODUCT(W51:W56*H51:H56),"0")</f>
        <v/>
      </c>
      <c r="X58" s="435">
        <f>IFERROR(SUMPRODUCT(X51:X56*H51:H56),"0")</f>
        <v/>
      </c>
      <c r="Y58" s="43" t="n"/>
      <c r="Z58" s="436" t="n"/>
      <c r="AA58" s="436" t="n"/>
    </row>
    <row r="59" ht="16.5" customHeight="1">
      <c r="A59" s="241" t="inlineStr">
        <is>
          <t>Бульмени вес ГШ</t>
        </is>
      </c>
      <c r="B59" s="203" t="n"/>
      <c r="C59" s="203" t="n"/>
      <c r="D59" s="203" t="n"/>
      <c r="E59" s="203" t="n"/>
      <c r="F59" s="203" t="n"/>
      <c r="G59" s="203" t="n"/>
      <c r="H59" s="203" t="n"/>
      <c r="I59" s="203" t="n"/>
      <c r="J59" s="203" t="n"/>
      <c r="K59" s="203" t="n"/>
      <c r="L59" s="203" t="n"/>
      <c r="M59" s="203" t="n"/>
      <c r="N59" s="203" t="n"/>
      <c r="O59" s="203" t="n"/>
      <c r="P59" s="203" t="n"/>
      <c r="Q59" s="203" t="n"/>
      <c r="R59" s="203" t="n"/>
      <c r="S59" s="203" t="n"/>
      <c r="T59" s="203" t="n"/>
      <c r="U59" s="203" t="n"/>
      <c r="V59" s="203" t="n"/>
      <c r="W59" s="203" t="n"/>
      <c r="X59" s="203" t="n"/>
      <c r="Y59" s="203" t="n"/>
      <c r="Z59" s="241" t="n"/>
      <c r="AA59" s="241" t="n"/>
    </row>
    <row r="60" ht="14.25" customHeight="1">
      <c r="A60" s="232" t="inlineStr">
        <is>
          <t>Пельмени</t>
        </is>
      </c>
      <c r="B60" s="203" t="n"/>
      <c r="C60" s="203" t="n"/>
      <c r="D60" s="203" t="n"/>
      <c r="E60" s="203" t="n"/>
      <c r="F60" s="203" t="n"/>
      <c r="G60" s="203" t="n"/>
      <c r="H60" s="203" t="n"/>
      <c r="I60" s="203" t="n"/>
      <c r="J60" s="203" t="n"/>
      <c r="K60" s="203" t="n"/>
      <c r="L60" s="203" t="n"/>
      <c r="M60" s="203" t="n"/>
      <c r="N60" s="203" t="n"/>
      <c r="O60" s="203" t="n"/>
      <c r="P60" s="203" t="n"/>
      <c r="Q60" s="203" t="n"/>
      <c r="R60" s="203" t="n"/>
      <c r="S60" s="203" t="n"/>
      <c r="T60" s="203" t="n"/>
      <c r="U60" s="203" t="n"/>
      <c r="V60" s="203" t="n"/>
      <c r="W60" s="203" t="n"/>
      <c r="X60" s="203" t="n"/>
      <c r="Y60" s="203" t="n"/>
      <c r="Z60" s="232" t="n"/>
      <c r="AA60" s="232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04" t="n">
        <v>4607111037411</v>
      </c>
      <c r="E61" s="394" t="n"/>
      <c r="F61" s="428" t="n">
        <v>2.7</v>
      </c>
      <c r="G61" s="38" t="n">
        <v>1</v>
      </c>
      <c r="H61" s="428" t="n">
        <v>2.7</v>
      </c>
      <c r="I61" s="42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9" t="n"/>
      <c r="N61" s="38" t="n">
        <v>180</v>
      </c>
      <c r="O61" s="454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P61" s="430" t="n"/>
      <c r="Q61" s="430" t="n"/>
      <c r="R61" s="430" t="n"/>
      <c r="S61" s="394" t="n"/>
      <c r="T61" s="40" t="inlineStr"/>
      <c r="U61" s="40" t="inlineStr"/>
      <c r="V61" s="41" t="inlineStr">
        <is>
          <t>кор</t>
        </is>
      </c>
      <c r="W61" s="431" t="n">
        <v>0</v>
      </c>
      <c r="X61" s="432">
        <f>IFERROR(IF(W61="","",W61),"")</f>
        <v/>
      </c>
      <c r="Y61" s="42">
        <f>IFERROR(IF(W61="","",W61*0.00502),"")</f>
        <v/>
      </c>
      <c r="Z61" s="69" t="inlineStr"/>
      <c r="AA61" s="70" t="inlineStr"/>
      <c r="AE61" s="74" t="n"/>
      <c r="BB61" s="102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04" t="n">
        <v>4607111036728</v>
      </c>
      <c r="E62" s="394" t="n"/>
      <c r="F62" s="428" t="n">
        <v>5</v>
      </c>
      <c r="G62" s="38" t="n">
        <v>1</v>
      </c>
      <c r="H62" s="428" t="n">
        <v>5</v>
      </c>
      <c r="I62" s="42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9" t="n"/>
      <c r="N62" s="38" t="n">
        <v>180</v>
      </c>
      <c r="O62" s="455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P62" s="430" t="n"/>
      <c r="Q62" s="430" t="n"/>
      <c r="R62" s="430" t="n"/>
      <c r="S62" s="394" t="n"/>
      <c r="T62" s="40" t="inlineStr"/>
      <c r="U62" s="40" t="inlineStr"/>
      <c r="V62" s="41" t="inlineStr">
        <is>
          <t>кор</t>
        </is>
      </c>
      <c r="W62" s="431" t="n">
        <v>200</v>
      </c>
      <c r="X62" s="432">
        <f>IFERROR(IF(W62="","",W62),"")</f>
        <v/>
      </c>
      <c r="Y62" s="42">
        <f>IFERROR(IF(W62="","",W62*0.00866),"")</f>
        <v/>
      </c>
      <c r="Z62" s="69" t="inlineStr"/>
      <c r="AA62" s="70" t="inlineStr"/>
      <c r="AE62" s="74" t="n"/>
      <c r="BB62" s="103" t="inlineStr">
        <is>
          <t>ЗПФ</t>
        </is>
      </c>
    </row>
    <row r="63">
      <c r="A63" s="214" t="n"/>
      <c r="B63" s="203" t="n"/>
      <c r="C63" s="203" t="n"/>
      <c r="D63" s="203" t="n"/>
      <c r="E63" s="203" t="n"/>
      <c r="F63" s="203" t="n"/>
      <c r="G63" s="203" t="n"/>
      <c r="H63" s="203" t="n"/>
      <c r="I63" s="203" t="n"/>
      <c r="J63" s="203" t="n"/>
      <c r="K63" s="203" t="n"/>
      <c r="L63" s="203" t="n"/>
      <c r="M63" s="203" t="n"/>
      <c r="N63" s="433" t="n"/>
      <c r="O63" s="434" t="inlineStr">
        <is>
          <t>Итого</t>
        </is>
      </c>
      <c r="P63" s="402" t="n"/>
      <c r="Q63" s="402" t="n"/>
      <c r="R63" s="402" t="n"/>
      <c r="S63" s="402" t="n"/>
      <c r="T63" s="402" t="n"/>
      <c r="U63" s="403" t="n"/>
      <c r="V63" s="43" t="inlineStr">
        <is>
          <t>кор</t>
        </is>
      </c>
      <c r="W63" s="435">
        <f>IFERROR(SUM(W61:W62),"0")</f>
        <v/>
      </c>
      <c r="X63" s="435">
        <f>IFERROR(SUM(X61:X62),"0")</f>
        <v/>
      </c>
      <c r="Y63" s="435">
        <f>IFERROR(IF(Y61="",0,Y61),"0")+IFERROR(IF(Y62="",0,Y62),"0")</f>
        <v/>
      </c>
      <c r="Z63" s="436" t="n"/>
      <c r="AA63" s="436" t="n"/>
    </row>
    <row r="64">
      <c r="A64" s="203" t="n"/>
      <c r="B64" s="203" t="n"/>
      <c r="C64" s="203" t="n"/>
      <c r="D64" s="203" t="n"/>
      <c r="E64" s="203" t="n"/>
      <c r="F64" s="203" t="n"/>
      <c r="G64" s="203" t="n"/>
      <c r="H64" s="203" t="n"/>
      <c r="I64" s="203" t="n"/>
      <c r="J64" s="203" t="n"/>
      <c r="K64" s="203" t="n"/>
      <c r="L64" s="203" t="n"/>
      <c r="M64" s="203" t="n"/>
      <c r="N64" s="433" t="n"/>
      <c r="O64" s="434" t="inlineStr">
        <is>
          <t>Итого</t>
        </is>
      </c>
      <c r="P64" s="402" t="n"/>
      <c r="Q64" s="402" t="n"/>
      <c r="R64" s="402" t="n"/>
      <c r="S64" s="402" t="n"/>
      <c r="T64" s="402" t="n"/>
      <c r="U64" s="403" t="n"/>
      <c r="V64" s="43" t="inlineStr">
        <is>
          <t>кг</t>
        </is>
      </c>
      <c r="W64" s="435">
        <f>IFERROR(SUMPRODUCT(W61:W62*H61:H62),"0")</f>
        <v/>
      </c>
      <c r="X64" s="435">
        <f>IFERROR(SUMPRODUCT(X61:X62*H61:H62),"0")</f>
        <v/>
      </c>
      <c r="Y64" s="43" t="n"/>
      <c r="Z64" s="436" t="n"/>
      <c r="AA64" s="436" t="n"/>
    </row>
    <row r="65" ht="16.5" customHeight="1">
      <c r="A65" s="241" t="inlineStr">
        <is>
          <t>Бельмеши</t>
        </is>
      </c>
      <c r="B65" s="203" t="n"/>
      <c r="C65" s="203" t="n"/>
      <c r="D65" s="203" t="n"/>
      <c r="E65" s="203" t="n"/>
      <c r="F65" s="203" t="n"/>
      <c r="G65" s="203" t="n"/>
      <c r="H65" s="203" t="n"/>
      <c r="I65" s="203" t="n"/>
      <c r="J65" s="203" t="n"/>
      <c r="K65" s="203" t="n"/>
      <c r="L65" s="203" t="n"/>
      <c r="M65" s="203" t="n"/>
      <c r="N65" s="203" t="n"/>
      <c r="O65" s="203" t="n"/>
      <c r="P65" s="203" t="n"/>
      <c r="Q65" s="203" t="n"/>
      <c r="R65" s="203" t="n"/>
      <c r="S65" s="203" t="n"/>
      <c r="T65" s="203" t="n"/>
      <c r="U65" s="203" t="n"/>
      <c r="V65" s="203" t="n"/>
      <c r="W65" s="203" t="n"/>
      <c r="X65" s="203" t="n"/>
      <c r="Y65" s="203" t="n"/>
      <c r="Z65" s="241" t="n"/>
      <c r="AA65" s="241" t="n"/>
    </row>
    <row r="66" ht="14.25" customHeight="1">
      <c r="A66" s="232" t="inlineStr">
        <is>
          <t>Снеки</t>
        </is>
      </c>
      <c r="B66" s="203" t="n"/>
      <c r="C66" s="203" t="n"/>
      <c r="D66" s="203" t="n"/>
      <c r="E66" s="203" t="n"/>
      <c r="F66" s="203" t="n"/>
      <c r="G66" s="203" t="n"/>
      <c r="H66" s="203" t="n"/>
      <c r="I66" s="203" t="n"/>
      <c r="J66" s="203" t="n"/>
      <c r="K66" s="203" t="n"/>
      <c r="L66" s="203" t="n"/>
      <c r="M66" s="203" t="n"/>
      <c r="N66" s="203" t="n"/>
      <c r="O66" s="203" t="n"/>
      <c r="P66" s="203" t="n"/>
      <c r="Q66" s="203" t="n"/>
      <c r="R66" s="203" t="n"/>
      <c r="S66" s="203" t="n"/>
      <c r="T66" s="203" t="n"/>
      <c r="U66" s="203" t="n"/>
      <c r="V66" s="203" t="n"/>
      <c r="W66" s="203" t="n"/>
      <c r="X66" s="203" t="n"/>
      <c r="Y66" s="203" t="n"/>
      <c r="Z66" s="232" t="n"/>
      <c r="AA66" s="232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04" t="n">
        <v>4607111033659</v>
      </c>
      <c r="E67" s="394" t="n"/>
      <c r="F67" s="428" t="n">
        <v>0.3</v>
      </c>
      <c r="G67" s="38" t="n">
        <v>12</v>
      </c>
      <c r="H67" s="428" t="n">
        <v>3.6</v>
      </c>
      <c r="I67" s="42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9" t="n"/>
      <c r="N67" s="38" t="n">
        <v>180</v>
      </c>
      <c r="O67" s="45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P67" s="430" t="n"/>
      <c r="Q67" s="430" t="n"/>
      <c r="R67" s="430" t="n"/>
      <c r="S67" s="394" t="n"/>
      <c r="T67" s="40" t="inlineStr"/>
      <c r="U67" s="40" t="inlineStr"/>
      <c r="V67" s="41" t="inlineStr">
        <is>
          <t>кор</t>
        </is>
      </c>
      <c r="W67" s="431" t="n">
        <v>0</v>
      </c>
      <c r="X67" s="432">
        <f>IFERROR(IF(W67="","",W67),"")</f>
        <v/>
      </c>
      <c r="Y67" s="42">
        <f>IFERROR(IF(W67="","",W67*0.01788),"")</f>
        <v/>
      </c>
      <c r="Z67" s="69" t="inlineStr"/>
      <c r="AA67" s="70" t="inlineStr"/>
      <c r="AE67" s="74" t="n"/>
      <c r="BB67" s="104" t="inlineStr">
        <is>
          <t>ПГП</t>
        </is>
      </c>
    </row>
    <row r="68">
      <c r="A68" s="214" t="n"/>
      <c r="B68" s="203" t="n"/>
      <c r="C68" s="203" t="n"/>
      <c r="D68" s="203" t="n"/>
      <c r="E68" s="203" t="n"/>
      <c r="F68" s="203" t="n"/>
      <c r="G68" s="203" t="n"/>
      <c r="H68" s="203" t="n"/>
      <c r="I68" s="203" t="n"/>
      <c r="J68" s="203" t="n"/>
      <c r="K68" s="203" t="n"/>
      <c r="L68" s="203" t="n"/>
      <c r="M68" s="203" t="n"/>
      <c r="N68" s="433" t="n"/>
      <c r="O68" s="434" t="inlineStr">
        <is>
          <t>Итого</t>
        </is>
      </c>
      <c r="P68" s="402" t="n"/>
      <c r="Q68" s="402" t="n"/>
      <c r="R68" s="402" t="n"/>
      <c r="S68" s="402" t="n"/>
      <c r="T68" s="402" t="n"/>
      <c r="U68" s="403" t="n"/>
      <c r="V68" s="43" t="inlineStr">
        <is>
          <t>кор</t>
        </is>
      </c>
      <c r="W68" s="435">
        <f>IFERROR(SUM(W67:W67),"0")</f>
        <v/>
      </c>
      <c r="X68" s="435">
        <f>IFERROR(SUM(X67:X67),"0")</f>
        <v/>
      </c>
      <c r="Y68" s="435">
        <f>IFERROR(IF(Y67="",0,Y67),"0")</f>
        <v/>
      </c>
      <c r="Z68" s="436" t="n"/>
      <c r="AA68" s="436" t="n"/>
    </row>
    <row r="69">
      <c r="A69" s="203" t="n"/>
      <c r="B69" s="203" t="n"/>
      <c r="C69" s="203" t="n"/>
      <c r="D69" s="203" t="n"/>
      <c r="E69" s="203" t="n"/>
      <c r="F69" s="203" t="n"/>
      <c r="G69" s="203" t="n"/>
      <c r="H69" s="203" t="n"/>
      <c r="I69" s="203" t="n"/>
      <c r="J69" s="203" t="n"/>
      <c r="K69" s="203" t="n"/>
      <c r="L69" s="203" t="n"/>
      <c r="M69" s="203" t="n"/>
      <c r="N69" s="433" t="n"/>
      <c r="O69" s="434" t="inlineStr">
        <is>
          <t>Итого</t>
        </is>
      </c>
      <c r="P69" s="402" t="n"/>
      <c r="Q69" s="402" t="n"/>
      <c r="R69" s="402" t="n"/>
      <c r="S69" s="402" t="n"/>
      <c r="T69" s="402" t="n"/>
      <c r="U69" s="403" t="n"/>
      <c r="V69" s="43" t="inlineStr">
        <is>
          <t>кг</t>
        </is>
      </c>
      <c r="W69" s="435">
        <f>IFERROR(SUMPRODUCT(W67:W67*H67:H67),"0")</f>
        <v/>
      </c>
      <c r="X69" s="435">
        <f>IFERROR(SUMPRODUCT(X67:X67*H67:H67),"0")</f>
        <v/>
      </c>
      <c r="Y69" s="43" t="n"/>
      <c r="Z69" s="436" t="n"/>
      <c r="AA69" s="436" t="n"/>
    </row>
    <row r="70" ht="16.5" customHeight="1">
      <c r="A70" s="241" t="inlineStr">
        <is>
          <t>Крылышки ГШ</t>
        </is>
      </c>
      <c r="B70" s="203" t="n"/>
      <c r="C70" s="203" t="n"/>
      <c r="D70" s="203" t="n"/>
      <c r="E70" s="203" t="n"/>
      <c r="F70" s="203" t="n"/>
      <c r="G70" s="203" t="n"/>
      <c r="H70" s="203" t="n"/>
      <c r="I70" s="203" t="n"/>
      <c r="J70" s="203" t="n"/>
      <c r="K70" s="203" t="n"/>
      <c r="L70" s="203" t="n"/>
      <c r="M70" s="203" t="n"/>
      <c r="N70" s="203" t="n"/>
      <c r="O70" s="203" t="n"/>
      <c r="P70" s="203" t="n"/>
      <c r="Q70" s="203" t="n"/>
      <c r="R70" s="203" t="n"/>
      <c r="S70" s="203" t="n"/>
      <c r="T70" s="203" t="n"/>
      <c r="U70" s="203" t="n"/>
      <c r="V70" s="203" t="n"/>
      <c r="W70" s="203" t="n"/>
      <c r="X70" s="203" t="n"/>
      <c r="Y70" s="203" t="n"/>
      <c r="Z70" s="241" t="n"/>
      <c r="AA70" s="241" t="n"/>
    </row>
    <row r="71" ht="14.25" customHeight="1">
      <c r="A71" s="232" t="inlineStr">
        <is>
          <t>Крылья</t>
        </is>
      </c>
      <c r="B71" s="203" t="n"/>
      <c r="C71" s="203" t="n"/>
      <c r="D71" s="203" t="n"/>
      <c r="E71" s="203" t="n"/>
      <c r="F71" s="203" t="n"/>
      <c r="G71" s="203" t="n"/>
      <c r="H71" s="203" t="n"/>
      <c r="I71" s="203" t="n"/>
      <c r="J71" s="203" t="n"/>
      <c r="K71" s="203" t="n"/>
      <c r="L71" s="203" t="n"/>
      <c r="M71" s="203" t="n"/>
      <c r="N71" s="203" t="n"/>
      <c r="O71" s="203" t="n"/>
      <c r="P71" s="203" t="n"/>
      <c r="Q71" s="203" t="n"/>
      <c r="R71" s="203" t="n"/>
      <c r="S71" s="203" t="n"/>
      <c r="T71" s="203" t="n"/>
      <c r="U71" s="203" t="n"/>
      <c r="V71" s="203" t="n"/>
      <c r="W71" s="203" t="n"/>
      <c r="X71" s="203" t="n"/>
      <c r="Y71" s="203" t="n"/>
      <c r="Z71" s="232" t="n"/>
      <c r="AA71" s="232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04" t="n">
        <v>4607111034137</v>
      </c>
      <c r="E72" s="394" t="n"/>
      <c r="F72" s="428" t="n">
        <v>0.3</v>
      </c>
      <c r="G72" s="38" t="n">
        <v>12</v>
      </c>
      <c r="H72" s="428" t="n">
        <v>3.6</v>
      </c>
      <c r="I72" s="42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9" t="n"/>
      <c r="N72" s="38" t="n">
        <v>180</v>
      </c>
      <c r="O72" s="45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P72" s="430" t="n"/>
      <c r="Q72" s="430" t="n"/>
      <c r="R72" s="430" t="n"/>
      <c r="S72" s="394" t="n"/>
      <c r="T72" s="40" t="inlineStr"/>
      <c r="U72" s="40" t="inlineStr"/>
      <c r="V72" s="41" t="inlineStr">
        <is>
          <t>кор</t>
        </is>
      </c>
      <c r="W72" s="431" t="n">
        <v>20</v>
      </c>
      <c r="X72" s="432">
        <f>IFERROR(IF(W72="","",W72),"")</f>
        <v/>
      </c>
      <c r="Y72" s="42">
        <f>IFERROR(IF(W72="","",W72*0.01788),"")</f>
        <v/>
      </c>
      <c r="Z72" s="69" t="inlineStr"/>
      <c r="AA72" s="70" t="inlineStr"/>
      <c r="AE72" s="74" t="n"/>
      <c r="BB72" s="105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04" t="n">
        <v>4607111034120</v>
      </c>
      <c r="E73" s="394" t="n"/>
      <c r="F73" s="428" t="n">
        <v>0.3</v>
      </c>
      <c r="G73" s="38" t="n">
        <v>12</v>
      </c>
      <c r="H73" s="428" t="n">
        <v>3.6</v>
      </c>
      <c r="I73" s="42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9" t="n"/>
      <c r="N73" s="38" t="n">
        <v>180</v>
      </c>
      <c r="O73" s="45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P73" s="430" t="n"/>
      <c r="Q73" s="430" t="n"/>
      <c r="R73" s="430" t="n"/>
      <c r="S73" s="394" t="n"/>
      <c r="T73" s="40" t="inlineStr"/>
      <c r="U73" s="40" t="inlineStr"/>
      <c r="V73" s="41" t="inlineStr">
        <is>
          <t>кор</t>
        </is>
      </c>
      <c r="W73" s="431" t="n">
        <v>30</v>
      </c>
      <c r="X73" s="432">
        <f>IFERROR(IF(W73="","",W73),"")</f>
        <v/>
      </c>
      <c r="Y73" s="42">
        <f>IFERROR(IF(W73="","",W73*0.01788),"")</f>
        <v/>
      </c>
      <c r="Z73" s="69" t="inlineStr"/>
      <c r="AA73" s="70" t="inlineStr"/>
      <c r="AE73" s="74" t="n"/>
      <c r="BB73" s="106" t="inlineStr">
        <is>
          <t>ПГП</t>
        </is>
      </c>
    </row>
    <row r="74">
      <c r="A74" s="214" t="n"/>
      <c r="B74" s="203" t="n"/>
      <c r="C74" s="203" t="n"/>
      <c r="D74" s="203" t="n"/>
      <c r="E74" s="203" t="n"/>
      <c r="F74" s="203" t="n"/>
      <c r="G74" s="203" t="n"/>
      <c r="H74" s="203" t="n"/>
      <c r="I74" s="203" t="n"/>
      <c r="J74" s="203" t="n"/>
      <c r="K74" s="203" t="n"/>
      <c r="L74" s="203" t="n"/>
      <c r="M74" s="203" t="n"/>
      <c r="N74" s="433" t="n"/>
      <c r="O74" s="434" t="inlineStr">
        <is>
          <t>Итого</t>
        </is>
      </c>
      <c r="P74" s="402" t="n"/>
      <c r="Q74" s="402" t="n"/>
      <c r="R74" s="402" t="n"/>
      <c r="S74" s="402" t="n"/>
      <c r="T74" s="402" t="n"/>
      <c r="U74" s="403" t="n"/>
      <c r="V74" s="43" t="inlineStr">
        <is>
          <t>кор</t>
        </is>
      </c>
      <c r="W74" s="435">
        <f>IFERROR(SUM(W72:W73),"0")</f>
        <v/>
      </c>
      <c r="X74" s="435">
        <f>IFERROR(SUM(X72:X73),"0")</f>
        <v/>
      </c>
      <c r="Y74" s="435">
        <f>IFERROR(IF(Y72="",0,Y72),"0")+IFERROR(IF(Y73="",0,Y73),"0")</f>
        <v/>
      </c>
      <c r="Z74" s="436" t="n"/>
      <c r="AA74" s="436" t="n"/>
    </row>
    <row r="75">
      <c r="A75" s="203" t="n"/>
      <c r="B75" s="203" t="n"/>
      <c r="C75" s="203" t="n"/>
      <c r="D75" s="203" t="n"/>
      <c r="E75" s="203" t="n"/>
      <c r="F75" s="203" t="n"/>
      <c r="G75" s="203" t="n"/>
      <c r="H75" s="203" t="n"/>
      <c r="I75" s="203" t="n"/>
      <c r="J75" s="203" t="n"/>
      <c r="K75" s="203" t="n"/>
      <c r="L75" s="203" t="n"/>
      <c r="M75" s="203" t="n"/>
      <c r="N75" s="433" t="n"/>
      <c r="O75" s="434" t="inlineStr">
        <is>
          <t>Итого</t>
        </is>
      </c>
      <c r="P75" s="402" t="n"/>
      <c r="Q75" s="402" t="n"/>
      <c r="R75" s="402" t="n"/>
      <c r="S75" s="402" t="n"/>
      <c r="T75" s="402" t="n"/>
      <c r="U75" s="403" t="n"/>
      <c r="V75" s="43" t="inlineStr">
        <is>
          <t>кг</t>
        </is>
      </c>
      <c r="W75" s="435">
        <f>IFERROR(SUMPRODUCT(W72:W73*H72:H73),"0")</f>
        <v/>
      </c>
      <c r="X75" s="435">
        <f>IFERROR(SUMPRODUCT(X72:X73*H72:H73),"0")</f>
        <v/>
      </c>
      <c r="Y75" s="43" t="n"/>
      <c r="Z75" s="436" t="n"/>
      <c r="AA75" s="436" t="n"/>
    </row>
    <row r="76" ht="16.5" customHeight="1">
      <c r="A76" s="241" t="inlineStr">
        <is>
          <t>Чебупели</t>
        </is>
      </c>
      <c r="B76" s="203" t="n"/>
      <c r="C76" s="203" t="n"/>
      <c r="D76" s="203" t="n"/>
      <c r="E76" s="203" t="n"/>
      <c r="F76" s="203" t="n"/>
      <c r="G76" s="203" t="n"/>
      <c r="H76" s="203" t="n"/>
      <c r="I76" s="203" t="n"/>
      <c r="J76" s="203" t="n"/>
      <c r="K76" s="203" t="n"/>
      <c r="L76" s="203" t="n"/>
      <c r="M76" s="203" t="n"/>
      <c r="N76" s="203" t="n"/>
      <c r="O76" s="203" t="n"/>
      <c r="P76" s="203" t="n"/>
      <c r="Q76" s="203" t="n"/>
      <c r="R76" s="203" t="n"/>
      <c r="S76" s="203" t="n"/>
      <c r="T76" s="203" t="n"/>
      <c r="U76" s="203" t="n"/>
      <c r="V76" s="203" t="n"/>
      <c r="W76" s="203" t="n"/>
      <c r="X76" s="203" t="n"/>
      <c r="Y76" s="203" t="n"/>
      <c r="Z76" s="241" t="n"/>
      <c r="AA76" s="241" t="n"/>
    </row>
    <row r="77" ht="14.25" customHeight="1">
      <c r="A77" s="232" t="inlineStr">
        <is>
          <t>Снеки</t>
        </is>
      </c>
      <c r="B77" s="203" t="n"/>
      <c r="C77" s="203" t="n"/>
      <c r="D77" s="203" t="n"/>
      <c r="E77" s="203" t="n"/>
      <c r="F77" s="203" t="n"/>
      <c r="G77" s="203" t="n"/>
      <c r="H77" s="203" t="n"/>
      <c r="I77" s="203" t="n"/>
      <c r="J77" s="203" t="n"/>
      <c r="K77" s="203" t="n"/>
      <c r="L77" s="203" t="n"/>
      <c r="M77" s="203" t="n"/>
      <c r="N77" s="203" t="n"/>
      <c r="O77" s="203" t="n"/>
      <c r="P77" s="203" t="n"/>
      <c r="Q77" s="203" t="n"/>
      <c r="R77" s="203" t="n"/>
      <c r="S77" s="203" t="n"/>
      <c r="T77" s="203" t="n"/>
      <c r="U77" s="203" t="n"/>
      <c r="V77" s="203" t="n"/>
      <c r="W77" s="203" t="n"/>
      <c r="X77" s="203" t="n"/>
      <c r="Y77" s="203" t="n"/>
      <c r="Z77" s="232" t="n"/>
      <c r="AA77" s="232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04" t="n">
        <v>4607111036407</v>
      </c>
      <c r="E78" s="394" t="n"/>
      <c r="F78" s="428" t="n">
        <v>0.3</v>
      </c>
      <c r="G78" s="38" t="n">
        <v>14</v>
      </c>
      <c r="H78" s="428" t="n">
        <v>4.2</v>
      </c>
      <c r="I78" s="428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9" t="n"/>
      <c r="N78" s="38" t="n">
        <v>180</v>
      </c>
      <c r="O78" s="45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P78" s="430" t="n"/>
      <c r="Q78" s="430" t="n"/>
      <c r="R78" s="430" t="n"/>
      <c r="S78" s="394" t="n"/>
      <c r="T78" s="40" t="inlineStr"/>
      <c r="U78" s="40" t="inlineStr"/>
      <c r="V78" s="41" t="inlineStr">
        <is>
          <t>кор</t>
        </is>
      </c>
      <c r="W78" s="431" t="n">
        <v>10</v>
      </c>
      <c r="X78" s="432">
        <f>IFERROR(IF(W78="","",W78),"")</f>
        <v/>
      </c>
      <c r="Y78" s="42">
        <f>IFERROR(IF(W78="","",W78*0.01788),"")</f>
        <v/>
      </c>
      <c r="Z78" s="69" t="inlineStr"/>
      <c r="AA78" s="70" t="inlineStr"/>
      <c r="AE78" s="74" t="n"/>
      <c r="BB78" s="107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04" t="n">
        <v>4607111033628</v>
      </c>
      <c r="E79" s="394" t="n"/>
      <c r="F79" s="428" t="n">
        <v>0.3</v>
      </c>
      <c r="G79" s="38" t="n">
        <v>12</v>
      </c>
      <c r="H79" s="428" t="n">
        <v>3.6</v>
      </c>
      <c r="I79" s="428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9" t="n"/>
      <c r="N79" s="38" t="n">
        <v>180</v>
      </c>
      <c r="O79" s="46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P79" s="430" t="n"/>
      <c r="Q79" s="430" t="n"/>
      <c r="R79" s="430" t="n"/>
      <c r="S79" s="394" t="n"/>
      <c r="T79" s="40" t="inlineStr"/>
      <c r="U79" s="40" t="inlineStr"/>
      <c r="V79" s="41" t="inlineStr">
        <is>
          <t>кор</t>
        </is>
      </c>
      <c r="W79" s="431" t="n">
        <v>30</v>
      </c>
      <c r="X79" s="432">
        <f>IFERROR(IF(W79="","",W79),"")</f>
        <v/>
      </c>
      <c r="Y79" s="42">
        <f>IFERROR(IF(W79="","",W79*0.01788),"")</f>
        <v/>
      </c>
      <c r="Z79" s="69" t="inlineStr"/>
      <c r="AA79" s="70" t="inlineStr"/>
      <c r="AE79" s="74" t="n"/>
      <c r="BB79" s="108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04" t="n">
        <v>4607111033451</v>
      </c>
      <c r="E80" s="394" t="n"/>
      <c r="F80" s="428" t="n">
        <v>0.3</v>
      </c>
      <c r="G80" s="38" t="n">
        <v>12</v>
      </c>
      <c r="H80" s="428" t="n">
        <v>3.6</v>
      </c>
      <c r="I80" s="42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9" t="n"/>
      <c r="N80" s="38" t="n">
        <v>180</v>
      </c>
      <c r="O80" s="46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P80" s="430" t="n"/>
      <c r="Q80" s="430" t="n"/>
      <c r="R80" s="430" t="n"/>
      <c r="S80" s="394" t="n"/>
      <c r="T80" s="40" t="inlineStr"/>
      <c r="U80" s="40" t="inlineStr"/>
      <c r="V80" s="41" t="inlineStr">
        <is>
          <t>кор</t>
        </is>
      </c>
      <c r="W80" s="431" t="n">
        <v>100</v>
      </c>
      <c r="X80" s="432">
        <f>IFERROR(IF(W80="","",W80),"")</f>
        <v/>
      </c>
      <c r="Y80" s="42">
        <f>IFERROR(IF(W80="","",W80*0.01788),"")</f>
        <v/>
      </c>
      <c r="Z80" s="69" t="inlineStr"/>
      <c r="AA80" s="70" t="inlineStr"/>
      <c r="AE80" s="74" t="n"/>
      <c r="BB80" s="109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04" t="n">
        <v>4607111035141</v>
      </c>
      <c r="E81" s="394" t="n"/>
      <c r="F81" s="428" t="n">
        <v>0.3</v>
      </c>
      <c r="G81" s="38" t="n">
        <v>12</v>
      </c>
      <c r="H81" s="428" t="n">
        <v>3.6</v>
      </c>
      <c r="I81" s="42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9" t="n"/>
      <c r="N81" s="38" t="n">
        <v>180</v>
      </c>
      <c r="O81" s="46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P81" s="430" t="n"/>
      <c r="Q81" s="430" t="n"/>
      <c r="R81" s="430" t="n"/>
      <c r="S81" s="394" t="n"/>
      <c r="T81" s="40" t="inlineStr"/>
      <c r="U81" s="40" t="inlineStr"/>
      <c r="V81" s="41" t="inlineStr">
        <is>
          <t>кор</t>
        </is>
      </c>
      <c r="W81" s="431" t="n">
        <v>0</v>
      </c>
      <c r="X81" s="432">
        <f>IFERROR(IF(W81="","",W81),"")</f>
        <v/>
      </c>
      <c r="Y81" s="42">
        <f>IFERROR(IF(W81="","",W81*0.01788),"")</f>
        <v/>
      </c>
      <c r="Z81" s="69" t="inlineStr"/>
      <c r="AA81" s="70" t="inlineStr"/>
      <c r="AE81" s="74" t="n"/>
      <c r="BB81" s="110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04" t="n">
        <v>4607111035028</v>
      </c>
      <c r="E82" s="394" t="n"/>
      <c r="F82" s="428" t="n">
        <v>0.48</v>
      </c>
      <c r="G82" s="38" t="n">
        <v>8</v>
      </c>
      <c r="H82" s="428" t="n">
        <v>3.84</v>
      </c>
      <c r="I82" s="428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9" t="n"/>
      <c r="N82" s="38" t="n">
        <v>180</v>
      </c>
      <c r="O82" s="46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P82" s="430" t="n"/>
      <c r="Q82" s="430" t="n"/>
      <c r="R82" s="430" t="n"/>
      <c r="S82" s="394" t="n"/>
      <c r="T82" s="40" t="inlineStr"/>
      <c r="U82" s="40" t="inlineStr"/>
      <c r="V82" s="41" t="inlineStr">
        <is>
          <t>кор</t>
        </is>
      </c>
      <c r="W82" s="431" t="n">
        <v>0</v>
      </c>
      <c r="X82" s="432">
        <f>IFERROR(IF(W82="","",W82),"")</f>
        <v/>
      </c>
      <c r="Y82" s="42">
        <f>IFERROR(IF(W82="","",W82*0.01788),"")</f>
        <v/>
      </c>
      <c r="Z82" s="69" t="inlineStr"/>
      <c r="AA82" s="70" t="inlineStr"/>
      <c r="AE82" s="74" t="n"/>
      <c r="BB82" s="111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04" t="n">
        <v>4607111033444</v>
      </c>
      <c r="E83" s="394" t="n"/>
      <c r="F83" s="428" t="n">
        <v>0.3</v>
      </c>
      <c r="G83" s="38" t="n">
        <v>12</v>
      </c>
      <c r="H83" s="428" t="n">
        <v>3.6</v>
      </c>
      <c r="I83" s="428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9" t="n"/>
      <c r="N83" s="38" t="n">
        <v>180</v>
      </c>
      <c r="O83" s="46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P83" s="430" t="n"/>
      <c r="Q83" s="430" t="n"/>
      <c r="R83" s="430" t="n"/>
      <c r="S83" s="394" t="n"/>
      <c r="T83" s="40" t="inlineStr"/>
      <c r="U83" s="40" t="inlineStr"/>
      <c r="V83" s="41" t="inlineStr">
        <is>
          <t>кор</t>
        </is>
      </c>
      <c r="W83" s="431" t="n">
        <v>80</v>
      </c>
      <c r="X83" s="432">
        <f>IFERROR(IF(W83="","",W83),"")</f>
        <v/>
      </c>
      <c r="Y83" s="42">
        <f>IFERROR(IF(W83="","",W83*0.01788),"")</f>
        <v/>
      </c>
      <c r="Z83" s="69" t="inlineStr"/>
      <c r="AA83" s="70" t="inlineStr"/>
      <c r="AE83" s="74" t="n"/>
      <c r="BB83" s="112" t="inlineStr">
        <is>
          <t>ПГП</t>
        </is>
      </c>
    </row>
    <row r="84">
      <c r="A84" s="214" t="n"/>
      <c r="B84" s="203" t="n"/>
      <c r="C84" s="203" t="n"/>
      <c r="D84" s="203" t="n"/>
      <c r="E84" s="203" t="n"/>
      <c r="F84" s="203" t="n"/>
      <c r="G84" s="203" t="n"/>
      <c r="H84" s="203" t="n"/>
      <c r="I84" s="203" t="n"/>
      <c r="J84" s="203" t="n"/>
      <c r="K84" s="203" t="n"/>
      <c r="L84" s="203" t="n"/>
      <c r="M84" s="203" t="n"/>
      <c r="N84" s="433" t="n"/>
      <c r="O84" s="434" t="inlineStr">
        <is>
          <t>Итого</t>
        </is>
      </c>
      <c r="P84" s="402" t="n"/>
      <c r="Q84" s="402" t="n"/>
      <c r="R84" s="402" t="n"/>
      <c r="S84" s="402" t="n"/>
      <c r="T84" s="402" t="n"/>
      <c r="U84" s="403" t="n"/>
      <c r="V84" s="43" t="inlineStr">
        <is>
          <t>кор</t>
        </is>
      </c>
      <c r="W84" s="435">
        <f>IFERROR(SUM(W78:W83),"0")</f>
        <v/>
      </c>
      <c r="X84" s="435">
        <f>IFERROR(SUM(X78:X83),"0")</f>
        <v/>
      </c>
      <c r="Y84" s="435">
        <f>IFERROR(IF(Y78="",0,Y78),"0")+IFERROR(IF(Y79="",0,Y79),"0")+IFERROR(IF(Y80="",0,Y80),"0")+IFERROR(IF(Y81="",0,Y81),"0")+IFERROR(IF(Y82="",0,Y82),"0")+IFERROR(IF(Y83="",0,Y83),"0")</f>
        <v/>
      </c>
      <c r="Z84" s="436" t="n"/>
      <c r="AA84" s="436" t="n"/>
    </row>
    <row r="85">
      <c r="A85" s="203" t="n"/>
      <c r="B85" s="203" t="n"/>
      <c r="C85" s="203" t="n"/>
      <c r="D85" s="203" t="n"/>
      <c r="E85" s="203" t="n"/>
      <c r="F85" s="203" t="n"/>
      <c r="G85" s="203" t="n"/>
      <c r="H85" s="203" t="n"/>
      <c r="I85" s="203" t="n"/>
      <c r="J85" s="203" t="n"/>
      <c r="K85" s="203" t="n"/>
      <c r="L85" s="203" t="n"/>
      <c r="M85" s="203" t="n"/>
      <c r="N85" s="433" t="n"/>
      <c r="O85" s="434" t="inlineStr">
        <is>
          <t>Итого</t>
        </is>
      </c>
      <c r="P85" s="402" t="n"/>
      <c r="Q85" s="402" t="n"/>
      <c r="R85" s="402" t="n"/>
      <c r="S85" s="402" t="n"/>
      <c r="T85" s="402" t="n"/>
      <c r="U85" s="403" t="n"/>
      <c r="V85" s="43" t="inlineStr">
        <is>
          <t>кг</t>
        </is>
      </c>
      <c r="W85" s="435">
        <f>IFERROR(SUMPRODUCT(W78:W83*H78:H83),"0")</f>
        <v/>
      </c>
      <c r="X85" s="435">
        <f>IFERROR(SUMPRODUCT(X78:X83*H78:H83),"0")</f>
        <v/>
      </c>
      <c r="Y85" s="43" t="n"/>
      <c r="Z85" s="436" t="n"/>
      <c r="AA85" s="436" t="n"/>
    </row>
    <row r="86" ht="16.5" customHeight="1">
      <c r="A86" s="241" t="inlineStr">
        <is>
          <t>Чебуреки</t>
        </is>
      </c>
      <c r="B86" s="203" t="n"/>
      <c r="C86" s="203" t="n"/>
      <c r="D86" s="203" t="n"/>
      <c r="E86" s="203" t="n"/>
      <c r="F86" s="203" t="n"/>
      <c r="G86" s="203" t="n"/>
      <c r="H86" s="203" t="n"/>
      <c r="I86" s="203" t="n"/>
      <c r="J86" s="203" t="n"/>
      <c r="K86" s="203" t="n"/>
      <c r="L86" s="203" t="n"/>
      <c r="M86" s="203" t="n"/>
      <c r="N86" s="203" t="n"/>
      <c r="O86" s="203" t="n"/>
      <c r="P86" s="203" t="n"/>
      <c r="Q86" s="203" t="n"/>
      <c r="R86" s="203" t="n"/>
      <c r="S86" s="203" t="n"/>
      <c r="T86" s="203" t="n"/>
      <c r="U86" s="203" t="n"/>
      <c r="V86" s="203" t="n"/>
      <c r="W86" s="203" t="n"/>
      <c r="X86" s="203" t="n"/>
      <c r="Y86" s="203" t="n"/>
      <c r="Z86" s="241" t="n"/>
      <c r="AA86" s="241" t="n"/>
    </row>
    <row r="87" ht="14.25" customHeight="1">
      <c r="A87" s="232" t="inlineStr">
        <is>
          <t>Чебуреки</t>
        </is>
      </c>
      <c r="B87" s="203" t="n"/>
      <c r="C87" s="203" t="n"/>
      <c r="D87" s="203" t="n"/>
      <c r="E87" s="203" t="n"/>
      <c r="F87" s="203" t="n"/>
      <c r="G87" s="203" t="n"/>
      <c r="H87" s="203" t="n"/>
      <c r="I87" s="203" t="n"/>
      <c r="J87" s="203" t="n"/>
      <c r="K87" s="203" t="n"/>
      <c r="L87" s="203" t="n"/>
      <c r="M87" s="203" t="n"/>
      <c r="N87" s="203" t="n"/>
      <c r="O87" s="203" t="n"/>
      <c r="P87" s="203" t="n"/>
      <c r="Q87" s="203" t="n"/>
      <c r="R87" s="203" t="n"/>
      <c r="S87" s="203" t="n"/>
      <c r="T87" s="203" t="n"/>
      <c r="U87" s="203" t="n"/>
      <c r="V87" s="203" t="n"/>
      <c r="W87" s="203" t="n"/>
      <c r="X87" s="203" t="n"/>
      <c r="Y87" s="203" t="n"/>
      <c r="Z87" s="232" t="n"/>
      <c r="AA87" s="232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04" t="n">
        <v>4607025784012</v>
      </c>
      <c r="E88" s="394" t="n"/>
      <c r="F88" s="428" t="n">
        <v>0.09</v>
      </c>
      <c r="G88" s="38" t="n">
        <v>24</v>
      </c>
      <c r="H88" s="428" t="n">
        <v>2.16</v>
      </c>
      <c r="I88" s="428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9" t="n"/>
      <c r="N88" s="38" t="n">
        <v>180</v>
      </c>
      <c r="O88" s="46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P88" s="430" t="n"/>
      <c r="Q88" s="430" t="n"/>
      <c r="R88" s="430" t="n"/>
      <c r="S88" s="394" t="n"/>
      <c r="T88" s="40" t="inlineStr"/>
      <c r="U88" s="40" t="inlineStr"/>
      <c r="V88" s="41" t="inlineStr">
        <is>
          <t>кор</t>
        </is>
      </c>
      <c r="W88" s="431" t="n">
        <v>10</v>
      </c>
      <c r="X88" s="432">
        <f>IFERROR(IF(W88="","",W88),"")</f>
        <v/>
      </c>
      <c r="Y88" s="42">
        <f>IFERROR(IF(W88="","",W88*0.00936),"")</f>
        <v/>
      </c>
      <c r="Z88" s="69" t="inlineStr"/>
      <c r="AA88" s="70" t="inlineStr"/>
      <c r="AE88" s="74" t="n"/>
      <c r="BB88" s="113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04" t="n">
        <v>4607025784319</v>
      </c>
      <c r="E89" s="394" t="n"/>
      <c r="F89" s="428" t="n">
        <v>0.36</v>
      </c>
      <c r="G89" s="38" t="n">
        <v>10</v>
      </c>
      <c r="H89" s="428" t="n">
        <v>3.6</v>
      </c>
      <c r="I89" s="428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9" t="n"/>
      <c r="N89" s="38" t="n">
        <v>180</v>
      </c>
      <c r="O89" s="46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P89" s="430" t="n"/>
      <c r="Q89" s="430" t="n"/>
      <c r="R89" s="430" t="n"/>
      <c r="S89" s="394" t="n"/>
      <c r="T89" s="40" t="inlineStr"/>
      <c r="U89" s="40" t="inlineStr"/>
      <c r="V89" s="41" t="inlineStr">
        <is>
          <t>кор</t>
        </is>
      </c>
      <c r="W89" s="431" t="n">
        <v>0</v>
      </c>
      <c r="X89" s="432">
        <f>IFERROR(IF(W89="","",W89),"")</f>
        <v/>
      </c>
      <c r="Y89" s="42">
        <f>IFERROR(IF(W89="","",W89*0.01788),"")</f>
        <v/>
      </c>
      <c r="Z89" s="69" t="inlineStr"/>
      <c r="AA89" s="70" t="inlineStr"/>
      <c r="AE89" s="74" t="n"/>
      <c r="BB89" s="114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04" t="n">
        <v>4607111035370</v>
      </c>
      <c r="E90" s="394" t="n"/>
      <c r="F90" s="428" t="n">
        <v>0.14</v>
      </c>
      <c r="G90" s="38" t="n">
        <v>22</v>
      </c>
      <c r="H90" s="428" t="n">
        <v>3.08</v>
      </c>
      <c r="I90" s="428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9" t="n"/>
      <c r="N90" s="38" t="n">
        <v>180</v>
      </c>
      <c r="O90" s="46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P90" s="430" t="n"/>
      <c r="Q90" s="430" t="n"/>
      <c r="R90" s="430" t="n"/>
      <c r="S90" s="394" t="n"/>
      <c r="T90" s="40" t="inlineStr"/>
      <c r="U90" s="40" t="inlineStr"/>
      <c r="V90" s="41" t="inlineStr">
        <is>
          <t>кор</t>
        </is>
      </c>
      <c r="W90" s="431" t="n">
        <v>0</v>
      </c>
      <c r="X90" s="432">
        <f>IFERROR(IF(W90="","",W90),"")</f>
        <v/>
      </c>
      <c r="Y90" s="42">
        <f>IFERROR(IF(W90="","",W90*0.0155),"")</f>
        <v/>
      </c>
      <c r="Z90" s="69" t="inlineStr"/>
      <c r="AA90" s="70" t="inlineStr"/>
      <c r="AE90" s="74" t="n"/>
      <c r="BB90" s="115" t="inlineStr">
        <is>
          <t>ПГП</t>
        </is>
      </c>
    </row>
    <row r="91">
      <c r="A91" s="214" t="n"/>
      <c r="B91" s="203" t="n"/>
      <c r="C91" s="203" t="n"/>
      <c r="D91" s="203" t="n"/>
      <c r="E91" s="203" t="n"/>
      <c r="F91" s="203" t="n"/>
      <c r="G91" s="203" t="n"/>
      <c r="H91" s="203" t="n"/>
      <c r="I91" s="203" t="n"/>
      <c r="J91" s="203" t="n"/>
      <c r="K91" s="203" t="n"/>
      <c r="L91" s="203" t="n"/>
      <c r="M91" s="203" t="n"/>
      <c r="N91" s="433" t="n"/>
      <c r="O91" s="434" t="inlineStr">
        <is>
          <t>Итого</t>
        </is>
      </c>
      <c r="P91" s="402" t="n"/>
      <c r="Q91" s="402" t="n"/>
      <c r="R91" s="402" t="n"/>
      <c r="S91" s="402" t="n"/>
      <c r="T91" s="402" t="n"/>
      <c r="U91" s="403" t="n"/>
      <c r="V91" s="43" t="inlineStr">
        <is>
          <t>кор</t>
        </is>
      </c>
      <c r="W91" s="435">
        <f>IFERROR(SUM(W88:W90),"0")</f>
        <v/>
      </c>
      <c r="X91" s="435">
        <f>IFERROR(SUM(X88:X90),"0")</f>
        <v/>
      </c>
      <c r="Y91" s="435">
        <f>IFERROR(IF(Y88="",0,Y88),"0")+IFERROR(IF(Y89="",0,Y89),"0")+IFERROR(IF(Y90="",0,Y90),"0")</f>
        <v/>
      </c>
      <c r="Z91" s="436" t="n"/>
      <c r="AA91" s="436" t="n"/>
    </row>
    <row r="92">
      <c r="A92" s="203" t="n"/>
      <c r="B92" s="203" t="n"/>
      <c r="C92" s="203" t="n"/>
      <c r="D92" s="203" t="n"/>
      <c r="E92" s="203" t="n"/>
      <c r="F92" s="203" t="n"/>
      <c r="G92" s="203" t="n"/>
      <c r="H92" s="203" t="n"/>
      <c r="I92" s="203" t="n"/>
      <c r="J92" s="203" t="n"/>
      <c r="K92" s="203" t="n"/>
      <c r="L92" s="203" t="n"/>
      <c r="M92" s="203" t="n"/>
      <c r="N92" s="433" t="n"/>
      <c r="O92" s="434" t="inlineStr">
        <is>
          <t>Итого</t>
        </is>
      </c>
      <c r="P92" s="402" t="n"/>
      <c r="Q92" s="402" t="n"/>
      <c r="R92" s="402" t="n"/>
      <c r="S92" s="402" t="n"/>
      <c r="T92" s="402" t="n"/>
      <c r="U92" s="403" t="n"/>
      <c r="V92" s="43" t="inlineStr">
        <is>
          <t>кг</t>
        </is>
      </c>
      <c r="W92" s="435">
        <f>IFERROR(SUMPRODUCT(W88:W90*H88:H90),"0")</f>
        <v/>
      </c>
      <c r="X92" s="435">
        <f>IFERROR(SUMPRODUCT(X88:X90*H88:H90),"0")</f>
        <v/>
      </c>
      <c r="Y92" s="43" t="n"/>
      <c r="Z92" s="436" t="n"/>
      <c r="AA92" s="436" t="n"/>
    </row>
    <row r="93" ht="16.5" customHeight="1">
      <c r="A93" s="241" t="inlineStr">
        <is>
          <t>Бульмени ГШ</t>
        </is>
      </c>
      <c r="B93" s="203" t="n"/>
      <c r="C93" s="203" t="n"/>
      <c r="D93" s="203" t="n"/>
      <c r="E93" s="203" t="n"/>
      <c r="F93" s="203" t="n"/>
      <c r="G93" s="203" t="n"/>
      <c r="H93" s="203" t="n"/>
      <c r="I93" s="203" t="n"/>
      <c r="J93" s="203" t="n"/>
      <c r="K93" s="203" t="n"/>
      <c r="L93" s="203" t="n"/>
      <c r="M93" s="203" t="n"/>
      <c r="N93" s="203" t="n"/>
      <c r="O93" s="203" t="n"/>
      <c r="P93" s="203" t="n"/>
      <c r="Q93" s="203" t="n"/>
      <c r="R93" s="203" t="n"/>
      <c r="S93" s="203" t="n"/>
      <c r="T93" s="203" t="n"/>
      <c r="U93" s="203" t="n"/>
      <c r="V93" s="203" t="n"/>
      <c r="W93" s="203" t="n"/>
      <c r="X93" s="203" t="n"/>
      <c r="Y93" s="203" t="n"/>
      <c r="Z93" s="241" t="n"/>
      <c r="AA93" s="241" t="n"/>
    </row>
    <row r="94" ht="14.25" customHeight="1">
      <c r="A94" s="232" t="inlineStr">
        <is>
          <t>Пельмени</t>
        </is>
      </c>
      <c r="B94" s="203" t="n"/>
      <c r="C94" s="203" t="n"/>
      <c r="D94" s="203" t="n"/>
      <c r="E94" s="203" t="n"/>
      <c r="F94" s="203" t="n"/>
      <c r="G94" s="203" t="n"/>
      <c r="H94" s="203" t="n"/>
      <c r="I94" s="203" t="n"/>
      <c r="J94" s="203" t="n"/>
      <c r="K94" s="203" t="n"/>
      <c r="L94" s="203" t="n"/>
      <c r="M94" s="203" t="n"/>
      <c r="N94" s="203" t="n"/>
      <c r="O94" s="203" t="n"/>
      <c r="P94" s="203" t="n"/>
      <c r="Q94" s="203" t="n"/>
      <c r="R94" s="203" t="n"/>
      <c r="S94" s="203" t="n"/>
      <c r="T94" s="203" t="n"/>
      <c r="U94" s="203" t="n"/>
      <c r="V94" s="203" t="n"/>
      <c r="W94" s="203" t="n"/>
      <c r="X94" s="203" t="n"/>
      <c r="Y94" s="203" t="n"/>
      <c r="Z94" s="232" t="n"/>
      <c r="AA94" s="232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04" t="n">
        <v>4607111033970</v>
      </c>
      <c r="E95" s="394" t="n"/>
      <c r="F95" s="428" t="n">
        <v>0.43</v>
      </c>
      <c r="G95" s="38" t="n">
        <v>16</v>
      </c>
      <c r="H95" s="428" t="n">
        <v>6.88</v>
      </c>
      <c r="I95" s="428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9" t="n"/>
      <c r="N95" s="38" t="n">
        <v>180</v>
      </c>
      <c r="O95" s="468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P95" s="430" t="n"/>
      <c r="Q95" s="430" t="n"/>
      <c r="R95" s="430" t="n"/>
      <c r="S95" s="394" t="n"/>
      <c r="T95" s="40" t="inlineStr"/>
      <c r="U95" s="40" t="inlineStr"/>
      <c r="V95" s="41" t="inlineStr">
        <is>
          <t>кор</t>
        </is>
      </c>
      <c r="W95" s="431" t="n">
        <v>50</v>
      </c>
      <c r="X95" s="432">
        <f>IFERROR(IF(W95="","",W95),"")</f>
        <v/>
      </c>
      <c r="Y95" s="42">
        <f>IFERROR(IF(W95="","",W95*0.0155),"")</f>
        <v/>
      </c>
      <c r="Z95" s="69" t="inlineStr"/>
      <c r="AA95" s="70" t="inlineStr"/>
      <c r="AE95" s="74" t="n"/>
      <c r="BB95" s="116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04" t="n">
        <v>4607111034144</v>
      </c>
      <c r="E96" s="394" t="n"/>
      <c r="F96" s="428" t="n">
        <v>0.9</v>
      </c>
      <c r="G96" s="38" t="n">
        <v>8</v>
      </c>
      <c r="H96" s="428" t="n">
        <v>7.2</v>
      </c>
      <c r="I96" s="428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9" t="n"/>
      <c r="N96" s="38" t="n">
        <v>180</v>
      </c>
      <c r="O96" s="469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P96" s="430" t="n"/>
      <c r="Q96" s="430" t="n"/>
      <c r="R96" s="430" t="n"/>
      <c r="S96" s="394" t="n"/>
      <c r="T96" s="40" t="inlineStr"/>
      <c r="U96" s="40" t="inlineStr"/>
      <c r="V96" s="41" t="inlineStr">
        <is>
          <t>кор</t>
        </is>
      </c>
      <c r="W96" s="431" t="n">
        <v>150</v>
      </c>
      <c r="X96" s="432">
        <f>IFERROR(IF(W96="","",W96),"")</f>
        <v/>
      </c>
      <c r="Y96" s="42">
        <f>IFERROR(IF(W96="","",W96*0.0155),"")</f>
        <v/>
      </c>
      <c r="Z96" s="69" t="inlineStr"/>
      <c r="AA96" s="70" t="inlineStr"/>
      <c r="AE96" s="74" t="n"/>
      <c r="BB96" s="117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04" t="n">
        <v>4607111033987</v>
      </c>
      <c r="E97" s="394" t="n"/>
      <c r="F97" s="428" t="n">
        <v>0.43</v>
      </c>
      <c r="G97" s="38" t="n">
        <v>16</v>
      </c>
      <c r="H97" s="428" t="n">
        <v>6.88</v>
      </c>
      <c r="I97" s="428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9" t="n"/>
      <c r="N97" s="38" t="n">
        <v>180</v>
      </c>
      <c r="O97" s="470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P97" s="430" t="n"/>
      <c r="Q97" s="430" t="n"/>
      <c r="R97" s="430" t="n"/>
      <c r="S97" s="394" t="n"/>
      <c r="T97" s="40" t="inlineStr"/>
      <c r="U97" s="40" t="inlineStr"/>
      <c r="V97" s="41" t="inlineStr">
        <is>
          <t>кор</t>
        </is>
      </c>
      <c r="W97" s="431" t="n">
        <v>50</v>
      </c>
      <c r="X97" s="432">
        <f>IFERROR(IF(W97="","",W97),"")</f>
        <v/>
      </c>
      <c r="Y97" s="42">
        <f>IFERROR(IF(W97="","",W97*0.0155),"")</f>
        <v/>
      </c>
      <c r="Z97" s="69" t="inlineStr"/>
      <c r="AA97" s="70" t="inlineStr"/>
      <c r="AE97" s="74" t="n"/>
      <c r="BB97" s="118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04" t="n">
        <v>4607111034151</v>
      </c>
      <c r="E98" s="394" t="n"/>
      <c r="F98" s="428" t="n">
        <v>0.9</v>
      </c>
      <c r="G98" s="38" t="n">
        <v>8</v>
      </c>
      <c r="H98" s="428" t="n">
        <v>7.2</v>
      </c>
      <c r="I98" s="428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9" t="n"/>
      <c r="N98" s="38" t="n">
        <v>180</v>
      </c>
      <c r="O98" s="471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P98" s="430" t="n"/>
      <c r="Q98" s="430" t="n"/>
      <c r="R98" s="430" t="n"/>
      <c r="S98" s="394" t="n"/>
      <c r="T98" s="40" t="inlineStr"/>
      <c r="U98" s="40" t="inlineStr"/>
      <c r="V98" s="41" t="inlineStr">
        <is>
          <t>кор</t>
        </is>
      </c>
      <c r="W98" s="431" t="n">
        <v>225</v>
      </c>
      <c r="X98" s="432">
        <f>IFERROR(IF(W98="","",W98),"")</f>
        <v/>
      </c>
      <c r="Y98" s="42">
        <f>IFERROR(IF(W98="","",W98*0.0155),"")</f>
        <v/>
      </c>
      <c r="Z98" s="69" t="inlineStr"/>
      <c r="AA98" s="70" t="inlineStr"/>
      <c r="AE98" s="74" t="n"/>
      <c r="BB98" s="119" t="inlineStr">
        <is>
          <t>ЗПФ</t>
        </is>
      </c>
    </row>
    <row r="99" ht="27" customHeight="1">
      <c r="A99" s="64" t="inlineStr">
        <is>
          <t>SU002731</t>
        </is>
      </c>
      <c r="B99" s="64" t="inlineStr">
        <is>
          <t>P003603</t>
        </is>
      </c>
      <c r="C99" s="37" t="n">
        <v>4301070958</v>
      </c>
      <c r="D99" s="204" t="n">
        <v>4607111038098</v>
      </c>
      <c r="E99" s="394" t="n"/>
      <c r="F99" s="428" t="n">
        <v>0.8</v>
      </c>
      <c r="G99" s="38" t="n">
        <v>8</v>
      </c>
      <c r="H99" s="428" t="n">
        <v>6.4</v>
      </c>
      <c r="I99" s="428" t="n">
        <v>6.686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9" t="n"/>
      <c r="N99" s="38" t="n">
        <v>180</v>
      </c>
      <c r="O99" s="472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P99" s="430" t="n"/>
      <c r="Q99" s="430" t="n"/>
      <c r="R99" s="430" t="n"/>
      <c r="S99" s="394" t="n"/>
      <c r="T99" s="40" t="inlineStr"/>
      <c r="U99" s="40" t="inlineStr"/>
      <c r="V99" s="41" t="inlineStr">
        <is>
          <t>кор</t>
        </is>
      </c>
      <c r="W99" s="431" t="n">
        <v>10</v>
      </c>
      <c r="X99" s="432">
        <f>IFERROR(IF(W99="","",W99),"")</f>
        <v/>
      </c>
      <c r="Y99" s="42">
        <f>IFERROR(IF(W99="","",W99*0.0155),"")</f>
        <v/>
      </c>
      <c r="Z99" s="69" t="inlineStr"/>
      <c r="AA99" s="70" t="inlineStr"/>
      <c r="AE99" s="74" t="n"/>
      <c r="BB99" s="120" t="inlineStr">
        <is>
          <t>ЗПФ</t>
        </is>
      </c>
    </row>
    <row r="100">
      <c r="A100" s="214" t="n"/>
      <c r="B100" s="203" t="n"/>
      <c r="C100" s="203" t="n"/>
      <c r="D100" s="203" t="n"/>
      <c r="E100" s="203" t="n"/>
      <c r="F100" s="203" t="n"/>
      <c r="G100" s="203" t="n"/>
      <c r="H100" s="203" t="n"/>
      <c r="I100" s="203" t="n"/>
      <c r="J100" s="203" t="n"/>
      <c r="K100" s="203" t="n"/>
      <c r="L100" s="203" t="n"/>
      <c r="M100" s="203" t="n"/>
      <c r="N100" s="433" t="n"/>
      <c r="O100" s="434" t="inlineStr">
        <is>
          <t>Итого</t>
        </is>
      </c>
      <c r="P100" s="402" t="n"/>
      <c r="Q100" s="402" t="n"/>
      <c r="R100" s="402" t="n"/>
      <c r="S100" s="402" t="n"/>
      <c r="T100" s="402" t="n"/>
      <c r="U100" s="403" t="n"/>
      <c r="V100" s="43" t="inlineStr">
        <is>
          <t>кор</t>
        </is>
      </c>
      <c r="W100" s="435">
        <f>IFERROR(SUM(W95:W99),"0")</f>
        <v/>
      </c>
      <c r="X100" s="435">
        <f>IFERROR(SUM(X95:X99),"0")</f>
        <v/>
      </c>
      <c r="Y100" s="435">
        <f>IFERROR(IF(Y95="",0,Y95),"0")+IFERROR(IF(Y96="",0,Y96),"0")+IFERROR(IF(Y97="",0,Y97),"0")+IFERROR(IF(Y98="",0,Y98),"0")+IFERROR(IF(Y99="",0,Y99),"0")</f>
        <v/>
      </c>
      <c r="Z100" s="436" t="n"/>
      <c r="AA100" s="436" t="n"/>
    </row>
    <row r="101">
      <c r="A101" s="203" t="n"/>
      <c r="B101" s="203" t="n"/>
      <c r="C101" s="203" t="n"/>
      <c r="D101" s="203" t="n"/>
      <c r="E101" s="203" t="n"/>
      <c r="F101" s="203" t="n"/>
      <c r="G101" s="203" t="n"/>
      <c r="H101" s="203" t="n"/>
      <c r="I101" s="203" t="n"/>
      <c r="J101" s="203" t="n"/>
      <c r="K101" s="203" t="n"/>
      <c r="L101" s="203" t="n"/>
      <c r="M101" s="203" t="n"/>
      <c r="N101" s="433" t="n"/>
      <c r="O101" s="434" t="inlineStr">
        <is>
          <t>Итого</t>
        </is>
      </c>
      <c r="P101" s="402" t="n"/>
      <c r="Q101" s="402" t="n"/>
      <c r="R101" s="402" t="n"/>
      <c r="S101" s="402" t="n"/>
      <c r="T101" s="402" t="n"/>
      <c r="U101" s="403" t="n"/>
      <c r="V101" s="43" t="inlineStr">
        <is>
          <t>кг</t>
        </is>
      </c>
      <c r="W101" s="435">
        <f>IFERROR(SUMPRODUCT(W95:W99*H95:H99),"0")</f>
        <v/>
      </c>
      <c r="X101" s="435">
        <f>IFERROR(SUMPRODUCT(X95:X99*H95:H99),"0")</f>
        <v/>
      </c>
      <c r="Y101" s="43" t="n"/>
      <c r="Z101" s="436" t="n"/>
      <c r="AA101" s="436" t="n"/>
    </row>
    <row r="102" ht="16.5" customHeight="1">
      <c r="A102" s="241" t="inlineStr">
        <is>
          <t>Чебупицца</t>
        </is>
      </c>
      <c r="B102" s="203" t="n"/>
      <c r="C102" s="203" t="n"/>
      <c r="D102" s="203" t="n"/>
      <c r="E102" s="203" t="n"/>
      <c r="F102" s="203" t="n"/>
      <c r="G102" s="203" t="n"/>
      <c r="H102" s="203" t="n"/>
      <c r="I102" s="203" t="n"/>
      <c r="J102" s="203" t="n"/>
      <c r="K102" s="203" t="n"/>
      <c r="L102" s="203" t="n"/>
      <c r="M102" s="203" t="n"/>
      <c r="N102" s="203" t="n"/>
      <c r="O102" s="203" t="n"/>
      <c r="P102" s="203" t="n"/>
      <c r="Q102" s="203" t="n"/>
      <c r="R102" s="203" t="n"/>
      <c r="S102" s="203" t="n"/>
      <c r="T102" s="203" t="n"/>
      <c r="U102" s="203" t="n"/>
      <c r="V102" s="203" t="n"/>
      <c r="W102" s="203" t="n"/>
      <c r="X102" s="203" t="n"/>
      <c r="Y102" s="203" t="n"/>
      <c r="Z102" s="241" t="n"/>
      <c r="AA102" s="241" t="n"/>
    </row>
    <row r="103" ht="14.25" customHeight="1">
      <c r="A103" s="232" t="inlineStr">
        <is>
          <t>Снеки</t>
        </is>
      </c>
      <c r="B103" s="203" t="n"/>
      <c r="C103" s="203" t="n"/>
      <c r="D103" s="203" t="n"/>
      <c r="E103" s="203" t="n"/>
      <c r="F103" s="203" t="n"/>
      <c r="G103" s="203" t="n"/>
      <c r="H103" s="203" t="n"/>
      <c r="I103" s="203" t="n"/>
      <c r="J103" s="203" t="n"/>
      <c r="K103" s="203" t="n"/>
      <c r="L103" s="203" t="n"/>
      <c r="M103" s="203" t="n"/>
      <c r="N103" s="203" t="n"/>
      <c r="O103" s="203" t="n"/>
      <c r="P103" s="203" t="n"/>
      <c r="Q103" s="203" t="n"/>
      <c r="R103" s="203" t="n"/>
      <c r="S103" s="203" t="n"/>
      <c r="T103" s="203" t="n"/>
      <c r="U103" s="203" t="n"/>
      <c r="V103" s="203" t="n"/>
      <c r="W103" s="203" t="n"/>
      <c r="X103" s="203" t="n"/>
      <c r="Y103" s="203" t="n"/>
      <c r="Z103" s="232" t="n"/>
      <c r="AA103" s="232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204" t="n">
        <v>4607111034014</v>
      </c>
      <c r="E104" s="394" t="n"/>
      <c r="F104" s="428" t="n">
        <v>0.25</v>
      </c>
      <c r="G104" s="38" t="n">
        <v>12</v>
      </c>
      <c r="H104" s="428" t="n">
        <v>3</v>
      </c>
      <c r="I104" s="42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9" t="n"/>
      <c r="N104" s="38" t="n">
        <v>180</v>
      </c>
      <c r="O104" s="47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P104" s="430" t="n"/>
      <c r="Q104" s="430" t="n"/>
      <c r="R104" s="430" t="n"/>
      <c r="S104" s="394" t="n"/>
      <c r="T104" s="40" t="inlineStr"/>
      <c r="U104" s="40" t="inlineStr"/>
      <c r="V104" s="41" t="inlineStr">
        <is>
          <t>кор</t>
        </is>
      </c>
      <c r="W104" s="431" t="n">
        <v>70</v>
      </c>
      <c r="X104" s="432">
        <f>IFERROR(IF(W104="","",W104),"")</f>
        <v/>
      </c>
      <c r="Y104" s="42">
        <f>IFERROR(IF(W104="","",W104*0.01788),"")</f>
        <v/>
      </c>
      <c r="Z104" s="69" t="inlineStr"/>
      <c r="AA104" s="70" t="inlineStr"/>
      <c r="AE104" s="74" t="n"/>
      <c r="BB104" s="121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204" t="n">
        <v>4607111033994</v>
      </c>
      <c r="E105" s="394" t="n"/>
      <c r="F105" s="428" t="n">
        <v>0.25</v>
      </c>
      <c r="G105" s="38" t="n">
        <v>12</v>
      </c>
      <c r="H105" s="428" t="n">
        <v>3</v>
      </c>
      <c r="I105" s="42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9" t="n"/>
      <c r="N105" s="38" t="n">
        <v>180</v>
      </c>
      <c r="O105" s="47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P105" s="430" t="n"/>
      <c r="Q105" s="430" t="n"/>
      <c r="R105" s="430" t="n"/>
      <c r="S105" s="394" t="n"/>
      <c r="T105" s="40" t="inlineStr"/>
      <c r="U105" s="40" t="inlineStr"/>
      <c r="V105" s="41" t="inlineStr">
        <is>
          <t>кор</t>
        </is>
      </c>
      <c r="W105" s="431" t="n">
        <v>150</v>
      </c>
      <c r="X105" s="432">
        <f>IFERROR(IF(W105="","",W105),"")</f>
        <v/>
      </c>
      <c r="Y105" s="42">
        <f>IFERROR(IF(W105="","",W105*0.01788),"")</f>
        <v/>
      </c>
      <c r="Z105" s="69" t="inlineStr"/>
      <c r="AA105" s="70" t="inlineStr"/>
      <c r="AE105" s="74" t="n"/>
      <c r="BB105" s="122" t="inlineStr">
        <is>
          <t>ПГП</t>
        </is>
      </c>
    </row>
    <row r="106">
      <c r="A106" s="214" t="n"/>
      <c r="B106" s="203" t="n"/>
      <c r="C106" s="203" t="n"/>
      <c r="D106" s="203" t="n"/>
      <c r="E106" s="203" t="n"/>
      <c r="F106" s="203" t="n"/>
      <c r="G106" s="203" t="n"/>
      <c r="H106" s="203" t="n"/>
      <c r="I106" s="203" t="n"/>
      <c r="J106" s="203" t="n"/>
      <c r="K106" s="203" t="n"/>
      <c r="L106" s="203" t="n"/>
      <c r="M106" s="203" t="n"/>
      <c r="N106" s="433" t="n"/>
      <c r="O106" s="434" t="inlineStr">
        <is>
          <t>Итого</t>
        </is>
      </c>
      <c r="P106" s="402" t="n"/>
      <c r="Q106" s="402" t="n"/>
      <c r="R106" s="402" t="n"/>
      <c r="S106" s="402" t="n"/>
      <c r="T106" s="402" t="n"/>
      <c r="U106" s="403" t="n"/>
      <c r="V106" s="43" t="inlineStr">
        <is>
          <t>кор</t>
        </is>
      </c>
      <c r="W106" s="435">
        <f>IFERROR(SUM(W104:W105),"0")</f>
        <v/>
      </c>
      <c r="X106" s="435">
        <f>IFERROR(SUM(X104:X105),"0")</f>
        <v/>
      </c>
      <c r="Y106" s="435">
        <f>IFERROR(IF(Y104="",0,Y104),"0")+IFERROR(IF(Y105="",0,Y105),"0")</f>
        <v/>
      </c>
      <c r="Z106" s="436" t="n"/>
      <c r="AA106" s="436" t="n"/>
    </row>
    <row r="107">
      <c r="A107" s="203" t="n"/>
      <c r="B107" s="203" t="n"/>
      <c r="C107" s="203" t="n"/>
      <c r="D107" s="203" t="n"/>
      <c r="E107" s="203" t="n"/>
      <c r="F107" s="203" t="n"/>
      <c r="G107" s="203" t="n"/>
      <c r="H107" s="203" t="n"/>
      <c r="I107" s="203" t="n"/>
      <c r="J107" s="203" t="n"/>
      <c r="K107" s="203" t="n"/>
      <c r="L107" s="203" t="n"/>
      <c r="M107" s="203" t="n"/>
      <c r="N107" s="433" t="n"/>
      <c r="O107" s="434" t="inlineStr">
        <is>
          <t>Итого</t>
        </is>
      </c>
      <c r="P107" s="402" t="n"/>
      <c r="Q107" s="402" t="n"/>
      <c r="R107" s="402" t="n"/>
      <c r="S107" s="402" t="n"/>
      <c r="T107" s="402" t="n"/>
      <c r="U107" s="403" t="n"/>
      <c r="V107" s="43" t="inlineStr">
        <is>
          <t>кг</t>
        </is>
      </c>
      <c r="W107" s="435">
        <f>IFERROR(SUMPRODUCT(W104:W105*H104:H105),"0")</f>
        <v/>
      </c>
      <c r="X107" s="435">
        <f>IFERROR(SUMPRODUCT(X104:X105*H104:H105),"0")</f>
        <v/>
      </c>
      <c r="Y107" s="43" t="n"/>
      <c r="Z107" s="436" t="n"/>
      <c r="AA107" s="436" t="n"/>
    </row>
    <row r="108" ht="16.5" customHeight="1">
      <c r="A108" s="241" t="inlineStr">
        <is>
          <t>Хотстеры</t>
        </is>
      </c>
      <c r="B108" s="203" t="n"/>
      <c r="C108" s="203" t="n"/>
      <c r="D108" s="203" t="n"/>
      <c r="E108" s="203" t="n"/>
      <c r="F108" s="203" t="n"/>
      <c r="G108" s="203" t="n"/>
      <c r="H108" s="203" t="n"/>
      <c r="I108" s="203" t="n"/>
      <c r="J108" s="203" t="n"/>
      <c r="K108" s="203" t="n"/>
      <c r="L108" s="203" t="n"/>
      <c r="M108" s="203" t="n"/>
      <c r="N108" s="203" t="n"/>
      <c r="O108" s="203" t="n"/>
      <c r="P108" s="203" t="n"/>
      <c r="Q108" s="203" t="n"/>
      <c r="R108" s="203" t="n"/>
      <c r="S108" s="203" t="n"/>
      <c r="T108" s="203" t="n"/>
      <c r="U108" s="203" t="n"/>
      <c r="V108" s="203" t="n"/>
      <c r="W108" s="203" t="n"/>
      <c r="X108" s="203" t="n"/>
      <c r="Y108" s="203" t="n"/>
      <c r="Z108" s="241" t="n"/>
      <c r="AA108" s="241" t="n"/>
    </row>
    <row r="109" ht="14.25" customHeight="1">
      <c r="A109" s="232" t="inlineStr">
        <is>
          <t>Снеки</t>
        </is>
      </c>
      <c r="B109" s="203" t="n"/>
      <c r="C109" s="203" t="n"/>
      <c r="D109" s="203" t="n"/>
      <c r="E109" s="203" t="n"/>
      <c r="F109" s="203" t="n"/>
      <c r="G109" s="203" t="n"/>
      <c r="H109" s="203" t="n"/>
      <c r="I109" s="203" t="n"/>
      <c r="J109" s="203" t="n"/>
      <c r="K109" s="203" t="n"/>
      <c r="L109" s="203" t="n"/>
      <c r="M109" s="203" t="n"/>
      <c r="N109" s="203" t="n"/>
      <c r="O109" s="203" t="n"/>
      <c r="P109" s="203" t="n"/>
      <c r="Q109" s="203" t="n"/>
      <c r="R109" s="203" t="n"/>
      <c r="S109" s="203" t="n"/>
      <c r="T109" s="203" t="n"/>
      <c r="U109" s="203" t="n"/>
      <c r="V109" s="203" t="n"/>
      <c r="W109" s="203" t="n"/>
      <c r="X109" s="203" t="n"/>
      <c r="Y109" s="203" t="n"/>
      <c r="Z109" s="232" t="n"/>
      <c r="AA109" s="232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204" t="n">
        <v>4607111034199</v>
      </c>
      <c r="E110" s="394" t="n"/>
      <c r="F110" s="428" t="n">
        <v>0.25</v>
      </c>
      <c r="G110" s="38" t="n">
        <v>12</v>
      </c>
      <c r="H110" s="428" t="n">
        <v>3</v>
      </c>
      <c r="I110" s="42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9" t="n"/>
      <c r="N110" s="38" t="n">
        <v>180</v>
      </c>
      <c r="O110" s="475">
        <f>HYPERLINK("https://abi.ru/products/Замороженные/Горячая штучка/Хотстеры/Снеки/P002877/","Хотстеры Хотстеры Фикс.вес 0,25 Лоток Горячая штучка")</f>
        <v/>
      </c>
      <c r="P110" s="430" t="n"/>
      <c r="Q110" s="430" t="n"/>
      <c r="R110" s="430" t="n"/>
      <c r="S110" s="394" t="n"/>
      <c r="T110" s="40" t="inlineStr"/>
      <c r="U110" s="40" t="inlineStr"/>
      <c r="V110" s="41" t="inlineStr">
        <is>
          <t>кор</t>
        </is>
      </c>
      <c r="W110" s="431" t="n">
        <v>70</v>
      </c>
      <c r="X110" s="432">
        <f>IFERROR(IF(W110="","",W110),"")</f>
        <v/>
      </c>
      <c r="Y110" s="42">
        <f>IFERROR(IF(W110="","",W110*0.01788),"")</f>
        <v/>
      </c>
      <c r="Z110" s="69" t="inlineStr"/>
      <c r="AA110" s="70" t="inlineStr"/>
      <c r="AE110" s="74" t="n"/>
      <c r="BB110" s="123" t="inlineStr">
        <is>
          <t>ПГП</t>
        </is>
      </c>
    </row>
    <row r="111">
      <c r="A111" s="214" t="n"/>
      <c r="B111" s="203" t="n"/>
      <c r="C111" s="203" t="n"/>
      <c r="D111" s="203" t="n"/>
      <c r="E111" s="203" t="n"/>
      <c r="F111" s="203" t="n"/>
      <c r="G111" s="203" t="n"/>
      <c r="H111" s="203" t="n"/>
      <c r="I111" s="203" t="n"/>
      <c r="J111" s="203" t="n"/>
      <c r="K111" s="203" t="n"/>
      <c r="L111" s="203" t="n"/>
      <c r="M111" s="203" t="n"/>
      <c r="N111" s="433" t="n"/>
      <c r="O111" s="434" t="inlineStr">
        <is>
          <t>Итого</t>
        </is>
      </c>
      <c r="P111" s="402" t="n"/>
      <c r="Q111" s="402" t="n"/>
      <c r="R111" s="402" t="n"/>
      <c r="S111" s="402" t="n"/>
      <c r="T111" s="402" t="n"/>
      <c r="U111" s="403" t="n"/>
      <c r="V111" s="43" t="inlineStr">
        <is>
          <t>кор</t>
        </is>
      </c>
      <c r="W111" s="435">
        <f>IFERROR(SUM(W110:W110),"0")</f>
        <v/>
      </c>
      <c r="X111" s="435">
        <f>IFERROR(SUM(X110:X110),"0")</f>
        <v/>
      </c>
      <c r="Y111" s="435">
        <f>IFERROR(IF(Y110="",0,Y110),"0")</f>
        <v/>
      </c>
      <c r="Z111" s="436" t="n"/>
      <c r="AA111" s="436" t="n"/>
    </row>
    <row r="112">
      <c r="A112" s="203" t="n"/>
      <c r="B112" s="203" t="n"/>
      <c r="C112" s="203" t="n"/>
      <c r="D112" s="203" t="n"/>
      <c r="E112" s="203" t="n"/>
      <c r="F112" s="203" t="n"/>
      <c r="G112" s="203" t="n"/>
      <c r="H112" s="203" t="n"/>
      <c r="I112" s="203" t="n"/>
      <c r="J112" s="203" t="n"/>
      <c r="K112" s="203" t="n"/>
      <c r="L112" s="203" t="n"/>
      <c r="M112" s="203" t="n"/>
      <c r="N112" s="433" t="n"/>
      <c r="O112" s="434" t="inlineStr">
        <is>
          <t>Итого</t>
        </is>
      </c>
      <c r="P112" s="402" t="n"/>
      <c r="Q112" s="402" t="n"/>
      <c r="R112" s="402" t="n"/>
      <c r="S112" s="402" t="n"/>
      <c r="T112" s="402" t="n"/>
      <c r="U112" s="403" t="n"/>
      <c r="V112" s="43" t="inlineStr">
        <is>
          <t>кг</t>
        </is>
      </c>
      <c r="W112" s="435">
        <f>IFERROR(SUMPRODUCT(W110:W110*H110:H110),"0")</f>
        <v/>
      </c>
      <c r="X112" s="435">
        <f>IFERROR(SUMPRODUCT(X110:X110*H110:H110),"0")</f>
        <v/>
      </c>
      <c r="Y112" s="43" t="n"/>
      <c r="Z112" s="436" t="n"/>
      <c r="AA112" s="436" t="n"/>
    </row>
    <row r="113" ht="16.5" customHeight="1">
      <c r="A113" s="241" t="inlineStr">
        <is>
          <t>Круггетсы</t>
        </is>
      </c>
      <c r="B113" s="203" t="n"/>
      <c r="C113" s="203" t="n"/>
      <c r="D113" s="203" t="n"/>
      <c r="E113" s="203" t="n"/>
      <c r="F113" s="203" t="n"/>
      <c r="G113" s="203" t="n"/>
      <c r="H113" s="203" t="n"/>
      <c r="I113" s="203" t="n"/>
      <c r="J113" s="203" t="n"/>
      <c r="K113" s="203" t="n"/>
      <c r="L113" s="203" t="n"/>
      <c r="M113" s="203" t="n"/>
      <c r="N113" s="203" t="n"/>
      <c r="O113" s="203" t="n"/>
      <c r="P113" s="203" t="n"/>
      <c r="Q113" s="203" t="n"/>
      <c r="R113" s="203" t="n"/>
      <c r="S113" s="203" t="n"/>
      <c r="T113" s="203" t="n"/>
      <c r="U113" s="203" t="n"/>
      <c r="V113" s="203" t="n"/>
      <c r="W113" s="203" t="n"/>
      <c r="X113" s="203" t="n"/>
      <c r="Y113" s="203" t="n"/>
      <c r="Z113" s="241" t="n"/>
      <c r="AA113" s="241" t="n"/>
    </row>
    <row r="114" ht="14.25" customHeight="1">
      <c r="A114" s="232" t="inlineStr">
        <is>
          <t>Снеки</t>
        </is>
      </c>
      <c r="B114" s="203" t="n"/>
      <c r="C114" s="203" t="n"/>
      <c r="D114" s="203" t="n"/>
      <c r="E114" s="203" t="n"/>
      <c r="F114" s="203" t="n"/>
      <c r="G114" s="203" t="n"/>
      <c r="H114" s="203" t="n"/>
      <c r="I114" s="203" t="n"/>
      <c r="J114" s="203" t="n"/>
      <c r="K114" s="203" t="n"/>
      <c r="L114" s="203" t="n"/>
      <c r="M114" s="203" t="n"/>
      <c r="N114" s="203" t="n"/>
      <c r="O114" s="203" t="n"/>
      <c r="P114" s="203" t="n"/>
      <c r="Q114" s="203" t="n"/>
      <c r="R114" s="203" t="n"/>
      <c r="S114" s="203" t="n"/>
      <c r="T114" s="203" t="n"/>
      <c r="U114" s="203" t="n"/>
      <c r="V114" s="203" t="n"/>
      <c r="W114" s="203" t="n"/>
      <c r="X114" s="203" t="n"/>
      <c r="Y114" s="203" t="n"/>
      <c r="Z114" s="232" t="n"/>
      <c r="AA114" s="232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204" t="n">
        <v>4607111034670</v>
      </c>
      <c r="E115" s="394" t="n"/>
      <c r="F115" s="428" t="n">
        <v>3</v>
      </c>
      <c r="G115" s="38" t="n">
        <v>3</v>
      </c>
      <c r="H115" s="428" t="n">
        <v>9</v>
      </c>
      <c r="I115" s="428" t="n">
        <v>9.225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9" t="n"/>
      <c r="N115" s="38" t="n">
        <v>180</v>
      </c>
      <c r="O115" s="47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P115" s="430" t="n"/>
      <c r="Q115" s="430" t="n"/>
      <c r="R115" s="430" t="n"/>
      <c r="S115" s="394" t="n"/>
      <c r="T115" s="40" t="inlineStr"/>
      <c r="U115" s="40" t="inlineStr"/>
      <c r="V115" s="41" t="inlineStr">
        <is>
          <t>кор</t>
        </is>
      </c>
      <c r="W115" s="431" t="n">
        <v>0</v>
      </c>
      <c r="X115" s="432">
        <f>IFERROR(IF(W115="","",W115),"")</f>
        <v/>
      </c>
      <c r="Y115" s="42">
        <f>IFERROR(IF(W115="","",W115*0.00936),"")</f>
        <v/>
      </c>
      <c r="Z115" s="69" t="inlineStr">
        <is>
          <t>ВЕСОВОЙ ФОРМАТ</t>
        </is>
      </c>
      <c r="AA115" s="70" t="inlineStr"/>
      <c r="AE115" s="74" t="n"/>
      <c r="BB115" s="124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204" t="n">
        <v>4607111034687</v>
      </c>
      <c r="E116" s="394" t="n"/>
      <c r="F116" s="428" t="n">
        <v>3</v>
      </c>
      <c r="G116" s="38" t="n">
        <v>1</v>
      </c>
      <c r="H116" s="428" t="n">
        <v>3</v>
      </c>
      <c r="I116" s="42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9" t="n"/>
      <c r="N116" s="38" t="n">
        <v>180</v>
      </c>
      <c r="O116" s="477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P116" s="430" t="n"/>
      <c r="Q116" s="430" t="n"/>
      <c r="R116" s="430" t="n"/>
      <c r="S116" s="394" t="n"/>
      <c r="T116" s="40" t="inlineStr"/>
      <c r="U116" s="40" t="inlineStr"/>
      <c r="V116" s="41" t="inlineStr">
        <is>
          <t>кор</t>
        </is>
      </c>
      <c r="W116" s="431" t="n">
        <v>0</v>
      </c>
      <c r="X116" s="432">
        <f>IFERROR(IF(W116="","",W116),"")</f>
        <v/>
      </c>
      <c r="Y116" s="42">
        <f>IFERROR(IF(W116="","",W116*0.00936),"")</f>
        <v/>
      </c>
      <c r="Z116" s="69" t="inlineStr">
        <is>
          <t>ВЕСОВОЙ ФОРМАТ</t>
        </is>
      </c>
      <c r="AA116" s="70" t="inlineStr"/>
      <c r="AE116" s="74" t="n"/>
      <c r="BB116" s="125" t="inlineStr">
        <is>
          <t>ПГП</t>
        </is>
      </c>
    </row>
    <row r="117" ht="27" customHeight="1">
      <c r="A117" s="64" t="inlineStr">
        <is>
          <t>SU000194</t>
        </is>
      </c>
      <c r="B117" s="64" t="inlineStr">
        <is>
          <t>P003379</t>
        </is>
      </c>
      <c r="C117" s="37" t="n">
        <v>4301135181</v>
      </c>
      <c r="D117" s="204" t="n">
        <v>4607111034380</v>
      </c>
      <c r="E117" s="394" t="n"/>
      <c r="F117" s="428" t="n">
        <v>0.25</v>
      </c>
      <c r="G117" s="38" t="n">
        <v>12</v>
      </c>
      <c r="H117" s="428" t="n">
        <v>3</v>
      </c>
      <c r="I117" s="428" t="n">
        <v>3.28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9" t="n"/>
      <c r="N117" s="38" t="n">
        <v>180</v>
      </c>
      <c r="O117" s="478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P117" s="430" t="n"/>
      <c r="Q117" s="430" t="n"/>
      <c r="R117" s="430" t="n"/>
      <c r="S117" s="394" t="n"/>
      <c r="T117" s="40" t="inlineStr"/>
      <c r="U117" s="40" t="inlineStr"/>
      <c r="V117" s="41" t="inlineStr">
        <is>
          <t>кор</t>
        </is>
      </c>
      <c r="W117" s="431" t="n">
        <v>30</v>
      </c>
      <c r="X117" s="432">
        <f>IFERROR(IF(W117="","",W117),"")</f>
        <v/>
      </c>
      <c r="Y117" s="42">
        <f>IFERROR(IF(W117="","",W117*0.01788),"")</f>
        <v/>
      </c>
      <c r="Z117" s="69" t="inlineStr"/>
      <c r="AA117" s="70" t="inlineStr"/>
      <c r="AE117" s="74" t="n"/>
      <c r="BB117" s="126" t="inlineStr">
        <is>
          <t>ПГП</t>
        </is>
      </c>
    </row>
    <row r="118" ht="27" customHeight="1">
      <c r="A118" s="64" t="inlineStr">
        <is>
          <t>SU000195</t>
        </is>
      </c>
      <c r="B118" s="64" t="inlineStr">
        <is>
          <t>P003378</t>
        </is>
      </c>
      <c r="C118" s="37" t="n">
        <v>4301135180</v>
      </c>
      <c r="D118" s="204" t="n">
        <v>4607111034397</v>
      </c>
      <c r="E118" s="394" t="n"/>
      <c r="F118" s="428" t="n">
        <v>0.25</v>
      </c>
      <c r="G118" s="38" t="n">
        <v>12</v>
      </c>
      <c r="H118" s="428" t="n">
        <v>3</v>
      </c>
      <c r="I118" s="428" t="n">
        <v>3.28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9" t="n"/>
      <c r="N118" s="38" t="n">
        <v>180</v>
      </c>
      <c r="O118" s="479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P118" s="430" t="n"/>
      <c r="Q118" s="430" t="n"/>
      <c r="R118" s="430" t="n"/>
      <c r="S118" s="394" t="n"/>
      <c r="T118" s="40" t="inlineStr"/>
      <c r="U118" s="40" t="inlineStr"/>
      <c r="V118" s="41" t="inlineStr">
        <is>
          <t>кор</t>
        </is>
      </c>
      <c r="W118" s="431" t="n">
        <v>40</v>
      </c>
      <c r="X118" s="432">
        <f>IFERROR(IF(W118="","",W118),"")</f>
        <v/>
      </c>
      <c r="Y118" s="42">
        <f>IFERROR(IF(W118="","",W118*0.01788),"")</f>
        <v/>
      </c>
      <c r="Z118" s="69" t="inlineStr"/>
      <c r="AA118" s="70" t="inlineStr"/>
      <c r="AE118" s="74" t="n"/>
      <c r="BB118" s="127" t="inlineStr">
        <is>
          <t>ПГП</t>
        </is>
      </c>
    </row>
    <row r="119">
      <c r="A119" s="214" t="n"/>
      <c r="B119" s="203" t="n"/>
      <c r="C119" s="203" t="n"/>
      <c r="D119" s="203" t="n"/>
      <c r="E119" s="203" t="n"/>
      <c r="F119" s="203" t="n"/>
      <c r="G119" s="203" t="n"/>
      <c r="H119" s="203" t="n"/>
      <c r="I119" s="203" t="n"/>
      <c r="J119" s="203" t="n"/>
      <c r="K119" s="203" t="n"/>
      <c r="L119" s="203" t="n"/>
      <c r="M119" s="203" t="n"/>
      <c r="N119" s="433" t="n"/>
      <c r="O119" s="434" t="inlineStr">
        <is>
          <t>Итого</t>
        </is>
      </c>
      <c r="P119" s="402" t="n"/>
      <c r="Q119" s="402" t="n"/>
      <c r="R119" s="402" t="n"/>
      <c r="S119" s="402" t="n"/>
      <c r="T119" s="402" t="n"/>
      <c r="U119" s="403" t="n"/>
      <c r="V119" s="43" t="inlineStr">
        <is>
          <t>кор</t>
        </is>
      </c>
      <c r="W119" s="435">
        <f>IFERROR(SUM(W115:W118),"0")</f>
        <v/>
      </c>
      <c r="X119" s="435">
        <f>IFERROR(SUM(X115:X118),"0")</f>
        <v/>
      </c>
      <c r="Y119" s="435">
        <f>IFERROR(IF(Y115="",0,Y115),"0")+IFERROR(IF(Y116="",0,Y116),"0")+IFERROR(IF(Y117="",0,Y117),"0")+IFERROR(IF(Y118="",0,Y118),"0")</f>
        <v/>
      </c>
      <c r="Z119" s="436" t="n"/>
      <c r="AA119" s="436" t="n"/>
    </row>
    <row r="120">
      <c r="A120" s="203" t="n"/>
      <c r="B120" s="203" t="n"/>
      <c r="C120" s="203" t="n"/>
      <c r="D120" s="203" t="n"/>
      <c r="E120" s="203" t="n"/>
      <c r="F120" s="203" t="n"/>
      <c r="G120" s="203" t="n"/>
      <c r="H120" s="203" t="n"/>
      <c r="I120" s="203" t="n"/>
      <c r="J120" s="203" t="n"/>
      <c r="K120" s="203" t="n"/>
      <c r="L120" s="203" t="n"/>
      <c r="M120" s="203" t="n"/>
      <c r="N120" s="433" t="n"/>
      <c r="O120" s="434" t="inlineStr">
        <is>
          <t>Итого</t>
        </is>
      </c>
      <c r="P120" s="402" t="n"/>
      <c r="Q120" s="402" t="n"/>
      <c r="R120" s="402" t="n"/>
      <c r="S120" s="402" t="n"/>
      <c r="T120" s="402" t="n"/>
      <c r="U120" s="403" t="n"/>
      <c r="V120" s="43" t="inlineStr">
        <is>
          <t>кг</t>
        </is>
      </c>
      <c r="W120" s="435">
        <f>IFERROR(SUMPRODUCT(W115:W118*H115:H118),"0")</f>
        <v/>
      </c>
      <c r="X120" s="435">
        <f>IFERROR(SUMPRODUCT(X115:X118*H115:H118),"0")</f>
        <v/>
      </c>
      <c r="Y120" s="43" t="n"/>
      <c r="Z120" s="436" t="n"/>
      <c r="AA120" s="436" t="n"/>
    </row>
    <row r="121" ht="16.5" customHeight="1">
      <c r="A121" s="241" t="inlineStr">
        <is>
          <t>Пекерсы</t>
        </is>
      </c>
      <c r="B121" s="203" t="n"/>
      <c r="C121" s="203" t="n"/>
      <c r="D121" s="203" t="n"/>
      <c r="E121" s="203" t="n"/>
      <c r="F121" s="203" t="n"/>
      <c r="G121" s="203" t="n"/>
      <c r="H121" s="203" t="n"/>
      <c r="I121" s="203" t="n"/>
      <c r="J121" s="203" t="n"/>
      <c r="K121" s="203" t="n"/>
      <c r="L121" s="203" t="n"/>
      <c r="M121" s="203" t="n"/>
      <c r="N121" s="203" t="n"/>
      <c r="O121" s="203" t="n"/>
      <c r="P121" s="203" t="n"/>
      <c r="Q121" s="203" t="n"/>
      <c r="R121" s="203" t="n"/>
      <c r="S121" s="203" t="n"/>
      <c r="T121" s="203" t="n"/>
      <c r="U121" s="203" t="n"/>
      <c r="V121" s="203" t="n"/>
      <c r="W121" s="203" t="n"/>
      <c r="X121" s="203" t="n"/>
      <c r="Y121" s="203" t="n"/>
      <c r="Z121" s="241" t="n"/>
      <c r="AA121" s="241" t="n"/>
    </row>
    <row r="122" ht="14.25" customHeight="1">
      <c r="A122" s="232" t="inlineStr">
        <is>
          <t>Снеки</t>
        </is>
      </c>
      <c r="B122" s="203" t="n"/>
      <c r="C122" s="203" t="n"/>
      <c r="D122" s="203" t="n"/>
      <c r="E122" s="203" t="n"/>
      <c r="F122" s="203" t="n"/>
      <c r="G122" s="203" t="n"/>
      <c r="H122" s="203" t="n"/>
      <c r="I122" s="203" t="n"/>
      <c r="J122" s="203" t="n"/>
      <c r="K122" s="203" t="n"/>
      <c r="L122" s="203" t="n"/>
      <c r="M122" s="203" t="n"/>
      <c r="N122" s="203" t="n"/>
      <c r="O122" s="203" t="n"/>
      <c r="P122" s="203" t="n"/>
      <c r="Q122" s="203" t="n"/>
      <c r="R122" s="203" t="n"/>
      <c r="S122" s="203" t="n"/>
      <c r="T122" s="203" t="n"/>
      <c r="U122" s="203" t="n"/>
      <c r="V122" s="203" t="n"/>
      <c r="W122" s="203" t="n"/>
      <c r="X122" s="203" t="n"/>
      <c r="Y122" s="203" t="n"/>
      <c r="Z122" s="232" t="n"/>
      <c r="AA122" s="232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204" t="n">
        <v>4607111035806</v>
      </c>
      <c r="E123" s="394" t="n"/>
      <c r="F123" s="428" t="n">
        <v>0.25</v>
      </c>
      <c r="G123" s="38" t="n">
        <v>12</v>
      </c>
      <c r="H123" s="428" t="n">
        <v>3</v>
      </c>
      <c r="I123" s="42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9" t="n"/>
      <c r="N123" s="38" t="n">
        <v>180</v>
      </c>
      <c r="O123" s="48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P123" s="430" t="n"/>
      <c r="Q123" s="430" t="n"/>
      <c r="R123" s="430" t="n"/>
      <c r="S123" s="394" t="n"/>
      <c r="T123" s="40" t="inlineStr"/>
      <c r="U123" s="40" t="inlineStr"/>
      <c r="V123" s="41" t="inlineStr">
        <is>
          <t>кор</t>
        </is>
      </c>
      <c r="W123" s="431" t="n">
        <v>0</v>
      </c>
      <c r="X123" s="432">
        <f>IFERROR(IF(W123="","",W123),"")</f>
        <v/>
      </c>
      <c r="Y123" s="42">
        <f>IFERROR(IF(W123="","",W123*0.01788),"")</f>
        <v/>
      </c>
      <c r="Z123" s="69" t="inlineStr"/>
      <c r="AA123" s="70" t="inlineStr"/>
      <c r="AE123" s="74" t="n"/>
      <c r="BB123" s="128" t="inlineStr">
        <is>
          <t>ПГП</t>
        </is>
      </c>
    </row>
    <row r="124">
      <c r="A124" s="214" t="n"/>
      <c r="B124" s="203" t="n"/>
      <c r="C124" s="203" t="n"/>
      <c r="D124" s="203" t="n"/>
      <c r="E124" s="203" t="n"/>
      <c r="F124" s="203" t="n"/>
      <c r="G124" s="203" t="n"/>
      <c r="H124" s="203" t="n"/>
      <c r="I124" s="203" t="n"/>
      <c r="J124" s="203" t="n"/>
      <c r="K124" s="203" t="n"/>
      <c r="L124" s="203" t="n"/>
      <c r="M124" s="203" t="n"/>
      <c r="N124" s="433" t="n"/>
      <c r="O124" s="434" t="inlineStr">
        <is>
          <t>Итого</t>
        </is>
      </c>
      <c r="P124" s="402" t="n"/>
      <c r="Q124" s="402" t="n"/>
      <c r="R124" s="402" t="n"/>
      <c r="S124" s="402" t="n"/>
      <c r="T124" s="402" t="n"/>
      <c r="U124" s="403" t="n"/>
      <c r="V124" s="43" t="inlineStr">
        <is>
          <t>кор</t>
        </is>
      </c>
      <c r="W124" s="435">
        <f>IFERROR(SUM(W123:W123),"0")</f>
        <v/>
      </c>
      <c r="X124" s="435">
        <f>IFERROR(SUM(X123:X123),"0")</f>
        <v/>
      </c>
      <c r="Y124" s="435">
        <f>IFERROR(IF(Y123="",0,Y123),"0")</f>
        <v/>
      </c>
      <c r="Z124" s="436" t="n"/>
      <c r="AA124" s="436" t="n"/>
    </row>
    <row r="125">
      <c r="A125" s="203" t="n"/>
      <c r="B125" s="203" t="n"/>
      <c r="C125" s="203" t="n"/>
      <c r="D125" s="203" t="n"/>
      <c r="E125" s="203" t="n"/>
      <c r="F125" s="203" t="n"/>
      <c r="G125" s="203" t="n"/>
      <c r="H125" s="203" t="n"/>
      <c r="I125" s="203" t="n"/>
      <c r="J125" s="203" t="n"/>
      <c r="K125" s="203" t="n"/>
      <c r="L125" s="203" t="n"/>
      <c r="M125" s="203" t="n"/>
      <c r="N125" s="433" t="n"/>
      <c r="O125" s="434" t="inlineStr">
        <is>
          <t>Итого</t>
        </is>
      </c>
      <c r="P125" s="402" t="n"/>
      <c r="Q125" s="402" t="n"/>
      <c r="R125" s="402" t="n"/>
      <c r="S125" s="402" t="n"/>
      <c r="T125" s="402" t="n"/>
      <c r="U125" s="403" t="n"/>
      <c r="V125" s="43" t="inlineStr">
        <is>
          <t>кг</t>
        </is>
      </c>
      <c r="W125" s="435">
        <f>IFERROR(SUMPRODUCT(W123:W123*H123:H123),"0")</f>
        <v/>
      </c>
      <c r="X125" s="435">
        <f>IFERROR(SUMPRODUCT(X123:X123*H123:H123),"0")</f>
        <v/>
      </c>
      <c r="Y125" s="43" t="n"/>
      <c r="Z125" s="436" t="n"/>
      <c r="AA125" s="436" t="n"/>
    </row>
    <row r="126" ht="16.5" customHeight="1">
      <c r="A126" s="241" t="inlineStr">
        <is>
          <t>Супермени</t>
        </is>
      </c>
      <c r="B126" s="203" t="n"/>
      <c r="C126" s="203" t="n"/>
      <c r="D126" s="203" t="n"/>
      <c r="E126" s="203" t="n"/>
      <c r="F126" s="203" t="n"/>
      <c r="G126" s="203" t="n"/>
      <c r="H126" s="203" t="n"/>
      <c r="I126" s="203" t="n"/>
      <c r="J126" s="203" t="n"/>
      <c r="K126" s="203" t="n"/>
      <c r="L126" s="203" t="n"/>
      <c r="M126" s="203" t="n"/>
      <c r="N126" s="203" t="n"/>
      <c r="O126" s="203" t="n"/>
      <c r="P126" s="203" t="n"/>
      <c r="Q126" s="203" t="n"/>
      <c r="R126" s="203" t="n"/>
      <c r="S126" s="203" t="n"/>
      <c r="T126" s="203" t="n"/>
      <c r="U126" s="203" t="n"/>
      <c r="V126" s="203" t="n"/>
      <c r="W126" s="203" t="n"/>
      <c r="X126" s="203" t="n"/>
      <c r="Y126" s="203" t="n"/>
      <c r="Z126" s="241" t="n"/>
      <c r="AA126" s="241" t="n"/>
    </row>
    <row r="127" ht="14.25" customHeight="1">
      <c r="A127" s="232" t="inlineStr">
        <is>
          <t>Пельмени ПГП</t>
        </is>
      </c>
      <c r="B127" s="203" t="n"/>
      <c r="C127" s="203" t="n"/>
      <c r="D127" s="203" t="n"/>
      <c r="E127" s="203" t="n"/>
      <c r="F127" s="203" t="n"/>
      <c r="G127" s="203" t="n"/>
      <c r="H127" s="203" t="n"/>
      <c r="I127" s="203" t="n"/>
      <c r="J127" s="203" t="n"/>
      <c r="K127" s="203" t="n"/>
      <c r="L127" s="203" t="n"/>
      <c r="M127" s="203" t="n"/>
      <c r="N127" s="203" t="n"/>
      <c r="O127" s="203" t="n"/>
      <c r="P127" s="203" t="n"/>
      <c r="Q127" s="203" t="n"/>
      <c r="R127" s="203" t="n"/>
      <c r="S127" s="203" t="n"/>
      <c r="T127" s="203" t="n"/>
      <c r="U127" s="203" t="n"/>
      <c r="V127" s="203" t="n"/>
      <c r="W127" s="203" t="n"/>
      <c r="X127" s="203" t="n"/>
      <c r="Y127" s="203" t="n"/>
      <c r="Z127" s="232" t="n"/>
      <c r="AA127" s="232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204" t="n">
        <v>4607111035639</v>
      </c>
      <c r="E128" s="394" t="n"/>
      <c r="F128" s="428" t="n">
        <v>0.2</v>
      </c>
      <c r="G128" s="38" t="n">
        <v>12</v>
      </c>
      <c r="H128" s="428" t="n">
        <v>2.4</v>
      </c>
      <c r="I128" s="42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9" t="n"/>
      <c r="N128" s="38" t="n">
        <v>180</v>
      </c>
      <c r="O128" s="48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P128" s="430" t="n"/>
      <c r="Q128" s="430" t="n"/>
      <c r="R128" s="430" t="n"/>
      <c r="S128" s="394" t="n"/>
      <c r="T128" s="40" t="inlineStr"/>
      <c r="U128" s="40" t="inlineStr"/>
      <c r="V128" s="41" t="inlineStr">
        <is>
          <t>кор</t>
        </is>
      </c>
      <c r="W128" s="431" t="n">
        <v>0</v>
      </c>
      <c r="X128" s="432">
        <f>IFERROR(IF(W128="","",W128),"")</f>
        <v/>
      </c>
      <c r="Y128" s="42">
        <f>IFERROR(IF(W128="","",W128*0.01786),"")</f>
        <v/>
      </c>
      <c r="Z128" s="69" t="inlineStr"/>
      <c r="AA128" s="70" t="inlineStr"/>
      <c r="AE128" s="74" t="n"/>
      <c r="BB128" s="129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204" t="n">
        <v>4607111035646</v>
      </c>
      <c r="E129" s="394" t="n"/>
      <c r="F129" s="428" t="n">
        <v>0.2</v>
      </c>
      <c r="G129" s="38" t="n">
        <v>8</v>
      </c>
      <c r="H129" s="428" t="n">
        <v>1.6</v>
      </c>
      <c r="I129" s="42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9" t="n"/>
      <c r="N129" s="38" t="n">
        <v>180</v>
      </c>
      <c r="O129" s="48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P129" s="430" t="n"/>
      <c r="Q129" s="430" t="n"/>
      <c r="R129" s="430" t="n"/>
      <c r="S129" s="394" t="n"/>
      <c r="T129" s="40" t="inlineStr"/>
      <c r="U129" s="40" t="inlineStr"/>
      <c r="V129" s="41" t="inlineStr">
        <is>
          <t>кор</t>
        </is>
      </c>
      <c r="W129" s="431" t="n">
        <v>0</v>
      </c>
      <c r="X129" s="432">
        <f>IFERROR(IF(W129="","",W129),"")</f>
        <v/>
      </c>
      <c r="Y129" s="42">
        <f>IFERROR(IF(W129="","",W129*0.01157),"")</f>
        <v/>
      </c>
      <c r="Z129" s="69" t="inlineStr"/>
      <c r="AA129" s="70" t="inlineStr"/>
      <c r="AE129" s="74" t="n"/>
      <c r="BB129" s="130" t="inlineStr">
        <is>
          <t>ПГП</t>
        </is>
      </c>
    </row>
    <row r="130">
      <c r="A130" s="214" t="n"/>
      <c r="B130" s="203" t="n"/>
      <c r="C130" s="203" t="n"/>
      <c r="D130" s="203" t="n"/>
      <c r="E130" s="203" t="n"/>
      <c r="F130" s="203" t="n"/>
      <c r="G130" s="203" t="n"/>
      <c r="H130" s="203" t="n"/>
      <c r="I130" s="203" t="n"/>
      <c r="J130" s="203" t="n"/>
      <c r="K130" s="203" t="n"/>
      <c r="L130" s="203" t="n"/>
      <c r="M130" s="203" t="n"/>
      <c r="N130" s="433" t="n"/>
      <c r="O130" s="434" t="inlineStr">
        <is>
          <t>Итого</t>
        </is>
      </c>
      <c r="P130" s="402" t="n"/>
      <c r="Q130" s="402" t="n"/>
      <c r="R130" s="402" t="n"/>
      <c r="S130" s="402" t="n"/>
      <c r="T130" s="402" t="n"/>
      <c r="U130" s="403" t="n"/>
      <c r="V130" s="43" t="inlineStr">
        <is>
          <t>кор</t>
        </is>
      </c>
      <c r="W130" s="435">
        <f>IFERROR(SUM(W128:W129),"0")</f>
        <v/>
      </c>
      <c r="X130" s="435">
        <f>IFERROR(SUM(X128:X129),"0")</f>
        <v/>
      </c>
      <c r="Y130" s="435">
        <f>IFERROR(IF(Y128="",0,Y128),"0")+IFERROR(IF(Y129="",0,Y129),"0")</f>
        <v/>
      </c>
      <c r="Z130" s="436" t="n"/>
      <c r="AA130" s="436" t="n"/>
    </row>
    <row r="131">
      <c r="A131" s="203" t="n"/>
      <c r="B131" s="203" t="n"/>
      <c r="C131" s="203" t="n"/>
      <c r="D131" s="203" t="n"/>
      <c r="E131" s="203" t="n"/>
      <c r="F131" s="203" t="n"/>
      <c r="G131" s="203" t="n"/>
      <c r="H131" s="203" t="n"/>
      <c r="I131" s="203" t="n"/>
      <c r="J131" s="203" t="n"/>
      <c r="K131" s="203" t="n"/>
      <c r="L131" s="203" t="n"/>
      <c r="M131" s="203" t="n"/>
      <c r="N131" s="433" t="n"/>
      <c r="O131" s="434" t="inlineStr">
        <is>
          <t>Итого</t>
        </is>
      </c>
      <c r="P131" s="402" t="n"/>
      <c r="Q131" s="402" t="n"/>
      <c r="R131" s="402" t="n"/>
      <c r="S131" s="402" t="n"/>
      <c r="T131" s="402" t="n"/>
      <c r="U131" s="403" t="n"/>
      <c r="V131" s="43" t="inlineStr">
        <is>
          <t>кг</t>
        </is>
      </c>
      <c r="W131" s="435">
        <f>IFERROR(SUMPRODUCT(W128:W129*H128:H129),"0")</f>
        <v/>
      </c>
      <c r="X131" s="435">
        <f>IFERROR(SUMPRODUCT(X128:X129*H128:H129),"0")</f>
        <v/>
      </c>
      <c r="Y131" s="43" t="n"/>
      <c r="Z131" s="436" t="n"/>
      <c r="AA131" s="436" t="n"/>
    </row>
    <row r="132" ht="16.5" customHeight="1">
      <c r="A132" s="241" t="inlineStr">
        <is>
          <t>Чебуманы</t>
        </is>
      </c>
      <c r="B132" s="203" t="n"/>
      <c r="C132" s="203" t="n"/>
      <c r="D132" s="203" t="n"/>
      <c r="E132" s="203" t="n"/>
      <c r="F132" s="203" t="n"/>
      <c r="G132" s="203" t="n"/>
      <c r="H132" s="203" t="n"/>
      <c r="I132" s="203" t="n"/>
      <c r="J132" s="203" t="n"/>
      <c r="K132" s="203" t="n"/>
      <c r="L132" s="203" t="n"/>
      <c r="M132" s="203" t="n"/>
      <c r="N132" s="203" t="n"/>
      <c r="O132" s="203" t="n"/>
      <c r="P132" s="203" t="n"/>
      <c r="Q132" s="203" t="n"/>
      <c r="R132" s="203" t="n"/>
      <c r="S132" s="203" t="n"/>
      <c r="T132" s="203" t="n"/>
      <c r="U132" s="203" t="n"/>
      <c r="V132" s="203" t="n"/>
      <c r="W132" s="203" t="n"/>
      <c r="X132" s="203" t="n"/>
      <c r="Y132" s="203" t="n"/>
      <c r="Z132" s="241" t="n"/>
      <c r="AA132" s="241" t="n"/>
    </row>
    <row r="133" ht="14.25" customHeight="1">
      <c r="A133" s="232" t="inlineStr">
        <is>
          <t>Снеки</t>
        </is>
      </c>
      <c r="B133" s="203" t="n"/>
      <c r="C133" s="203" t="n"/>
      <c r="D133" s="203" t="n"/>
      <c r="E133" s="203" t="n"/>
      <c r="F133" s="203" t="n"/>
      <c r="G133" s="203" t="n"/>
      <c r="H133" s="203" t="n"/>
      <c r="I133" s="203" t="n"/>
      <c r="J133" s="203" t="n"/>
      <c r="K133" s="203" t="n"/>
      <c r="L133" s="203" t="n"/>
      <c r="M133" s="203" t="n"/>
      <c r="N133" s="203" t="n"/>
      <c r="O133" s="203" t="n"/>
      <c r="P133" s="203" t="n"/>
      <c r="Q133" s="203" t="n"/>
      <c r="R133" s="203" t="n"/>
      <c r="S133" s="203" t="n"/>
      <c r="T133" s="203" t="n"/>
      <c r="U133" s="203" t="n"/>
      <c r="V133" s="203" t="n"/>
      <c r="W133" s="203" t="n"/>
      <c r="X133" s="203" t="n"/>
      <c r="Y133" s="203" t="n"/>
      <c r="Z133" s="232" t="n"/>
      <c r="AA133" s="232" t="n"/>
    </row>
    <row r="134" ht="27" customHeight="1">
      <c r="A134" s="64" t="inlineStr">
        <is>
          <t>SU002668</t>
        </is>
      </c>
      <c r="B134" s="64" t="inlineStr">
        <is>
          <t>P003040</t>
        </is>
      </c>
      <c r="C134" s="37" t="n">
        <v>4301135133</v>
      </c>
      <c r="D134" s="204" t="n">
        <v>4607111036568</v>
      </c>
      <c r="E134" s="394" t="n"/>
      <c r="F134" s="428" t="n">
        <v>0.28</v>
      </c>
      <c r="G134" s="38" t="n">
        <v>6</v>
      </c>
      <c r="H134" s="428" t="n">
        <v>1.68</v>
      </c>
      <c r="I134" s="428" t="n">
        <v>2.1018</v>
      </c>
      <c r="J134" s="38" t="n">
        <v>126</v>
      </c>
      <c r="K134" s="38" t="inlineStr">
        <is>
          <t>14</t>
        </is>
      </c>
      <c r="L134" s="39" t="inlineStr">
        <is>
          <t>МГ</t>
        </is>
      </c>
      <c r="M134" s="39" t="n"/>
      <c r="N134" s="38" t="n">
        <v>180</v>
      </c>
      <c r="O134" s="48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P134" s="430" t="n"/>
      <c r="Q134" s="430" t="n"/>
      <c r="R134" s="430" t="n"/>
      <c r="S134" s="394" t="n"/>
      <c r="T134" s="40" t="inlineStr"/>
      <c r="U134" s="40" t="inlineStr"/>
      <c r="V134" s="41" t="inlineStr">
        <is>
          <t>кор</t>
        </is>
      </c>
      <c r="W134" s="431" t="n">
        <v>0</v>
      </c>
      <c r="X134" s="432">
        <f>IFERROR(IF(W134="","",W134),"")</f>
        <v/>
      </c>
      <c r="Y134" s="42">
        <f>IFERROR(IF(W134="","",W134*0.00936),"")</f>
        <v/>
      </c>
      <c r="Z134" s="69" t="inlineStr"/>
      <c r="AA134" s="70" t="inlineStr"/>
      <c r="AE134" s="74" t="n"/>
      <c r="BB134" s="131" t="inlineStr">
        <is>
          <t>ПГП</t>
        </is>
      </c>
    </row>
    <row r="135">
      <c r="A135" s="214" t="n"/>
      <c r="B135" s="203" t="n"/>
      <c r="C135" s="203" t="n"/>
      <c r="D135" s="203" t="n"/>
      <c r="E135" s="203" t="n"/>
      <c r="F135" s="203" t="n"/>
      <c r="G135" s="203" t="n"/>
      <c r="H135" s="203" t="n"/>
      <c r="I135" s="203" t="n"/>
      <c r="J135" s="203" t="n"/>
      <c r="K135" s="203" t="n"/>
      <c r="L135" s="203" t="n"/>
      <c r="M135" s="203" t="n"/>
      <c r="N135" s="433" t="n"/>
      <c r="O135" s="434" t="inlineStr">
        <is>
          <t>Итого</t>
        </is>
      </c>
      <c r="P135" s="402" t="n"/>
      <c r="Q135" s="402" t="n"/>
      <c r="R135" s="402" t="n"/>
      <c r="S135" s="402" t="n"/>
      <c r="T135" s="402" t="n"/>
      <c r="U135" s="403" t="n"/>
      <c r="V135" s="43" t="inlineStr">
        <is>
          <t>кор</t>
        </is>
      </c>
      <c r="W135" s="435">
        <f>IFERROR(SUM(W134:W134),"0")</f>
        <v/>
      </c>
      <c r="X135" s="435">
        <f>IFERROR(SUM(X134:X134),"0")</f>
        <v/>
      </c>
      <c r="Y135" s="435">
        <f>IFERROR(IF(Y134="",0,Y134),"0")</f>
        <v/>
      </c>
      <c r="Z135" s="436" t="n"/>
      <c r="AA135" s="436" t="n"/>
    </row>
    <row r="136">
      <c r="A136" s="203" t="n"/>
      <c r="B136" s="203" t="n"/>
      <c r="C136" s="203" t="n"/>
      <c r="D136" s="203" t="n"/>
      <c r="E136" s="203" t="n"/>
      <c r="F136" s="203" t="n"/>
      <c r="G136" s="203" t="n"/>
      <c r="H136" s="203" t="n"/>
      <c r="I136" s="203" t="n"/>
      <c r="J136" s="203" t="n"/>
      <c r="K136" s="203" t="n"/>
      <c r="L136" s="203" t="n"/>
      <c r="M136" s="203" t="n"/>
      <c r="N136" s="433" t="n"/>
      <c r="O136" s="434" t="inlineStr">
        <is>
          <t>Итого</t>
        </is>
      </c>
      <c r="P136" s="402" t="n"/>
      <c r="Q136" s="402" t="n"/>
      <c r="R136" s="402" t="n"/>
      <c r="S136" s="402" t="n"/>
      <c r="T136" s="402" t="n"/>
      <c r="U136" s="403" t="n"/>
      <c r="V136" s="43" t="inlineStr">
        <is>
          <t>кг</t>
        </is>
      </c>
      <c r="W136" s="435">
        <f>IFERROR(SUMPRODUCT(W134:W134*H134:H134),"0")</f>
        <v/>
      </c>
      <c r="X136" s="435">
        <f>IFERROR(SUMPRODUCT(X134:X134*H134:H134),"0")</f>
        <v/>
      </c>
      <c r="Y136" s="43" t="n"/>
      <c r="Z136" s="436" t="n"/>
      <c r="AA136" s="436" t="n"/>
    </row>
    <row r="137" ht="27.75" customHeight="1">
      <c r="A137" s="243" t="inlineStr">
        <is>
          <t>No Name</t>
        </is>
      </c>
      <c r="B137" s="427" t="n"/>
      <c r="C137" s="427" t="n"/>
      <c r="D137" s="427" t="n"/>
      <c r="E137" s="427" t="n"/>
      <c r="F137" s="427" t="n"/>
      <c r="G137" s="427" t="n"/>
      <c r="H137" s="427" t="n"/>
      <c r="I137" s="427" t="n"/>
      <c r="J137" s="427" t="n"/>
      <c r="K137" s="427" t="n"/>
      <c r="L137" s="427" t="n"/>
      <c r="M137" s="427" t="n"/>
      <c r="N137" s="427" t="n"/>
      <c r="O137" s="427" t="n"/>
      <c r="P137" s="427" t="n"/>
      <c r="Q137" s="427" t="n"/>
      <c r="R137" s="427" t="n"/>
      <c r="S137" s="427" t="n"/>
      <c r="T137" s="427" t="n"/>
      <c r="U137" s="427" t="n"/>
      <c r="V137" s="427" t="n"/>
      <c r="W137" s="427" t="n"/>
      <c r="X137" s="427" t="n"/>
      <c r="Y137" s="427" t="n"/>
      <c r="Z137" s="55" t="n"/>
      <c r="AA137" s="55" t="n"/>
    </row>
    <row r="138" ht="16.5" customHeight="1">
      <c r="A138" s="241" t="inlineStr">
        <is>
          <t>No Name ПГП</t>
        </is>
      </c>
      <c r="B138" s="203" t="n"/>
      <c r="C138" s="203" t="n"/>
      <c r="D138" s="203" t="n"/>
      <c r="E138" s="203" t="n"/>
      <c r="F138" s="203" t="n"/>
      <c r="G138" s="203" t="n"/>
      <c r="H138" s="203" t="n"/>
      <c r="I138" s="203" t="n"/>
      <c r="J138" s="203" t="n"/>
      <c r="K138" s="203" t="n"/>
      <c r="L138" s="203" t="n"/>
      <c r="M138" s="203" t="n"/>
      <c r="N138" s="203" t="n"/>
      <c r="O138" s="203" t="n"/>
      <c r="P138" s="203" t="n"/>
      <c r="Q138" s="203" t="n"/>
      <c r="R138" s="203" t="n"/>
      <c r="S138" s="203" t="n"/>
      <c r="T138" s="203" t="n"/>
      <c r="U138" s="203" t="n"/>
      <c r="V138" s="203" t="n"/>
      <c r="W138" s="203" t="n"/>
      <c r="X138" s="203" t="n"/>
      <c r="Y138" s="203" t="n"/>
      <c r="Z138" s="241" t="n"/>
      <c r="AA138" s="241" t="n"/>
    </row>
    <row r="139" ht="14.25" customHeight="1">
      <c r="A139" s="232" t="inlineStr">
        <is>
          <t>Снеки</t>
        </is>
      </c>
      <c r="B139" s="203" t="n"/>
      <c r="C139" s="203" t="n"/>
      <c r="D139" s="203" t="n"/>
      <c r="E139" s="203" t="n"/>
      <c r="F139" s="203" t="n"/>
      <c r="G139" s="203" t="n"/>
      <c r="H139" s="203" t="n"/>
      <c r="I139" s="203" t="n"/>
      <c r="J139" s="203" t="n"/>
      <c r="K139" s="203" t="n"/>
      <c r="L139" s="203" t="n"/>
      <c r="M139" s="203" t="n"/>
      <c r="N139" s="203" t="n"/>
      <c r="O139" s="203" t="n"/>
      <c r="P139" s="203" t="n"/>
      <c r="Q139" s="203" t="n"/>
      <c r="R139" s="203" t="n"/>
      <c r="S139" s="203" t="n"/>
      <c r="T139" s="203" t="n"/>
      <c r="U139" s="203" t="n"/>
      <c r="V139" s="203" t="n"/>
      <c r="W139" s="203" t="n"/>
      <c r="X139" s="203" t="n"/>
      <c r="Y139" s="203" t="n"/>
      <c r="Z139" s="232" t="n"/>
      <c r="AA139" s="232" t="n"/>
    </row>
    <row r="140" ht="16.5" customHeight="1">
      <c r="A140" s="64" t="inlineStr">
        <is>
          <t>SU003415</t>
        </is>
      </c>
      <c r="B140" s="64" t="inlineStr">
        <is>
          <t>P004235</t>
        </is>
      </c>
      <c r="C140" s="37" t="n">
        <v>4301135317</v>
      </c>
      <c r="D140" s="204" t="n">
        <v>4607111039057</v>
      </c>
      <c r="E140" s="394" t="n"/>
      <c r="F140" s="428" t="n">
        <v>1.8</v>
      </c>
      <c r="G140" s="38" t="n">
        <v>1</v>
      </c>
      <c r="H140" s="428" t="n">
        <v>1.8</v>
      </c>
      <c r="I140" s="428" t="n">
        <v>1.9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9" t="n"/>
      <c r="N140" s="38" t="n">
        <v>180</v>
      </c>
      <c r="O140" s="484" t="inlineStr">
        <is>
          <t>Снеки «Сосисоны в темпуре» Весовой ТМ «No Name» 1,8</t>
        </is>
      </c>
      <c r="P140" s="430" t="n"/>
      <c r="Q140" s="430" t="n"/>
      <c r="R140" s="430" t="n"/>
      <c r="S140" s="394" t="n"/>
      <c r="T140" s="40" t="inlineStr"/>
      <c r="U140" s="40" t="inlineStr"/>
      <c r="V140" s="41" t="inlineStr">
        <is>
          <t>кор</t>
        </is>
      </c>
      <c r="W140" s="431" t="n">
        <v>33</v>
      </c>
      <c r="X140" s="432">
        <f>IFERROR(IF(W140="","",W140),"")</f>
        <v/>
      </c>
      <c r="Y140" s="42">
        <f>IFERROR(IF(W140="","",W140*0.00502),"")</f>
        <v/>
      </c>
      <c r="Z140" s="69" t="inlineStr"/>
      <c r="AA140" s="70" t="inlineStr"/>
      <c r="AE140" s="74" t="n"/>
      <c r="BB140" s="132" t="inlineStr">
        <is>
          <t>ПГП</t>
        </is>
      </c>
    </row>
    <row r="141">
      <c r="A141" s="214" t="n"/>
      <c r="B141" s="203" t="n"/>
      <c r="C141" s="203" t="n"/>
      <c r="D141" s="203" t="n"/>
      <c r="E141" s="203" t="n"/>
      <c r="F141" s="203" t="n"/>
      <c r="G141" s="203" t="n"/>
      <c r="H141" s="203" t="n"/>
      <c r="I141" s="203" t="n"/>
      <c r="J141" s="203" t="n"/>
      <c r="K141" s="203" t="n"/>
      <c r="L141" s="203" t="n"/>
      <c r="M141" s="203" t="n"/>
      <c r="N141" s="433" t="n"/>
      <c r="O141" s="434" t="inlineStr">
        <is>
          <t>Итого</t>
        </is>
      </c>
      <c r="P141" s="402" t="n"/>
      <c r="Q141" s="402" t="n"/>
      <c r="R141" s="402" t="n"/>
      <c r="S141" s="402" t="n"/>
      <c r="T141" s="402" t="n"/>
      <c r="U141" s="403" t="n"/>
      <c r="V141" s="43" t="inlineStr">
        <is>
          <t>кор</t>
        </is>
      </c>
      <c r="W141" s="435">
        <f>IFERROR(SUM(W140:W140),"0")</f>
        <v/>
      </c>
      <c r="X141" s="435">
        <f>IFERROR(SUM(X140:X140),"0")</f>
        <v/>
      </c>
      <c r="Y141" s="435">
        <f>IFERROR(IF(Y140="",0,Y140),"0")</f>
        <v/>
      </c>
      <c r="Z141" s="436" t="n"/>
      <c r="AA141" s="436" t="n"/>
    </row>
    <row r="142">
      <c r="A142" s="203" t="n"/>
      <c r="B142" s="203" t="n"/>
      <c r="C142" s="203" t="n"/>
      <c r="D142" s="203" t="n"/>
      <c r="E142" s="203" t="n"/>
      <c r="F142" s="203" t="n"/>
      <c r="G142" s="203" t="n"/>
      <c r="H142" s="203" t="n"/>
      <c r="I142" s="203" t="n"/>
      <c r="J142" s="203" t="n"/>
      <c r="K142" s="203" t="n"/>
      <c r="L142" s="203" t="n"/>
      <c r="M142" s="203" t="n"/>
      <c r="N142" s="433" t="n"/>
      <c r="O142" s="434" t="inlineStr">
        <is>
          <t>Итого</t>
        </is>
      </c>
      <c r="P142" s="402" t="n"/>
      <c r="Q142" s="402" t="n"/>
      <c r="R142" s="402" t="n"/>
      <c r="S142" s="402" t="n"/>
      <c r="T142" s="402" t="n"/>
      <c r="U142" s="403" t="n"/>
      <c r="V142" s="43" t="inlineStr">
        <is>
          <t>кг</t>
        </is>
      </c>
      <c r="W142" s="435">
        <f>IFERROR(SUMPRODUCT(W140:W140*H140:H140),"0")</f>
        <v/>
      </c>
      <c r="X142" s="435">
        <f>IFERROR(SUMPRODUCT(X140:X140*H140:H140),"0")</f>
        <v/>
      </c>
      <c r="Y142" s="43" t="n"/>
      <c r="Z142" s="436" t="n"/>
      <c r="AA142" s="436" t="n"/>
    </row>
    <row r="143" ht="16.5" customHeight="1">
      <c r="A143" s="241" t="inlineStr">
        <is>
          <t>Стародворье ПГП</t>
        </is>
      </c>
      <c r="B143" s="203" t="n"/>
      <c r="C143" s="203" t="n"/>
      <c r="D143" s="203" t="n"/>
      <c r="E143" s="203" t="n"/>
      <c r="F143" s="203" t="n"/>
      <c r="G143" s="203" t="n"/>
      <c r="H143" s="203" t="n"/>
      <c r="I143" s="203" t="n"/>
      <c r="J143" s="203" t="n"/>
      <c r="K143" s="203" t="n"/>
      <c r="L143" s="203" t="n"/>
      <c r="M143" s="203" t="n"/>
      <c r="N143" s="203" t="n"/>
      <c r="O143" s="203" t="n"/>
      <c r="P143" s="203" t="n"/>
      <c r="Q143" s="203" t="n"/>
      <c r="R143" s="203" t="n"/>
      <c r="S143" s="203" t="n"/>
      <c r="T143" s="203" t="n"/>
      <c r="U143" s="203" t="n"/>
      <c r="V143" s="203" t="n"/>
      <c r="W143" s="203" t="n"/>
      <c r="X143" s="203" t="n"/>
      <c r="Y143" s="203" t="n"/>
      <c r="Z143" s="241" t="n"/>
      <c r="AA143" s="241" t="n"/>
    </row>
    <row r="144" ht="14.25" customHeight="1">
      <c r="A144" s="232" t="inlineStr">
        <is>
          <t>Пельмени ПГП</t>
        </is>
      </c>
      <c r="B144" s="203" t="n"/>
      <c r="C144" s="203" t="n"/>
      <c r="D144" s="203" t="n"/>
      <c r="E144" s="203" t="n"/>
      <c r="F144" s="203" t="n"/>
      <c r="G144" s="203" t="n"/>
      <c r="H144" s="203" t="n"/>
      <c r="I144" s="203" t="n"/>
      <c r="J144" s="203" t="n"/>
      <c r="K144" s="203" t="n"/>
      <c r="L144" s="203" t="n"/>
      <c r="M144" s="203" t="n"/>
      <c r="N144" s="203" t="n"/>
      <c r="O144" s="203" t="n"/>
      <c r="P144" s="203" t="n"/>
      <c r="Q144" s="203" t="n"/>
      <c r="R144" s="203" t="n"/>
      <c r="S144" s="203" t="n"/>
      <c r="T144" s="203" t="n"/>
      <c r="U144" s="203" t="n"/>
      <c r="V144" s="203" t="n"/>
      <c r="W144" s="203" t="n"/>
      <c r="X144" s="203" t="n"/>
      <c r="Y144" s="203" t="n"/>
      <c r="Z144" s="232" t="n"/>
      <c r="AA144" s="232" t="n"/>
    </row>
    <row r="145" ht="16.5" customHeight="1">
      <c r="A145" s="64" t="inlineStr">
        <is>
          <t>SU002891</t>
        </is>
      </c>
      <c r="B145" s="64" t="inlineStr">
        <is>
          <t>P003301</t>
        </is>
      </c>
      <c r="C145" s="37" t="n">
        <v>4301071010</v>
      </c>
      <c r="D145" s="204" t="n">
        <v>4607111037701</v>
      </c>
      <c r="E145" s="394" t="n"/>
      <c r="F145" s="428" t="n">
        <v>5</v>
      </c>
      <c r="G145" s="38" t="n">
        <v>1</v>
      </c>
      <c r="H145" s="428" t="n">
        <v>5</v>
      </c>
      <c r="I145" s="428" t="n">
        <v>5.2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9" t="n"/>
      <c r="N145" s="38" t="n">
        <v>180</v>
      </c>
      <c r="O145" s="485">
        <f>HYPERLINK("https://abi.ru/products/Замороженные/No Name/Стародворье ПГП/Пельмени ПГП/P003301/","Пельмени «Быстромени» Весовой ТМ «No Name» 5")</f>
        <v/>
      </c>
      <c r="P145" s="430" t="n"/>
      <c r="Q145" s="430" t="n"/>
      <c r="R145" s="430" t="n"/>
      <c r="S145" s="394" t="n"/>
      <c r="T145" s="40" t="inlineStr"/>
      <c r="U145" s="40" t="inlineStr"/>
      <c r="V145" s="41" t="inlineStr">
        <is>
          <t>кор</t>
        </is>
      </c>
      <c r="W145" s="431" t="n">
        <v>0</v>
      </c>
      <c r="X145" s="432">
        <f>IFERROR(IF(W145="","",W145),"")</f>
        <v/>
      </c>
      <c r="Y145" s="42">
        <f>IFERROR(IF(W145="","",W145*0.00866),"")</f>
        <v/>
      </c>
      <c r="Z145" s="69" t="inlineStr"/>
      <c r="AA145" s="70" t="inlineStr"/>
      <c r="AE145" s="74" t="n"/>
      <c r="BB145" s="133" t="inlineStr">
        <is>
          <t>ПГП</t>
        </is>
      </c>
    </row>
    <row r="146">
      <c r="A146" s="214" t="n"/>
      <c r="B146" s="203" t="n"/>
      <c r="C146" s="203" t="n"/>
      <c r="D146" s="203" t="n"/>
      <c r="E146" s="203" t="n"/>
      <c r="F146" s="203" t="n"/>
      <c r="G146" s="203" t="n"/>
      <c r="H146" s="203" t="n"/>
      <c r="I146" s="203" t="n"/>
      <c r="J146" s="203" t="n"/>
      <c r="K146" s="203" t="n"/>
      <c r="L146" s="203" t="n"/>
      <c r="M146" s="203" t="n"/>
      <c r="N146" s="433" t="n"/>
      <c r="O146" s="434" t="inlineStr">
        <is>
          <t>Итого</t>
        </is>
      </c>
      <c r="P146" s="402" t="n"/>
      <c r="Q146" s="402" t="n"/>
      <c r="R146" s="402" t="n"/>
      <c r="S146" s="402" t="n"/>
      <c r="T146" s="402" t="n"/>
      <c r="U146" s="403" t="n"/>
      <c r="V146" s="43" t="inlineStr">
        <is>
          <t>кор</t>
        </is>
      </c>
      <c r="W146" s="435">
        <f>IFERROR(SUM(W145:W145),"0")</f>
        <v/>
      </c>
      <c r="X146" s="435">
        <f>IFERROR(SUM(X145:X145),"0")</f>
        <v/>
      </c>
      <c r="Y146" s="435">
        <f>IFERROR(IF(Y145="",0,Y145),"0")</f>
        <v/>
      </c>
      <c r="Z146" s="436" t="n"/>
      <c r="AA146" s="436" t="n"/>
    </row>
    <row r="147">
      <c r="A147" s="203" t="n"/>
      <c r="B147" s="203" t="n"/>
      <c r="C147" s="203" t="n"/>
      <c r="D147" s="203" t="n"/>
      <c r="E147" s="203" t="n"/>
      <c r="F147" s="203" t="n"/>
      <c r="G147" s="203" t="n"/>
      <c r="H147" s="203" t="n"/>
      <c r="I147" s="203" t="n"/>
      <c r="J147" s="203" t="n"/>
      <c r="K147" s="203" t="n"/>
      <c r="L147" s="203" t="n"/>
      <c r="M147" s="203" t="n"/>
      <c r="N147" s="433" t="n"/>
      <c r="O147" s="434" t="inlineStr">
        <is>
          <t>Итого</t>
        </is>
      </c>
      <c r="P147" s="402" t="n"/>
      <c r="Q147" s="402" t="n"/>
      <c r="R147" s="402" t="n"/>
      <c r="S147" s="402" t="n"/>
      <c r="T147" s="402" t="n"/>
      <c r="U147" s="403" t="n"/>
      <c r="V147" s="43" t="inlineStr">
        <is>
          <t>кг</t>
        </is>
      </c>
      <c r="W147" s="435">
        <f>IFERROR(SUMPRODUCT(W145:W145*H145:H145),"0")</f>
        <v/>
      </c>
      <c r="X147" s="435">
        <f>IFERROR(SUMPRODUCT(X145:X145*H145:H145),"0")</f>
        <v/>
      </c>
      <c r="Y147" s="43" t="n"/>
      <c r="Z147" s="436" t="n"/>
      <c r="AA147" s="436" t="n"/>
    </row>
    <row r="148" ht="16.5" customHeight="1">
      <c r="A148" s="241" t="inlineStr">
        <is>
          <t>No Name ЗПФ</t>
        </is>
      </c>
      <c r="B148" s="203" t="n"/>
      <c r="C148" s="203" t="n"/>
      <c r="D148" s="203" t="n"/>
      <c r="E148" s="203" t="n"/>
      <c r="F148" s="203" t="n"/>
      <c r="G148" s="203" t="n"/>
      <c r="H148" s="203" t="n"/>
      <c r="I148" s="203" t="n"/>
      <c r="J148" s="203" t="n"/>
      <c r="K148" s="203" t="n"/>
      <c r="L148" s="203" t="n"/>
      <c r="M148" s="203" t="n"/>
      <c r="N148" s="203" t="n"/>
      <c r="O148" s="203" t="n"/>
      <c r="P148" s="203" t="n"/>
      <c r="Q148" s="203" t="n"/>
      <c r="R148" s="203" t="n"/>
      <c r="S148" s="203" t="n"/>
      <c r="T148" s="203" t="n"/>
      <c r="U148" s="203" t="n"/>
      <c r="V148" s="203" t="n"/>
      <c r="W148" s="203" t="n"/>
      <c r="X148" s="203" t="n"/>
      <c r="Y148" s="203" t="n"/>
      <c r="Z148" s="241" t="n"/>
      <c r="AA148" s="241" t="n"/>
    </row>
    <row r="149" ht="14.25" customHeight="1">
      <c r="A149" s="232" t="inlineStr">
        <is>
          <t>Пельмени</t>
        </is>
      </c>
      <c r="B149" s="203" t="n"/>
      <c r="C149" s="203" t="n"/>
      <c r="D149" s="203" t="n"/>
      <c r="E149" s="203" t="n"/>
      <c r="F149" s="203" t="n"/>
      <c r="G149" s="203" t="n"/>
      <c r="H149" s="203" t="n"/>
      <c r="I149" s="203" t="n"/>
      <c r="J149" s="203" t="n"/>
      <c r="K149" s="203" t="n"/>
      <c r="L149" s="203" t="n"/>
      <c r="M149" s="203" t="n"/>
      <c r="N149" s="203" t="n"/>
      <c r="O149" s="203" t="n"/>
      <c r="P149" s="203" t="n"/>
      <c r="Q149" s="203" t="n"/>
      <c r="R149" s="203" t="n"/>
      <c r="S149" s="203" t="n"/>
      <c r="T149" s="203" t="n"/>
      <c r="U149" s="203" t="n"/>
      <c r="V149" s="203" t="n"/>
      <c r="W149" s="203" t="n"/>
      <c r="X149" s="203" t="n"/>
      <c r="Y149" s="203" t="n"/>
      <c r="Z149" s="232" t="n"/>
      <c r="AA149" s="232" t="n"/>
    </row>
    <row r="150" ht="16.5" customHeight="1">
      <c r="A150" s="64" t="inlineStr">
        <is>
          <t>SU002396</t>
        </is>
      </c>
      <c r="B150" s="64" t="inlineStr">
        <is>
          <t>P004073</t>
        </is>
      </c>
      <c r="C150" s="37" t="n">
        <v>4301071026</v>
      </c>
      <c r="D150" s="204" t="n">
        <v>4607111036384</v>
      </c>
      <c r="E150" s="394" t="n"/>
      <c r="F150" s="428" t="n">
        <v>1</v>
      </c>
      <c r="G150" s="38" t="n">
        <v>5</v>
      </c>
      <c r="H150" s="428" t="n">
        <v>5</v>
      </c>
      <c r="I150" s="428" t="n">
        <v>5.253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9" t="n"/>
      <c r="N150" s="38" t="n">
        <v>180</v>
      </c>
      <c r="O150" s="486" t="inlineStr">
        <is>
          <t>Пельмени Зареченские No name Весовые Сфера No name 5 кг</t>
        </is>
      </c>
      <c r="P150" s="430" t="n"/>
      <c r="Q150" s="430" t="n"/>
      <c r="R150" s="430" t="n"/>
      <c r="S150" s="394" t="n"/>
      <c r="T150" s="40" t="inlineStr"/>
      <c r="U150" s="40" t="inlineStr"/>
      <c r="V150" s="41" t="inlineStr">
        <is>
          <t>кор</t>
        </is>
      </c>
      <c r="W150" s="431" t="n">
        <v>0</v>
      </c>
      <c r="X150" s="432">
        <f>IFERROR(IF(W150="","",W150),"")</f>
        <v/>
      </c>
      <c r="Y150" s="42">
        <f>IFERROR(IF(W150="","",W150*0.00866),"")</f>
        <v/>
      </c>
      <c r="Z150" s="69" t="inlineStr"/>
      <c r="AA150" s="70" t="inlineStr"/>
      <c r="AE150" s="74" t="n"/>
      <c r="BB150" s="134" t="inlineStr">
        <is>
          <t>ЗПФ</t>
        </is>
      </c>
    </row>
    <row r="151" ht="27" customHeight="1">
      <c r="A151" s="64" t="inlineStr">
        <is>
          <t>SU002314</t>
        </is>
      </c>
      <c r="B151" s="64" t="inlineStr">
        <is>
          <t>P003452</t>
        </is>
      </c>
      <c r="C151" s="37" t="n">
        <v>4301070956</v>
      </c>
      <c r="D151" s="204" t="n">
        <v>4640242180250</v>
      </c>
      <c r="E151" s="394" t="n"/>
      <c r="F151" s="428" t="n">
        <v>5</v>
      </c>
      <c r="G151" s="38" t="n">
        <v>1</v>
      </c>
      <c r="H151" s="428" t="n">
        <v>5</v>
      </c>
      <c r="I151" s="428" t="n">
        <v>5.2132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9" t="n"/>
      <c r="N151" s="38" t="n">
        <v>180</v>
      </c>
      <c r="O151" s="487" t="inlineStr">
        <is>
          <t>Пельмени «Хинкали Классические» Весовые Хинкали ТМ «Зареченские» 5 кг</t>
        </is>
      </c>
      <c r="P151" s="430" t="n"/>
      <c r="Q151" s="430" t="n"/>
      <c r="R151" s="430" t="n"/>
      <c r="S151" s="394" t="n"/>
      <c r="T151" s="40" t="inlineStr"/>
      <c r="U151" s="40" t="inlineStr"/>
      <c r="V151" s="41" t="inlineStr">
        <is>
          <t>кор</t>
        </is>
      </c>
      <c r="W151" s="431" t="n">
        <v>0</v>
      </c>
      <c r="X151" s="432">
        <f>IFERROR(IF(W151="","",W151),"")</f>
        <v/>
      </c>
      <c r="Y151" s="42">
        <f>IFERROR(IF(W151="","",W151*0.00866),"")</f>
        <v/>
      </c>
      <c r="Z151" s="69" t="inlineStr"/>
      <c r="AA151" s="70" t="inlineStr"/>
      <c r="AE151" s="74" t="n"/>
      <c r="BB151" s="135" t="inlineStr">
        <is>
          <t>ЗПФ</t>
        </is>
      </c>
    </row>
    <row r="152" ht="27" customHeight="1">
      <c r="A152" s="64" t="inlineStr">
        <is>
          <t>SU000197</t>
        </is>
      </c>
      <c r="B152" s="64" t="inlineStr">
        <is>
          <t>P004077</t>
        </is>
      </c>
      <c r="C152" s="37" t="n">
        <v>4301071028</v>
      </c>
      <c r="D152" s="204" t="n">
        <v>4607111036216</v>
      </c>
      <c r="E152" s="394" t="n"/>
      <c r="F152" s="428" t="n">
        <v>1</v>
      </c>
      <c r="G152" s="38" t="n">
        <v>5</v>
      </c>
      <c r="H152" s="428" t="n">
        <v>5</v>
      </c>
      <c r="I152" s="428" t="n">
        <v>5.266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9" t="n"/>
      <c r="N152" s="38" t="n">
        <v>180</v>
      </c>
      <c r="O152" s="48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P152" s="430" t="n"/>
      <c r="Q152" s="430" t="n"/>
      <c r="R152" s="430" t="n"/>
      <c r="S152" s="394" t="n"/>
      <c r="T152" s="40" t="inlineStr"/>
      <c r="U152" s="40" t="inlineStr"/>
      <c r="V152" s="41" t="inlineStr">
        <is>
          <t>кор</t>
        </is>
      </c>
      <c r="W152" s="431" t="n">
        <v>54</v>
      </c>
      <c r="X152" s="432">
        <f>IFERROR(IF(W152="","",W152),"")</f>
        <v/>
      </c>
      <c r="Y152" s="42">
        <f>IFERROR(IF(W152="","",W152*0.00866),"")</f>
        <v/>
      </c>
      <c r="Z152" s="69" t="inlineStr"/>
      <c r="AA152" s="70" t="inlineStr"/>
      <c r="AE152" s="74" t="n"/>
      <c r="BB152" s="136" t="inlineStr">
        <is>
          <t>ЗПФ</t>
        </is>
      </c>
    </row>
    <row r="153" ht="27" customHeight="1">
      <c r="A153" s="64" t="inlineStr">
        <is>
          <t>SU002335</t>
        </is>
      </c>
      <c r="B153" s="64" t="inlineStr">
        <is>
          <t>P004076</t>
        </is>
      </c>
      <c r="C153" s="37" t="n">
        <v>4301071027</v>
      </c>
      <c r="D153" s="204" t="n">
        <v>4607111036278</v>
      </c>
      <c r="E153" s="394" t="n"/>
      <c r="F153" s="428" t="n">
        <v>1</v>
      </c>
      <c r="G153" s="38" t="n">
        <v>5</v>
      </c>
      <c r="H153" s="428" t="n">
        <v>5</v>
      </c>
      <c r="I153" s="428" t="n">
        <v>5.283</v>
      </c>
      <c r="J153" s="38" t="n">
        <v>84</v>
      </c>
      <c r="K153" s="38" t="inlineStr">
        <is>
          <t>12</t>
        </is>
      </c>
      <c r="L153" s="39" t="inlineStr">
        <is>
          <t>МГ</t>
        </is>
      </c>
      <c r="M153" s="39" t="n"/>
      <c r="N153" s="38" t="n">
        <v>180</v>
      </c>
      <c r="O153" s="489" t="inlineStr">
        <is>
          <t>Пельмени Умелый повар No name Весовые Равиоли No name 5 кг</t>
        </is>
      </c>
      <c r="P153" s="430" t="n"/>
      <c r="Q153" s="430" t="n"/>
      <c r="R153" s="430" t="n"/>
      <c r="S153" s="394" t="n"/>
      <c r="T153" s="40" t="inlineStr"/>
      <c r="U153" s="40" t="inlineStr"/>
      <c r="V153" s="41" t="inlineStr">
        <is>
          <t>кор</t>
        </is>
      </c>
      <c r="W153" s="431" t="n">
        <v>0</v>
      </c>
      <c r="X153" s="432">
        <f>IFERROR(IF(W153="","",W153),"")</f>
        <v/>
      </c>
      <c r="Y153" s="42">
        <f>IFERROR(IF(W153="","",W153*0.0155),"")</f>
        <v/>
      </c>
      <c r="Z153" s="69" t="inlineStr"/>
      <c r="AA153" s="70" t="inlineStr"/>
      <c r="AE153" s="74" t="n"/>
      <c r="BB153" s="137" t="inlineStr">
        <is>
          <t>ЗПФ</t>
        </is>
      </c>
    </row>
    <row r="154">
      <c r="A154" s="214" t="n"/>
      <c r="B154" s="203" t="n"/>
      <c r="C154" s="203" t="n"/>
      <c r="D154" s="203" t="n"/>
      <c r="E154" s="203" t="n"/>
      <c r="F154" s="203" t="n"/>
      <c r="G154" s="203" t="n"/>
      <c r="H154" s="203" t="n"/>
      <c r="I154" s="203" t="n"/>
      <c r="J154" s="203" t="n"/>
      <c r="K154" s="203" t="n"/>
      <c r="L154" s="203" t="n"/>
      <c r="M154" s="203" t="n"/>
      <c r="N154" s="433" t="n"/>
      <c r="O154" s="434" t="inlineStr">
        <is>
          <t>Итого</t>
        </is>
      </c>
      <c r="P154" s="402" t="n"/>
      <c r="Q154" s="402" t="n"/>
      <c r="R154" s="402" t="n"/>
      <c r="S154" s="402" t="n"/>
      <c r="T154" s="402" t="n"/>
      <c r="U154" s="403" t="n"/>
      <c r="V154" s="43" t="inlineStr">
        <is>
          <t>кор</t>
        </is>
      </c>
      <c r="W154" s="435">
        <f>IFERROR(SUM(W150:W153),"0")</f>
        <v/>
      </c>
      <c r="X154" s="435">
        <f>IFERROR(SUM(X150:X153),"0")</f>
        <v/>
      </c>
      <c r="Y154" s="435">
        <f>IFERROR(IF(Y150="",0,Y150),"0")+IFERROR(IF(Y151="",0,Y151),"0")+IFERROR(IF(Y152="",0,Y152),"0")+IFERROR(IF(Y153="",0,Y153),"0")</f>
        <v/>
      </c>
      <c r="Z154" s="436" t="n"/>
      <c r="AA154" s="436" t="n"/>
    </row>
    <row r="155">
      <c r="A155" s="203" t="n"/>
      <c r="B155" s="203" t="n"/>
      <c r="C155" s="203" t="n"/>
      <c r="D155" s="203" t="n"/>
      <c r="E155" s="203" t="n"/>
      <c r="F155" s="203" t="n"/>
      <c r="G155" s="203" t="n"/>
      <c r="H155" s="203" t="n"/>
      <c r="I155" s="203" t="n"/>
      <c r="J155" s="203" t="n"/>
      <c r="K155" s="203" t="n"/>
      <c r="L155" s="203" t="n"/>
      <c r="M155" s="203" t="n"/>
      <c r="N155" s="433" t="n"/>
      <c r="O155" s="434" t="inlineStr">
        <is>
          <t>Итого</t>
        </is>
      </c>
      <c r="P155" s="402" t="n"/>
      <c r="Q155" s="402" t="n"/>
      <c r="R155" s="402" t="n"/>
      <c r="S155" s="402" t="n"/>
      <c r="T155" s="402" t="n"/>
      <c r="U155" s="403" t="n"/>
      <c r="V155" s="43" t="inlineStr">
        <is>
          <t>кг</t>
        </is>
      </c>
      <c r="W155" s="435">
        <f>IFERROR(SUMPRODUCT(W150:W153*H150:H153),"0")</f>
        <v/>
      </c>
      <c r="X155" s="435">
        <f>IFERROR(SUMPRODUCT(X150:X153*H150:H153),"0")</f>
        <v/>
      </c>
      <c r="Y155" s="43" t="n"/>
      <c r="Z155" s="436" t="n"/>
      <c r="AA155" s="436" t="n"/>
    </row>
    <row r="156" ht="14.25" customHeight="1">
      <c r="A156" s="232" t="inlineStr">
        <is>
          <t>Вареники</t>
        </is>
      </c>
      <c r="B156" s="203" t="n"/>
      <c r="C156" s="203" t="n"/>
      <c r="D156" s="203" t="n"/>
      <c r="E156" s="203" t="n"/>
      <c r="F156" s="203" t="n"/>
      <c r="G156" s="203" t="n"/>
      <c r="H156" s="203" t="n"/>
      <c r="I156" s="203" t="n"/>
      <c r="J156" s="203" t="n"/>
      <c r="K156" s="203" t="n"/>
      <c r="L156" s="203" t="n"/>
      <c r="M156" s="203" t="n"/>
      <c r="N156" s="203" t="n"/>
      <c r="O156" s="203" t="n"/>
      <c r="P156" s="203" t="n"/>
      <c r="Q156" s="203" t="n"/>
      <c r="R156" s="203" t="n"/>
      <c r="S156" s="203" t="n"/>
      <c r="T156" s="203" t="n"/>
      <c r="U156" s="203" t="n"/>
      <c r="V156" s="203" t="n"/>
      <c r="W156" s="203" t="n"/>
      <c r="X156" s="203" t="n"/>
      <c r="Y156" s="203" t="n"/>
      <c r="Z156" s="232" t="n"/>
      <c r="AA156" s="232" t="n"/>
    </row>
    <row r="157" ht="27" customHeight="1">
      <c r="A157" s="64" t="inlineStr">
        <is>
          <t>SU002532</t>
        </is>
      </c>
      <c r="B157" s="64" t="inlineStr">
        <is>
          <t>P002958</t>
        </is>
      </c>
      <c r="C157" s="37" t="n">
        <v>4301080153</v>
      </c>
      <c r="D157" s="204" t="n">
        <v>4607111036827</v>
      </c>
      <c r="E157" s="394" t="n"/>
      <c r="F157" s="428" t="n">
        <v>1</v>
      </c>
      <c r="G157" s="38" t="n">
        <v>5</v>
      </c>
      <c r="H157" s="428" t="n">
        <v>5</v>
      </c>
      <c r="I157" s="428" t="n">
        <v>5.2</v>
      </c>
      <c r="J157" s="38" t="n">
        <v>144</v>
      </c>
      <c r="K157" s="38" t="inlineStr">
        <is>
          <t>12</t>
        </is>
      </c>
      <c r="L157" s="39" t="inlineStr">
        <is>
          <t>МГ</t>
        </is>
      </c>
      <c r="M157" s="39" t="n"/>
      <c r="N157" s="38" t="n">
        <v>90</v>
      </c>
      <c r="O157" s="49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P157" s="430" t="n"/>
      <c r="Q157" s="430" t="n"/>
      <c r="R157" s="430" t="n"/>
      <c r="S157" s="394" t="n"/>
      <c r="T157" s="40" t="inlineStr"/>
      <c r="U157" s="40" t="inlineStr"/>
      <c r="V157" s="41" t="inlineStr">
        <is>
          <t>кор</t>
        </is>
      </c>
      <c r="W157" s="431" t="n">
        <v>0</v>
      </c>
      <c r="X157" s="432">
        <f>IFERROR(IF(W157="","",W157),"")</f>
        <v/>
      </c>
      <c r="Y157" s="42">
        <f>IFERROR(IF(W157="","",W157*0.00866),"")</f>
        <v/>
      </c>
      <c r="Z157" s="69" t="inlineStr"/>
      <c r="AA157" s="70" t="inlineStr"/>
      <c r="AE157" s="74" t="n"/>
      <c r="BB157" s="138" t="inlineStr">
        <is>
          <t>ЗПФ</t>
        </is>
      </c>
    </row>
    <row r="158" ht="27" customHeight="1">
      <c r="A158" s="64" t="inlineStr">
        <is>
          <t>SU002483</t>
        </is>
      </c>
      <c r="B158" s="64" t="inlineStr">
        <is>
          <t>P002961</t>
        </is>
      </c>
      <c r="C158" s="37" t="n">
        <v>4301080154</v>
      </c>
      <c r="D158" s="204" t="n">
        <v>4607111036834</v>
      </c>
      <c r="E158" s="394" t="n"/>
      <c r="F158" s="428" t="n">
        <v>1</v>
      </c>
      <c r="G158" s="38" t="n">
        <v>5</v>
      </c>
      <c r="H158" s="428" t="n">
        <v>5</v>
      </c>
      <c r="I158" s="428" t="n">
        <v>5.253</v>
      </c>
      <c r="J158" s="38" t="n">
        <v>144</v>
      </c>
      <c r="K158" s="38" t="inlineStr">
        <is>
          <t>12</t>
        </is>
      </c>
      <c r="L158" s="39" t="inlineStr">
        <is>
          <t>МГ</t>
        </is>
      </c>
      <c r="M158" s="39" t="n"/>
      <c r="N158" s="38" t="n">
        <v>90</v>
      </c>
      <c r="O158" s="49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P158" s="430" t="n"/>
      <c r="Q158" s="430" t="n"/>
      <c r="R158" s="430" t="n"/>
      <c r="S158" s="394" t="n"/>
      <c r="T158" s="40" t="inlineStr"/>
      <c r="U158" s="40" t="inlineStr"/>
      <c r="V158" s="41" t="inlineStr">
        <is>
          <t>кор</t>
        </is>
      </c>
      <c r="W158" s="431" t="n">
        <v>0</v>
      </c>
      <c r="X158" s="432">
        <f>IFERROR(IF(W158="","",W158),"")</f>
        <v/>
      </c>
      <c r="Y158" s="42">
        <f>IFERROR(IF(W158="","",W158*0.00866),"")</f>
        <v/>
      </c>
      <c r="Z158" s="69" t="inlineStr"/>
      <c r="AA158" s="70" t="inlineStr"/>
      <c r="AE158" s="74" t="n"/>
      <c r="BB158" s="139" t="inlineStr">
        <is>
          <t>ЗПФ</t>
        </is>
      </c>
    </row>
    <row r="159">
      <c r="A159" s="214" t="n"/>
      <c r="B159" s="203" t="n"/>
      <c r="C159" s="203" t="n"/>
      <c r="D159" s="203" t="n"/>
      <c r="E159" s="203" t="n"/>
      <c r="F159" s="203" t="n"/>
      <c r="G159" s="203" t="n"/>
      <c r="H159" s="203" t="n"/>
      <c r="I159" s="203" t="n"/>
      <c r="J159" s="203" t="n"/>
      <c r="K159" s="203" t="n"/>
      <c r="L159" s="203" t="n"/>
      <c r="M159" s="203" t="n"/>
      <c r="N159" s="433" t="n"/>
      <c r="O159" s="434" t="inlineStr">
        <is>
          <t>Итого</t>
        </is>
      </c>
      <c r="P159" s="402" t="n"/>
      <c r="Q159" s="402" t="n"/>
      <c r="R159" s="402" t="n"/>
      <c r="S159" s="402" t="n"/>
      <c r="T159" s="402" t="n"/>
      <c r="U159" s="403" t="n"/>
      <c r="V159" s="43" t="inlineStr">
        <is>
          <t>кор</t>
        </is>
      </c>
      <c r="W159" s="435">
        <f>IFERROR(SUM(W157:W158),"0")</f>
        <v/>
      </c>
      <c r="X159" s="435">
        <f>IFERROR(SUM(X157:X158),"0")</f>
        <v/>
      </c>
      <c r="Y159" s="435">
        <f>IFERROR(IF(Y157="",0,Y157),"0")+IFERROR(IF(Y158="",0,Y158),"0")</f>
        <v/>
      </c>
      <c r="Z159" s="436" t="n"/>
      <c r="AA159" s="436" t="n"/>
    </row>
    <row r="160">
      <c r="A160" s="203" t="n"/>
      <c r="B160" s="203" t="n"/>
      <c r="C160" s="203" t="n"/>
      <c r="D160" s="203" t="n"/>
      <c r="E160" s="203" t="n"/>
      <c r="F160" s="203" t="n"/>
      <c r="G160" s="203" t="n"/>
      <c r="H160" s="203" t="n"/>
      <c r="I160" s="203" t="n"/>
      <c r="J160" s="203" t="n"/>
      <c r="K160" s="203" t="n"/>
      <c r="L160" s="203" t="n"/>
      <c r="M160" s="203" t="n"/>
      <c r="N160" s="433" t="n"/>
      <c r="O160" s="434" t="inlineStr">
        <is>
          <t>Итого</t>
        </is>
      </c>
      <c r="P160" s="402" t="n"/>
      <c r="Q160" s="402" t="n"/>
      <c r="R160" s="402" t="n"/>
      <c r="S160" s="402" t="n"/>
      <c r="T160" s="402" t="n"/>
      <c r="U160" s="403" t="n"/>
      <c r="V160" s="43" t="inlineStr">
        <is>
          <t>кг</t>
        </is>
      </c>
      <c r="W160" s="435">
        <f>IFERROR(SUMPRODUCT(W157:W158*H157:H158),"0")</f>
        <v/>
      </c>
      <c r="X160" s="435">
        <f>IFERROR(SUMPRODUCT(X157:X158*H157:H158),"0")</f>
        <v/>
      </c>
      <c r="Y160" s="43" t="n"/>
      <c r="Z160" s="436" t="n"/>
      <c r="AA160" s="436" t="n"/>
    </row>
    <row r="161" ht="27.75" customHeight="1">
      <c r="A161" s="243" t="inlineStr">
        <is>
          <t>Вязанка</t>
        </is>
      </c>
      <c r="B161" s="427" t="n"/>
      <c r="C161" s="427" t="n"/>
      <c r="D161" s="427" t="n"/>
      <c r="E161" s="427" t="n"/>
      <c r="F161" s="427" t="n"/>
      <c r="G161" s="427" t="n"/>
      <c r="H161" s="427" t="n"/>
      <c r="I161" s="427" t="n"/>
      <c r="J161" s="427" t="n"/>
      <c r="K161" s="427" t="n"/>
      <c r="L161" s="427" t="n"/>
      <c r="M161" s="427" t="n"/>
      <c r="N161" s="427" t="n"/>
      <c r="O161" s="427" t="n"/>
      <c r="P161" s="427" t="n"/>
      <c r="Q161" s="427" t="n"/>
      <c r="R161" s="427" t="n"/>
      <c r="S161" s="427" t="n"/>
      <c r="T161" s="427" t="n"/>
      <c r="U161" s="427" t="n"/>
      <c r="V161" s="427" t="n"/>
      <c r="W161" s="427" t="n"/>
      <c r="X161" s="427" t="n"/>
      <c r="Y161" s="427" t="n"/>
      <c r="Z161" s="55" t="n"/>
      <c r="AA161" s="55" t="n"/>
    </row>
    <row r="162" ht="16.5" customHeight="1">
      <c r="A162" s="241" t="inlineStr">
        <is>
          <t>Няняггетсы Сливушки</t>
        </is>
      </c>
      <c r="B162" s="203" t="n"/>
      <c r="C162" s="203" t="n"/>
      <c r="D162" s="203" t="n"/>
      <c r="E162" s="203" t="n"/>
      <c r="F162" s="203" t="n"/>
      <c r="G162" s="203" t="n"/>
      <c r="H162" s="203" t="n"/>
      <c r="I162" s="203" t="n"/>
      <c r="J162" s="203" t="n"/>
      <c r="K162" s="203" t="n"/>
      <c r="L162" s="203" t="n"/>
      <c r="M162" s="203" t="n"/>
      <c r="N162" s="203" t="n"/>
      <c r="O162" s="203" t="n"/>
      <c r="P162" s="203" t="n"/>
      <c r="Q162" s="203" t="n"/>
      <c r="R162" s="203" t="n"/>
      <c r="S162" s="203" t="n"/>
      <c r="T162" s="203" t="n"/>
      <c r="U162" s="203" t="n"/>
      <c r="V162" s="203" t="n"/>
      <c r="W162" s="203" t="n"/>
      <c r="X162" s="203" t="n"/>
      <c r="Y162" s="203" t="n"/>
      <c r="Z162" s="241" t="n"/>
      <c r="AA162" s="241" t="n"/>
    </row>
    <row r="163" ht="14.25" customHeight="1">
      <c r="A163" s="232" t="inlineStr">
        <is>
          <t>Наггетсы</t>
        </is>
      </c>
      <c r="B163" s="203" t="n"/>
      <c r="C163" s="203" t="n"/>
      <c r="D163" s="203" t="n"/>
      <c r="E163" s="203" t="n"/>
      <c r="F163" s="203" t="n"/>
      <c r="G163" s="203" t="n"/>
      <c r="H163" s="203" t="n"/>
      <c r="I163" s="203" t="n"/>
      <c r="J163" s="203" t="n"/>
      <c r="K163" s="203" t="n"/>
      <c r="L163" s="203" t="n"/>
      <c r="M163" s="203" t="n"/>
      <c r="N163" s="203" t="n"/>
      <c r="O163" s="203" t="n"/>
      <c r="P163" s="203" t="n"/>
      <c r="Q163" s="203" t="n"/>
      <c r="R163" s="203" t="n"/>
      <c r="S163" s="203" t="n"/>
      <c r="T163" s="203" t="n"/>
      <c r="U163" s="203" t="n"/>
      <c r="V163" s="203" t="n"/>
      <c r="W163" s="203" t="n"/>
      <c r="X163" s="203" t="n"/>
      <c r="Y163" s="203" t="n"/>
      <c r="Z163" s="232" t="n"/>
      <c r="AA163" s="232" t="n"/>
    </row>
    <row r="164" ht="16.5" customHeight="1">
      <c r="A164" s="64" t="inlineStr">
        <is>
          <t>SU002516</t>
        </is>
      </c>
      <c r="B164" s="64" t="inlineStr">
        <is>
          <t>P002823</t>
        </is>
      </c>
      <c r="C164" s="37" t="n">
        <v>4301132048</v>
      </c>
      <c r="D164" s="204" t="n">
        <v>4607111035721</v>
      </c>
      <c r="E164" s="394" t="n"/>
      <c r="F164" s="428" t="n">
        <v>0.25</v>
      </c>
      <c r="G164" s="38" t="n">
        <v>12</v>
      </c>
      <c r="H164" s="428" t="n">
        <v>3</v>
      </c>
      <c r="I164" s="428" t="n">
        <v>3.388</v>
      </c>
      <c r="J164" s="38" t="n">
        <v>70</v>
      </c>
      <c r="K164" s="38" t="inlineStr">
        <is>
          <t>14</t>
        </is>
      </c>
      <c r="L164" s="39" t="inlineStr">
        <is>
          <t>МГ</t>
        </is>
      </c>
      <c r="M164" s="39" t="n"/>
      <c r="N164" s="38" t="n">
        <v>180</v>
      </c>
      <c r="O164" s="49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P164" s="430" t="n"/>
      <c r="Q164" s="430" t="n"/>
      <c r="R164" s="430" t="n"/>
      <c r="S164" s="394" t="n"/>
      <c r="T164" s="40" t="inlineStr"/>
      <c r="U164" s="40" t="inlineStr"/>
      <c r="V164" s="41" t="inlineStr">
        <is>
          <t>кор</t>
        </is>
      </c>
      <c r="W164" s="431" t="n">
        <v>125</v>
      </c>
      <c r="X164" s="432">
        <f>IFERROR(IF(W164="","",W164),"")</f>
        <v/>
      </c>
      <c r="Y164" s="42">
        <f>IFERROR(IF(W164="","",W164*0.01788),"")</f>
        <v/>
      </c>
      <c r="Z164" s="69" t="inlineStr"/>
      <c r="AA164" s="70" t="inlineStr"/>
      <c r="AE164" s="74" t="n"/>
      <c r="BB164" s="140" t="inlineStr">
        <is>
          <t>ПГП</t>
        </is>
      </c>
    </row>
    <row r="165" ht="27" customHeight="1">
      <c r="A165" s="64" t="inlineStr">
        <is>
          <t>SU002514</t>
        </is>
      </c>
      <c r="B165" s="64" t="inlineStr">
        <is>
          <t>P004155</t>
        </is>
      </c>
      <c r="C165" s="37" t="n">
        <v>4301132100</v>
      </c>
      <c r="D165" s="204" t="n">
        <v>4607111035691</v>
      </c>
      <c r="E165" s="394" t="n"/>
      <c r="F165" s="428" t="n">
        <v>0.25</v>
      </c>
      <c r="G165" s="38" t="n">
        <v>12</v>
      </c>
      <c r="H165" s="428" t="n">
        <v>3</v>
      </c>
      <c r="I165" s="428" t="n">
        <v>3.388</v>
      </c>
      <c r="J165" s="38" t="n">
        <v>70</v>
      </c>
      <c r="K165" s="38" t="inlineStr">
        <is>
          <t>14</t>
        </is>
      </c>
      <c r="L165" s="39" t="inlineStr">
        <is>
          <t>МГ</t>
        </is>
      </c>
      <c r="M165" s="39" t="n"/>
      <c r="N165" s="38" t="n">
        <v>365</v>
      </c>
      <c r="O165" s="493" t="inlineStr">
        <is>
          <t>Наггетсы с куриным филе (из печи) Наггетсы Фикс.вес 0,25 Лоток Вязанка</t>
        </is>
      </c>
      <c r="P165" s="430" t="n"/>
      <c r="Q165" s="430" t="n"/>
      <c r="R165" s="430" t="n"/>
      <c r="S165" s="394" t="n"/>
      <c r="T165" s="40" t="inlineStr"/>
      <c r="U165" s="40" t="inlineStr"/>
      <c r="V165" s="41" t="inlineStr">
        <is>
          <t>кор</t>
        </is>
      </c>
      <c r="W165" s="431" t="n">
        <v>125</v>
      </c>
      <c r="X165" s="432">
        <f>IFERROR(IF(W165="","",W165),"")</f>
        <v/>
      </c>
      <c r="Y165" s="42">
        <f>IFERROR(IF(W165="","",W165*0.01788),"")</f>
        <v/>
      </c>
      <c r="Z165" s="69" t="inlineStr"/>
      <c r="AA165" s="70" t="inlineStr"/>
      <c r="AE165" s="74" t="n"/>
      <c r="BB165" s="141" t="inlineStr">
        <is>
          <t>ПГП</t>
        </is>
      </c>
    </row>
    <row r="166">
      <c r="A166" s="214" t="n"/>
      <c r="B166" s="203" t="n"/>
      <c r="C166" s="203" t="n"/>
      <c r="D166" s="203" t="n"/>
      <c r="E166" s="203" t="n"/>
      <c r="F166" s="203" t="n"/>
      <c r="G166" s="203" t="n"/>
      <c r="H166" s="203" t="n"/>
      <c r="I166" s="203" t="n"/>
      <c r="J166" s="203" t="n"/>
      <c r="K166" s="203" t="n"/>
      <c r="L166" s="203" t="n"/>
      <c r="M166" s="203" t="n"/>
      <c r="N166" s="433" t="n"/>
      <c r="O166" s="434" t="inlineStr">
        <is>
          <t>Итого</t>
        </is>
      </c>
      <c r="P166" s="402" t="n"/>
      <c r="Q166" s="402" t="n"/>
      <c r="R166" s="402" t="n"/>
      <c r="S166" s="402" t="n"/>
      <c r="T166" s="402" t="n"/>
      <c r="U166" s="403" t="n"/>
      <c r="V166" s="43" t="inlineStr">
        <is>
          <t>кор</t>
        </is>
      </c>
      <c r="W166" s="435">
        <f>IFERROR(SUM(W164:W165),"0")</f>
        <v/>
      </c>
      <c r="X166" s="435">
        <f>IFERROR(SUM(X164:X165),"0")</f>
        <v/>
      </c>
      <c r="Y166" s="435">
        <f>IFERROR(IF(Y164="",0,Y164),"0")+IFERROR(IF(Y165="",0,Y165),"0")</f>
        <v/>
      </c>
      <c r="Z166" s="436" t="n"/>
      <c r="AA166" s="436" t="n"/>
    </row>
    <row r="167">
      <c r="A167" s="203" t="n"/>
      <c r="B167" s="203" t="n"/>
      <c r="C167" s="203" t="n"/>
      <c r="D167" s="203" t="n"/>
      <c r="E167" s="203" t="n"/>
      <c r="F167" s="203" t="n"/>
      <c r="G167" s="203" t="n"/>
      <c r="H167" s="203" t="n"/>
      <c r="I167" s="203" t="n"/>
      <c r="J167" s="203" t="n"/>
      <c r="K167" s="203" t="n"/>
      <c r="L167" s="203" t="n"/>
      <c r="M167" s="203" t="n"/>
      <c r="N167" s="433" t="n"/>
      <c r="O167" s="434" t="inlineStr">
        <is>
          <t>Итого</t>
        </is>
      </c>
      <c r="P167" s="402" t="n"/>
      <c r="Q167" s="402" t="n"/>
      <c r="R167" s="402" t="n"/>
      <c r="S167" s="402" t="n"/>
      <c r="T167" s="402" t="n"/>
      <c r="U167" s="403" t="n"/>
      <c r="V167" s="43" t="inlineStr">
        <is>
          <t>кг</t>
        </is>
      </c>
      <c r="W167" s="435">
        <f>IFERROR(SUMPRODUCT(W164:W165*H164:H165),"0")</f>
        <v/>
      </c>
      <c r="X167" s="435">
        <f>IFERROR(SUMPRODUCT(X164:X165*H164:H165),"0")</f>
        <v/>
      </c>
      <c r="Y167" s="43" t="n"/>
      <c r="Z167" s="436" t="n"/>
      <c r="AA167" s="436" t="n"/>
    </row>
    <row r="168" ht="16.5" customHeight="1">
      <c r="A168" s="241" t="inlineStr">
        <is>
          <t>Печеные пельмени</t>
        </is>
      </c>
      <c r="B168" s="203" t="n"/>
      <c r="C168" s="203" t="n"/>
      <c r="D168" s="203" t="n"/>
      <c r="E168" s="203" t="n"/>
      <c r="F168" s="203" t="n"/>
      <c r="G168" s="203" t="n"/>
      <c r="H168" s="203" t="n"/>
      <c r="I168" s="203" t="n"/>
      <c r="J168" s="203" t="n"/>
      <c r="K168" s="203" t="n"/>
      <c r="L168" s="203" t="n"/>
      <c r="M168" s="203" t="n"/>
      <c r="N168" s="203" t="n"/>
      <c r="O168" s="203" t="n"/>
      <c r="P168" s="203" t="n"/>
      <c r="Q168" s="203" t="n"/>
      <c r="R168" s="203" t="n"/>
      <c r="S168" s="203" t="n"/>
      <c r="T168" s="203" t="n"/>
      <c r="U168" s="203" t="n"/>
      <c r="V168" s="203" t="n"/>
      <c r="W168" s="203" t="n"/>
      <c r="X168" s="203" t="n"/>
      <c r="Y168" s="203" t="n"/>
      <c r="Z168" s="241" t="n"/>
      <c r="AA168" s="241" t="n"/>
    </row>
    <row r="169" ht="14.25" customHeight="1">
      <c r="A169" s="232" t="inlineStr">
        <is>
          <t>Печеные пельмени</t>
        </is>
      </c>
      <c r="B169" s="203" t="n"/>
      <c r="C169" s="203" t="n"/>
      <c r="D169" s="203" t="n"/>
      <c r="E169" s="203" t="n"/>
      <c r="F169" s="203" t="n"/>
      <c r="G169" s="203" t="n"/>
      <c r="H169" s="203" t="n"/>
      <c r="I169" s="203" t="n"/>
      <c r="J169" s="203" t="n"/>
      <c r="K169" s="203" t="n"/>
      <c r="L169" s="203" t="n"/>
      <c r="M169" s="203" t="n"/>
      <c r="N169" s="203" t="n"/>
      <c r="O169" s="203" t="n"/>
      <c r="P169" s="203" t="n"/>
      <c r="Q169" s="203" t="n"/>
      <c r="R169" s="203" t="n"/>
      <c r="S169" s="203" t="n"/>
      <c r="T169" s="203" t="n"/>
      <c r="U169" s="203" t="n"/>
      <c r="V169" s="203" t="n"/>
      <c r="W169" s="203" t="n"/>
      <c r="X169" s="203" t="n"/>
      <c r="Y169" s="203" t="n"/>
      <c r="Z169" s="232" t="n"/>
      <c r="AA169" s="232" t="n"/>
    </row>
    <row r="170" ht="27" customHeight="1">
      <c r="A170" s="64" t="inlineStr">
        <is>
          <t>SU002225</t>
        </is>
      </c>
      <c r="B170" s="64" t="inlineStr">
        <is>
          <t>P002411</t>
        </is>
      </c>
      <c r="C170" s="37" t="n">
        <v>4301133002</v>
      </c>
      <c r="D170" s="204" t="n">
        <v>4607111035783</v>
      </c>
      <c r="E170" s="394" t="n"/>
      <c r="F170" s="428" t="n">
        <v>0.2</v>
      </c>
      <c r="G170" s="38" t="n">
        <v>8</v>
      </c>
      <c r="H170" s="428" t="n">
        <v>1.6</v>
      </c>
      <c r="I170" s="428" t="n">
        <v>2.12</v>
      </c>
      <c r="J170" s="38" t="n">
        <v>72</v>
      </c>
      <c r="K170" s="38" t="inlineStr">
        <is>
          <t>6</t>
        </is>
      </c>
      <c r="L170" s="39" t="inlineStr">
        <is>
          <t>МГ</t>
        </is>
      </c>
      <c r="M170" s="39" t="n"/>
      <c r="N170" s="38" t="n">
        <v>180</v>
      </c>
      <c r="O170" s="49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P170" s="430" t="n"/>
      <c r="Q170" s="430" t="n"/>
      <c r="R170" s="430" t="n"/>
      <c r="S170" s="394" t="n"/>
      <c r="T170" s="40" t="inlineStr"/>
      <c r="U170" s="40" t="inlineStr"/>
      <c r="V170" s="41" t="inlineStr">
        <is>
          <t>кор</t>
        </is>
      </c>
      <c r="W170" s="431" t="n">
        <v>0</v>
      </c>
      <c r="X170" s="432">
        <f>IFERROR(IF(W170="","",W170),"")</f>
        <v/>
      </c>
      <c r="Y170" s="42">
        <f>IFERROR(IF(W170="","",W170*0.01157),"")</f>
        <v/>
      </c>
      <c r="Z170" s="69" t="inlineStr"/>
      <c r="AA170" s="70" t="inlineStr"/>
      <c r="AE170" s="74" t="n"/>
      <c r="BB170" s="142" t="inlineStr">
        <is>
          <t>ПГП</t>
        </is>
      </c>
    </row>
    <row r="171">
      <c r="A171" s="214" t="n"/>
      <c r="B171" s="203" t="n"/>
      <c r="C171" s="203" t="n"/>
      <c r="D171" s="203" t="n"/>
      <c r="E171" s="203" t="n"/>
      <c r="F171" s="203" t="n"/>
      <c r="G171" s="203" t="n"/>
      <c r="H171" s="203" t="n"/>
      <c r="I171" s="203" t="n"/>
      <c r="J171" s="203" t="n"/>
      <c r="K171" s="203" t="n"/>
      <c r="L171" s="203" t="n"/>
      <c r="M171" s="203" t="n"/>
      <c r="N171" s="433" t="n"/>
      <c r="O171" s="434" t="inlineStr">
        <is>
          <t>Итого</t>
        </is>
      </c>
      <c r="P171" s="402" t="n"/>
      <c r="Q171" s="402" t="n"/>
      <c r="R171" s="402" t="n"/>
      <c r="S171" s="402" t="n"/>
      <c r="T171" s="402" t="n"/>
      <c r="U171" s="403" t="n"/>
      <c r="V171" s="43" t="inlineStr">
        <is>
          <t>кор</t>
        </is>
      </c>
      <c r="W171" s="435">
        <f>IFERROR(SUM(W170:W170),"0")</f>
        <v/>
      </c>
      <c r="X171" s="435">
        <f>IFERROR(SUM(X170:X170),"0")</f>
        <v/>
      </c>
      <c r="Y171" s="435">
        <f>IFERROR(IF(Y170="",0,Y170),"0")</f>
        <v/>
      </c>
      <c r="Z171" s="436" t="n"/>
      <c r="AA171" s="436" t="n"/>
    </row>
    <row r="172">
      <c r="A172" s="203" t="n"/>
      <c r="B172" s="203" t="n"/>
      <c r="C172" s="203" t="n"/>
      <c r="D172" s="203" t="n"/>
      <c r="E172" s="203" t="n"/>
      <c r="F172" s="203" t="n"/>
      <c r="G172" s="203" t="n"/>
      <c r="H172" s="203" t="n"/>
      <c r="I172" s="203" t="n"/>
      <c r="J172" s="203" t="n"/>
      <c r="K172" s="203" t="n"/>
      <c r="L172" s="203" t="n"/>
      <c r="M172" s="203" t="n"/>
      <c r="N172" s="433" t="n"/>
      <c r="O172" s="434" t="inlineStr">
        <is>
          <t>Итого</t>
        </is>
      </c>
      <c r="P172" s="402" t="n"/>
      <c r="Q172" s="402" t="n"/>
      <c r="R172" s="402" t="n"/>
      <c r="S172" s="402" t="n"/>
      <c r="T172" s="402" t="n"/>
      <c r="U172" s="403" t="n"/>
      <c r="V172" s="43" t="inlineStr">
        <is>
          <t>кг</t>
        </is>
      </c>
      <c r="W172" s="435">
        <f>IFERROR(SUMPRODUCT(W170:W170*H170:H170),"0")</f>
        <v/>
      </c>
      <c r="X172" s="435">
        <f>IFERROR(SUMPRODUCT(X170:X170*H170:H170),"0")</f>
        <v/>
      </c>
      <c r="Y172" s="43" t="n"/>
      <c r="Z172" s="436" t="n"/>
      <c r="AA172" s="436" t="n"/>
    </row>
    <row r="173" ht="16.5" customHeight="1">
      <c r="A173" s="241" t="inlineStr">
        <is>
          <t>Вязанка</t>
        </is>
      </c>
      <c r="B173" s="203" t="n"/>
      <c r="C173" s="203" t="n"/>
      <c r="D173" s="203" t="n"/>
      <c r="E173" s="203" t="n"/>
      <c r="F173" s="203" t="n"/>
      <c r="G173" s="203" t="n"/>
      <c r="H173" s="203" t="n"/>
      <c r="I173" s="203" t="n"/>
      <c r="J173" s="203" t="n"/>
      <c r="K173" s="203" t="n"/>
      <c r="L173" s="203" t="n"/>
      <c r="M173" s="203" t="n"/>
      <c r="N173" s="203" t="n"/>
      <c r="O173" s="203" t="n"/>
      <c r="P173" s="203" t="n"/>
      <c r="Q173" s="203" t="n"/>
      <c r="R173" s="203" t="n"/>
      <c r="S173" s="203" t="n"/>
      <c r="T173" s="203" t="n"/>
      <c r="U173" s="203" t="n"/>
      <c r="V173" s="203" t="n"/>
      <c r="W173" s="203" t="n"/>
      <c r="X173" s="203" t="n"/>
      <c r="Y173" s="203" t="n"/>
      <c r="Z173" s="241" t="n"/>
      <c r="AA173" s="241" t="n"/>
    </row>
    <row r="174" ht="14.25" customHeight="1">
      <c r="A174" s="232" t="inlineStr">
        <is>
          <t>Сосиски замороженные</t>
        </is>
      </c>
      <c r="B174" s="203" t="n"/>
      <c r="C174" s="203" t="n"/>
      <c r="D174" s="203" t="n"/>
      <c r="E174" s="203" t="n"/>
      <c r="F174" s="203" t="n"/>
      <c r="G174" s="203" t="n"/>
      <c r="H174" s="203" t="n"/>
      <c r="I174" s="203" t="n"/>
      <c r="J174" s="203" t="n"/>
      <c r="K174" s="203" t="n"/>
      <c r="L174" s="203" t="n"/>
      <c r="M174" s="203" t="n"/>
      <c r="N174" s="203" t="n"/>
      <c r="O174" s="203" t="n"/>
      <c r="P174" s="203" t="n"/>
      <c r="Q174" s="203" t="n"/>
      <c r="R174" s="203" t="n"/>
      <c r="S174" s="203" t="n"/>
      <c r="T174" s="203" t="n"/>
      <c r="U174" s="203" t="n"/>
      <c r="V174" s="203" t="n"/>
      <c r="W174" s="203" t="n"/>
      <c r="X174" s="203" t="n"/>
      <c r="Y174" s="203" t="n"/>
      <c r="Z174" s="232" t="n"/>
      <c r="AA174" s="232" t="n"/>
    </row>
    <row r="175" ht="27" customHeight="1">
      <c r="A175" s="64" t="inlineStr">
        <is>
          <t>SU002677</t>
        </is>
      </c>
      <c r="B175" s="64" t="inlineStr">
        <is>
          <t>P003053</t>
        </is>
      </c>
      <c r="C175" s="37" t="n">
        <v>4301051319</v>
      </c>
      <c r="D175" s="204" t="n">
        <v>4680115881204</v>
      </c>
      <c r="E175" s="394" t="n"/>
      <c r="F175" s="428" t="n">
        <v>0.33</v>
      </c>
      <c r="G175" s="38" t="n">
        <v>6</v>
      </c>
      <c r="H175" s="428" t="n">
        <v>1.98</v>
      </c>
      <c r="I175" s="428" t="n">
        <v>2.246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365</v>
      </c>
      <c r="O175" s="49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P175" s="430" t="n"/>
      <c r="Q175" s="430" t="n"/>
      <c r="R175" s="430" t="n"/>
      <c r="S175" s="394" t="n"/>
      <c r="T175" s="40" t="inlineStr"/>
      <c r="U175" s="40" t="inlineStr"/>
      <c r="V175" s="41" t="inlineStr">
        <is>
          <t>кор</t>
        </is>
      </c>
      <c r="W175" s="431" t="n">
        <v>0</v>
      </c>
      <c r="X175" s="432">
        <f>IFERROR(IF(W175="","",W175),"")</f>
        <v/>
      </c>
      <c r="Y175" s="42">
        <f>IFERROR(IF(W175="","",W175*0.00753),"")</f>
        <v/>
      </c>
      <c r="Z175" s="69" t="inlineStr"/>
      <c r="AA175" s="70" t="inlineStr"/>
      <c r="AE175" s="74" t="n"/>
      <c r="BB175" s="143" t="inlineStr">
        <is>
          <t>КИЗ</t>
        </is>
      </c>
    </row>
    <row r="176">
      <c r="A176" s="214" t="n"/>
      <c r="B176" s="203" t="n"/>
      <c r="C176" s="203" t="n"/>
      <c r="D176" s="203" t="n"/>
      <c r="E176" s="203" t="n"/>
      <c r="F176" s="203" t="n"/>
      <c r="G176" s="203" t="n"/>
      <c r="H176" s="203" t="n"/>
      <c r="I176" s="203" t="n"/>
      <c r="J176" s="203" t="n"/>
      <c r="K176" s="203" t="n"/>
      <c r="L176" s="203" t="n"/>
      <c r="M176" s="203" t="n"/>
      <c r="N176" s="433" t="n"/>
      <c r="O176" s="434" t="inlineStr">
        <is>
          <t>Итого</t>
        </is>
      </c>
      <c r="P176" s="402" t="n"/>
      <c r="Q176" s="402" t="n"/>
      <c r="R176" s="402" t="n"/>
      <c r="S176" s="402" t="n"/>
      <c r="T176" s="402" t="n"/>
      <c r="U176" s="403" t="n"/>
      <c r="V176" s="43" t="inlineStr">
        <is>
          <t>кор</t>
        </is>
      </c>
      <c r="W176" s="435">
        <f>IFERROR(SUM(W175:W175),"0")</f>
        <v/>
      </c>
      <c r="X176" s="435">
        <f>IFERROR(SUM(X175:X175),"0")</f>
        <v/>
      </c>
      <c r="Y176" s="435">
        <f>IFERROR(IF(Y175="",0,Y175),"0")</f>
        <v/>
      </c>
      <c r="Z176" s="436" t="n"/>
      <c r="AA176" s="436" t="n"/>
    </row>
    <row r="177">
      <c r="A177" s="203" t="n"/>
      <c r="B177" s="203" t="n"/>
      <c r="C177" s="203" t="n"/>
      <c r="D177" s="203" t="n"/>
      <c r="E177" s="203" t="n"/>
      <c r="F177" s="203" t="n"/>
      <c r="G177" s="203" t="n"/>
      <c r="H177" s="203" t="n"/>
      <c r="I177" s="203" t="n"/>
      <c r="J177" s="203" t="n"/>
      <c r="K177" s="203" t="n"/>
      <c r="L177" s="203" t="n"/>
      <c r="M177" s="203" t="n"/>
      <c r="N177" s="433" t="n"/>
      <c r="O177" s="434" t="inlineStr">
        <is>
          <t>Итого</t>
        </is>
      </c>
      <c r="P177" s="402" t="n"/>
      <c r="Q177" s="402" t="n"/>
      <c r="R177" s="402" t="n"/>
      <c r="S177" s="402" t="n"/>
      <c r="T177" s="402" t="n"/>
      <c r="U177" s="403" t="n"/>
      <c r="V177" s="43" t="inlineStr">
        <is>
          <t>кг</t>
        </is>
      </c>
      <c r="W177" s="435">
        <f>IFERROR(SUMPRODUCT(W175:W175*H175:H175),"0")</f>
        <v/>
      </c>
      <c r="X177" s="435">
        <f>IFERROR(SUMPRODUCT(X175:X175*H175:H175),"0")</f>
        <v/>
      </c>
      <c r="Y177" s="43" t="n"/>
      <c r="Z177" s="436" t="n"/>
      <c r="AA177" s="436" t="n"/>
    </row>
    <row r="178" ht="16.5" customHeight="1">
      <c r="A178" s="241" t="inlineStr">
        <is>
          <t>Сливушки</t>
        </is>
      </c>
      <c r="B178" s="203" t="n"/>
      <c r="C178" s="203" t="n"/>
      <c r="D178" s="203" t="n"/>
      <c r="E178" s="203" t="n"/>
      <c r="F178" s="203" t="n"/>
      <c r="G178" s="203" t="n"/>
      <c r="H178" s="203" t="n"/>
      <c r="I178" s="203" t="n"/>
      <c r="J178" s="203" t="n"/>
      <c r="K178" s="203" t="n"/>
      <c r="L178" s="203" t="n"/>
      <c r="M178" s="203" t="n"/>
      <c r="N178" s="203" t="n"/>
      <c r="O178" s="203" t="n"/>
      <c r="P178" s="203" t="n"/>
      <c r="Q178" s="203" t="n"/>
      <c r="R178" s="203" t="n"/>
      <c r="S178" s="203" t="n"/>
      <c r="T178" s="203" t="n"/>
      <c r="U178" s="203" t="n"/>
      <c r="V178" s="203" t="n"/>
      <c r="W178" s="203" t="n"/>
      <c r="X178" s="203" t="n"/>
      <c r="Y178" s="203" t="n"/>
      <c r="Z178" s="241" t="n"/>
      <c r="AA178" s="241" t="n"/>
    </row>
    <row r="179" ht="14.25" customHeight="1">
      <c r="A179" s="232" t="inlineStr">
        <is>
          <t>Наггетсы</t>
        </is>
      </c>
      <c r="B179" s="203" t="n"/>
      <c r="C179" s="203" t="n"/>
      <c r="D179" s="203" t="n"/>
      <c r="E179" s="203" t="n"/>
      <c r="F179" s="203" t="n"/>
      <c r="G179" s="203" t="n"/>
      <c r="H179" s="203" t="n"/>
      <c r="I179" s="203" t="n"/>
      <c r="J179" s="203" t="n"/>
      <c r="K179" s="203" t="n"/>
      <c r="L179" s="203" t="n"/>
      <c r="M179" s="203" t="n"/>
      <c r="N179" s="203" t="n"/>
      <c r="O179" s="203" t="n"/>
      <c r="P179" s="203" t="n"/>
      <c r="Q179" s="203" t="n"/>
      <c r="R179" s="203" t="n"/>
      <c r="S179" s="203" t="n"/>
      <c r="T179" s="203" t="n"/>
      <c r="U179" s="203" t="n"/>
      <c r="V179" s="203" t="n"/>
      <c r="W179" s="203" t="n"/>
      <c r="X179" s="203" t="n"/>
      <c r="Y179" s="203" t="n"/>
      <c r="Z179" s="232" t="n"/>
      <c r="AA179" s="232" t="n"/>
    </row>
    <row r="180" ht="27" customHeight="1">
      <c r="A180" s="64" t="inlineStr">
        <is>
          <t>SU003001</t>
        </is>
      </c>
      <c r="B180" s="64" t="inlineStr">
        <is>
          <t>P003470</t>
        </is>
      </c>
      <c r="C180" s="37" t="n">
        <v>4301132079</v>
      </c>
      <c r="D180" s="204" t="n">
        <v>4607111038487</v>
      </c>
      <c r="E180" s="394" t="n"/>
      <c r="F180" s="428" t="n">
        <v>0.25</v>
      </c>
      <c r="G180" s="38" t="n">
        <v>12</v>
      </c>
      <c r="H180" s="428" t="n">
        <v>3</v>
      </c>
      <c r="I180" s="428" t="n">
        <v>3.736</v>
      </c>
      <c r="J180" s="38" t="n">
        <v>70</v>
      </c>
      <c r="K180" s="38" t="inlineStr">
        <is>
          <t>14</t>
        </is>
      </c>
      <c r="L180" s="39" t="inlineStr">
        <is>
          <t>МГ</t>
        </is>
      </c>
      <c r="M180" s="39" t="n"/>
      <c r="N180" s="38" t="n">
        <v>180</v>
      </c>
      <c r="O180" s="496">
        <f>HYPERLINK("https://abi.ru/products/Замороженные/Вязанка/Сливушки/Наггетсы/P003470/","Наггетсы «с куриным филе и сыром» ф/в 0,25 ТМ «Вязанка»")</f>
        <v/>
      </c>
      <c r="P180" s="430" t="n"/>
      <c r="Q180" s="430" t="n"/>
      <c r="R180" s="430" t="n"/>
      <c r="S180" s="394" t="n"/>
      <c r="T180" s="40" t="inlineStr"/>
      <c r="U180" s="40" t="inlineStr"/>
      <c r="V180" s="41" t="inlineStr">
        <is>
          <t>кор</t>
        </is>
      </c>
      <c r="W180" s="431" t="n">
        <v>50</v>
      </c>
      <c r="X180" s="432">
        <f>IFERROR(IF(W180="","",W180),"")</f>
        <v/>
      </c>
      <c r="Y180" s="42">
        <f>IFERROR(IF(W180="","",W180*0.01788),"")</f>
        <v/>
      </c>
      <c r="Z180" s="69" t="inlineStr"/>
      <c r="AA180" s="70" t="inlineStr"/>
      <c r="AE180" s="74" t="n"/>
      <c r="BB180" s="144" t="inlineStr">
        <is>
          <t>ПГП</t>
        </is>
      </c>
    </row>
    <row r="181">
      <c r="A181" s="214" t="n"/>
      <c r="B181" s="203" t="n"/>
      <c r="C181" s="203" t="n"/>
      <c r="D181" s="203" t="n"/>
      <c r="E181" s="203" t="n"/>
      <c r="F181" s="203" t="n"/>
      <c r="G181" s="203" t="n"/>
      <c r="H181" s="203" t="n"/>
      <c r="I181" s="203" t="n"/>
      <c r="J181" s="203" t="n"/>
      <c r="K181" s="203" t="n"/>
      <c r="L181" s="203" t="n"/>
      <c r="M181" s="203" t="n"/>
      <c r="N181" s="433" t="n"/>
      <c r="O181" s="434" t="inlineStr">
        <is>
          <t>Итого</t>
        </is>
      </c>
      <c r="P181" s="402" t="n"/>
      <c r="Q181" s="402" t="n"/>
      <c r="R181" s="402" t="n"/>
      <c r="S181" s="402" t="n"/>
      <c r="T181" s="402" t="n"/>
      <c r="U181" s="403" t="n"/>
      <c r="V181" s="43" t="inlineStr">
        <is>
          <t>кор</t>
        </is>
      </c>
      <c r="W181" s="435">
        <f>IFERROR(SUM(W180:W180),"0")</f>
        <v/>
      </c>
      <c r="X181" s="435">
        <f>IFERROR(SUM(X180:X180),"0")</f>
        <v/>
      </c>
      <c r="Y181" s="435">
        <f>IFERROR(IF(Y180="",0,Y180),"0")</f>
        <v/>
      </c>
      <c r="Z181" s="436" t="n"/>
      <c r="AA181" s="436" t="n"/>
    </row>
    <row r="182">
      <c r="A182" s="203" t="n"/>
      <c r="B182" s="203" t="n"/>
      <c r="C182" s="203" t="n"/>
      <c r="D182" s="203" t="n"/>
      <c r="E182" s="203" t="n"/>
      <c r="F182" s="203" t="n"/>
      <c r="G182" s="203" t="n"/>
      <c r="H182" s="203" t="n"/>
      <c r="I182" s="203" t="n"/>
      <c r="J182" s="203" t="n"/>
      <c r="K182" s="203" t="n"/>
      <c r="L182" s="203" t="n"/>
      <c r="M182" s="203" t="n"/>
      <c r="N182" s="433" t="n"/>
      <c r="O182" s="434" t="inlineStr">
        <is>
          <t>Итого</t>
        </is>
      </c>
      <c r="P182" s="402" t="n"/>
      <c r="Q182" s="402" t="n"/>
      <c r="R182" s="402" t="n"/>
      <c r="S182" s="402" t="n"/>
      <c r="T182" s="402" t="n"/>
      <c r="U182" s="403" t="n"/>
      <c r="V182" s="43" t="inlineStr">
        <is>
          <t>кг</t>
        </is>
      </c>
      <c r="W182" s="435">
        <f>IFERROR(SUMPRODUCT(W180:W180*H180:H180),"0")</f>
        <v/>
      </c>
      <c r="X182" s="435">
        <f>IFERROR(SUMPRODUCT(X180:X180*H180:H180),"0")</f>
        <v/>
      </c>
      <c r="Y182" s="43" t="n"/>
      <c r="Z182" s="436" t="n"/>
      <c r="AA182" s="436" t="n"/>
    </row>
    <row r="183" ht="27.75" customHeight="1">
      <c r="A183" s="243" t="inlineStr">
        <is>
          <t>Стародворье</t>
        </is>
      </c>
      <c r="B183" s="427" t="n"/>
      <c r="C183" s="427" t="n"/>
      <c r="D183" s="427" t="n"/>
      <c r="E183" s="427" t="n"/>
      <c r="F183" s="427" t="n"/>
      <c r="G183" s="427" t="n"/>
      <c r="H183" s="427" t="n"/>
      <c r="I183" s="427" t="n"/>
      <c r="J183" s="427" t="n"/>
      <c r="K183" s="427" t="n"/>
      <c r="L183" s="427" t="n"/>
      <c r="M183" s="427" t="n"/>
      <c r="N183" s="427" t="n"/>
      <c r="O183" s="427" t="n"/>
      <c r="P183" s="427" t="n"/>
      <c r="Q183" s="427" t="n"/>
      <c r="R183" s="427" t="n"/>
      <c r="S183" s="427" t="n"/>
      <c r="T183" s="427" t="n"/>
      <c r="U183" s="427" t="n"/>
      <c r="V183" s="427" t="n"/>
      <c r="W183" s="427" t="n"/>
      <c r="X183" s="427" t="n"/>
      <c r="Y183" s="427" t="n"/>
      <c r="Z183" s="55" t="n"/>
      <c r="AA183" s="55" t="n"/>
    </row>
    <row r="184" ht="16.5" customHeight="1">
      <c r="A184" s="241" t="inlineStr">
        <is>
          <t>Первая цена</t>
        </is>
      </c>
      <c r="B184" s="203" t="n"/>
      <c r="C184" s="203" t="n"/>
      <c r="D184" s="203" t="n"/>
      <c r="E184" s="203" t="n"/>
      <c r="F184" s="203" t="n"/>
      <c r="G184" s="203" t="n"/>
      <c r="H184" s="203" t="n"/>
      <c r="I184" s="203" t="n"/>
      <c r="J184" s="203" t="n"/>
      <c r="K184" s="203" t="n"/>
      <c r="L184" s="203" t="n"/>
      <c r="M184" s="203" t="n"/>
      <c r="N184" s="203" t="n"/>
      <c r="O184" s="203" t="n"/>
      <c r="P184" s="203" t="n"/>
      <c r="Q184" s="203" t="n"/>
      <c r="R184" s="203" t="n"/>
      <c r="S184" s="203" t="n"/>
      <c r="T184" s="203" t="n"/>
      <c r="U184" s="203" t="n"/>
      <c r="V184" s="203" t="n"/>
      <c r="W184" s="203" t="n"/>
      <c r="X184" s="203" t="n"/>
      <c r="Y184" s="203" t="n"/>
      <c r="Z184" s="241" t="n"/>
      <c r="AA184" s="241" t="n"/>
    </row>
    <row r="185" ht="14.25" customHeight="1">
      <c r="A185" s="232" t="inlineStr">
        <is>
          <t>Пельмени</t>
        </is>
      </c>
      <c r="B185" s="203" t="n"/>
      <c r="C185" s="203" t="n"/>
      <c r="D185" s="203" t="n"/>
      <c r="E185" s="203" t="n"/>
      <c r="F185" s="203" t="n"/>
      <c r="G185" s="203" t="n"/>
      <c r="H185" s="203" t="n"/>
      <c r="I185" s="203" t="n"/>
      <c r="J185" s="203" t="n"/>
      <c r="K185" s="203" t="n"/>
      <c r="L185" s="203" t="n"/>
      <c r="M185" s="203" t="n"/>
      <c r="N185" s="203" t="n"/>
      <c r="O185" s="203" t="n"/>
      <c r="P185" s="203" t="n"/>
      <c r="Q185" s="203" t="n"/>
      <c r="R185" s="203" t="n"/>
      <c r="S185" s="203" t="n"/>
      <c r="T185" s="203" t="n"/>
      <c r="U185" s="203" t="n"/>
      <c r="V185" s="203" t="n"/>
      <c r="W185" s="203" t="n"/>
      <c r="X185" s="203" t="n"/>
      <c r="Y185" s="203" t="n"/>
      <c r="Z185" s="232" t="n"/>
      <c r="AA185" s="232" t="n"/>
    </row>
    <row r="186" ht="16.5" customHeight="1">
      <c r="A186" s="64" t="inlineStr">
        <is>
          <t>SU002637</t>
        </is>
      </c>
      <c r="B186" s="64" t="inlineStr">
        <is>
          <t>P002985</t>
        </is>
      </c>
      <c r="C186" s="37" t="n">
        <v>4301070913</v>
      </c>
      <c r="D186" s="204" t="n">
        <v>4607111036957</v>
      </c>
      <c r="E186" s="394" t="n"/>
      <c r="F186" s="428" t="n">
        <v>0.4</v>
      </c>
      <c r="G186" s="38" t="n">
        <v>8</v>
      </c>
      <c r="H186" s="428" t="n">
        <v>3.2</v>
      </c>
      <c r="I186" s="428" t="n">
        <v>3.44</v>
      </c>
      <c r="J186" s="38" t="n">
        <v>144</v>
      </c>
      <c r="K186" s="38" t="inlineStr">
        <is>
          <t>12</t>
        </is>
      </c>
      <c r="L186" s="39" t="inlineStr">
        <is>
          <t>МГ</t>
        </is>
      </c>
      <c r="M186" s="39" t="n"/>
      <c r="N186" s="38" t="n">
        <v>180</v>
      </c>
      <c r="O186" s="497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P186" s="430" t="n"/>
      <c r="Q186" s="430" t="n"/>
      <c r="R186" s="430" t="n"/>
      <c r="S186" s="394" t="n"/>
      <c r="T186" s="40" t="inlineStr"/>
      <c r="U186" s="40" t="inlineStr"/>
      <c r="V186" s="41" t="inlineStr">
        <is>
          <t>кор</t>
        </is>
      </c>
      <c r="W186" s="431" t="n">
        <v>0</v>
      </c>
      <c r="X186" s="432">
        <f>IFERROR(IF(W186="","",W186),"")</f>
        <v/>
      </c>
      <c r="Y186" s="42">
        <f>IFERROR(IF(W186="","",W186*0.00866),"")</f>
        <v/>
      </c>
      <c r="Z186" s="69" t="inlineStr"/>
      <c r="AA186" s="70" t="inlineStr"/>
      <c r="AE186" s="74" t="n"/>
      <c r="BB186" s="145" t="inlineStr">
        <is>
          <t>ЗПФ</t>
        </is>
      </c>
    </row>
    <row r="187" ht="16.5" customHeight="1">
      <c r="A187" s="64" t="inlineStr">
        <is>
          <t>SU002638</t>
        </is>
      </c>
      <c r="B187" s="64" t="inlineStr">
        <is>
          <t>P002986</t>
        </is>
      </c>
      <c r="C187" s="37" t="n">
        <v>4301070912</v>
      </c>
      <c r="D187" s="204" t="n">
        <v>4607111037213</v>
      </c>
      <c r="E187" s="394" t="n"/>
      <c r="F187" s="428" t="n">
        <v>0.4</v>
      </c>
      <c r="G187" s="38" t="n">
        <v>8</v>
      </c>
      <c r="H187" s="428" t="n">
        <v>3.2</v>
      </c>
      <c r="I187" s="428" t="n">
        <v>3.44</v>
      </c>
      <c r="J187" s="38" t="n">
        <v>144</v>
      </c>
      <c r="K187" s="38" t="inlineStr">
        <is>
          <t>12</t>
        </is>
      </c>
      <c r="L187" s="39" t="inlineStr">
        <is>
          <t>МГ</t>
        </is>
      </c>
      <c r="M187" s="39" t="n"/>
      <c r="N187" s="38" t="n">
        <v>180</v>
      </c>
      <c r="O187" s="498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P187" s="430" t="n"/>
      <c r="Q187" s="430" t="n"/>
      <c r="R187" s="430" t="n"/>
      <c r="S187" s="394" t="n"/>
      <c r="T187" s="40" t="inlineStr"/>
      <c r="U187" s="40" t="inlineStr"/>
      <c r="V187" s="41" t="inlineStr">
        <is>
          <t>кор</t>
        </is>
      </c>
      <c r="W187" s="431" t="n">
        <v>0</v>
      </c>
      <c r="X187" s="432">
        <f>IFERROR(IF(W187="","",W187),"")</f>
        <v/>
      </c>
      <c r="Y187" s="42">
        <f>IFERROR(IF(W187="","",W187*0.00866),"")</f>
        <v/>
      </c>
      <c r="Z187" s="69" t="inlineStr"/>
      <c r="AA187" s="70" t="inlineStr"/>
      <c r="AE187" s="74" t="n"/>
      <c r="BB187" s="146" t="inlineStr">
        <is>
          <t>ЗПФ</t>
        </is>
      </c>
    </row>
    <row r="188">
      <c r="A188" s="214" t="n"/>
      <c r="B188" s="203" t="n"/>
      <c r="C188" s="203" t="n"/>
      <c r="D188" s="203" t="n"/>
      <c r="E188" s="203" t="n"/>
      <c r="F188" s="203" t="n"/>
      <c r="G188" s="203" t="n"/>
      <c r="H188" s="203" t="n"/>
      <c r="I188" s="203" t="n"/>
      <c r="J188" s="203" t="n"/>
      <c r="K188" s="203" t="n"/>
      <c r="L188" s="203" t="n"/>
      <c r="M188" s="203" t="n"/>
      <c r="N188" s="433" t="n"/>
      <c r="O188" s="434" t="inlineStr">
        <is>
          <t>Итого</t>
        </is>
      </c>
      <c r="P188" s="402" t="n"/>
      <c r="Q188" s="402" t="n"/>
      <c r="R188" s="402" t="n"/>
      <c r="S188" s="402" t="n"/>
      <c r="T188" s="402" t="n"/>
      <c r="U188" s="403" t="n"/>
      <c r="V188" s="43" t="inlineStr">
        <is>
          <t>кор</t>
        </is>
      </c>
      <c r="W188" s="435">
        <f>IFERROR(SUM(W186:W187),"0")</f>
        <v/>
      </c>
      <c r="X188" s="435">
        <f>IFERROR(SUM(X186:X187),"0")</f>
        <v/>
      </c>
      <c r="Y188" s="435">
        <f>IFERROR(IF(Y186="",0,Y186),"0")+IFERROR(IF(Y187="",0,Y187),"0")</f>
        <v/>
      </c>
      <c r="Z188" s="436" t="n"/>
      <c r="AA188" s="436" t="n"/>
    </row>
    <row r="189">
      <c r="A189" s="203" t="n"/>
      <c r="B189" s="203" t="n"/>
      <c r="C189" s="203" t="n"/>
      <c r="D189" s="203" t="n"/>
      <c r="E189" s="203" t="n"/>
      <c r="F189" s="203" t="n"/>
      <c r="G189" s="203" t="n"/>
      <c r="H189" s="203" t="n"/>
      <c r="I189" s="203" t="n"/>
      <c r="J189" s="203" t="n"/>
      <c r="K189" s="203" t="n"/>
      <c r="L189" s="203" t="n"/>
      <c r="M189" s="203" t="n"/>
      <c r="N189" s="433" t="n"/>
      <c r="O189" s="434" t="inlineStr">
        <is>
          <t>Итого</t>
        </is>
      </c>
      <c r="P189" s="402" t="n"/>
      <c r="Q189" s="402" t="n"/>
      <c r="R189" s="402" t="n"/>
      <c r="S189" s="402" t="n"/>
      <c r="T189" s="402" t="n"/>
      <c r="U189" s="403" t="n"/>
      <c r="V189" s="43" t="inlineStr">
        <is>
          <t>кг</t>
        </is>
      </c>
      <c r="W189" s="435">
        <f>IFERROR(SUMPRODUCT(W186:W187*H186:H187),"0")</f>
        <v/>
      </c>
      <c r="X189" s="435">
        <f>IFERROR(SUMPRODUCT(X186:X187*H186:H187),"0")</f>
        <v/>
      </c>
      <c r="Y189" s="43" t="n"/>
      <c r="Z189" s="436" t="n"/>
      <c r="AA189" s="436" t="n"/>
    </row>
    <row r="190" ht="16.5" customHeight="1">
      <c r="A190" s="241" t="inlineStr">
        <is>
          <t>Мясорубская</t>
        </is>
      </c>
      <c r="B190" s="203" t="n"/>
      <c r="C190" s="203" t="n"/>
      <c r="D190" s="203" t="n"/>
      <c r="E190" s="203" t="n"/>
      <c r="F190" s="203" t="n"/>
      <c r="G190" s="203" t="n"/>
      <c r="H190" s="203" t="n"/>
      <c r="I190" s="203" t="n"/>
      <c r="J190" s="203" t="n"/>
      <c r="K190" s="203" t="n"/>
      <c r="L190" s="203" t="n"/>
      <c r="M190" s="203" t="n"/>
      <c r="N190" s="203" t="n"/>
      <c r="O190" s="203" t="n"/>
      <c r="P190" s="203" t="n"/>
      <c r="Q190" s="203" t="n"/>
      <c r="R190" s="203" t="n"/>
      <c r="S190" s="203" t="n"/>
      <c r="T190" s="203" t="n"/>
      <c r="U190" s="203" t="n"/>
      <c r="V190" s="203" t="n"/>
      <c r="W190" s="203" t="n"/>
      <c r="X190" s="203" t="n"/>
      <c r="Y190" s="203" t="n"/>
      <c r="Z190" s="241" t="n"/>
      <c r="AA190" s="241" t="n"/>
    </row>
    <row r="191" ht="14.25" customHeight="1">
      <c r="A191" s="232" t="inlineStr">
        <is>
          <t>Пельмени</t>
        </is>
      </c>
      <c r="B191" s="203" t="n"/>
      <c r="C191" s="203" t="n"/>
      <c r="D191" s="203" t="n"/>
      <c r="E191" s="203" t="n"/>
      <c r="F191" s="203" t="n"/>
      <c r="G191" s="203" t="n"/>
      <c r="H191" s="203" t="n"/>
      <c r="I191" s="203" t="n"/>
      <c r="J191" s="203" t="n"/>
      <c r="K191" s="203" t="n"/>
      <c r="L191" s="203" t="n"/>
      <c r="M191" s="203" t="n"/>
      <c r="N191" s="203" t="n"/>
      <c r="O191" s="203" t="n"/>
      <c r="P191" s="203" t="n"/>
      <c r="Q191" s="203" t="n"/>
      <c r="R191" s="203" t="n"/>
      <c r="S191" s="203" t="n"/>
      <c r="T191" s="203" t="n"/>
      <c r="U191" s="203" t="n"/>
      <c r="V191" s="203" t="n"/>
      <c r="W191" s="203" t="n"/>
      <c r="X191" s="203" t="n"/>
      <c r="Y191" s="203" t="n"/>
      <c r="Z191" s="232" t="n"/>
      <c r="AA191" s="232" t="n"/>
    </row>
    <row r="192" ht="16.5" customHeight="1">
      <c r="A192" s="64" t="inlineStr">
        <is>
          <t>SU002920</t>
        </is>
      </c>
      <c r="B192" s="64" t="inlineStr">
        <is>
          <t>P003355</t>
        </is>
      </c>
      <c r="C192" s="37" t="n">
        <v>4301070948</v>
      </c>
      <c r="D192" s="204" t="n">
        <v>4607111037022</v>
      </c>
      <c r="E192" s="394" t="n"/>
      <c r="F192" s="428" t="n">
        <v>0.7</v>
      </c>
      <c r="G192" s="38" t="n">
        <v>8</v>
      </c>
      <c r="H192" s="428" t="n">
        <v>5.6</v>
      </c>
      <c r="I192" s="428" t="n">
        <v>5.87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9" t="n"/>
      <c r="N192" s="38" t="n">
        <v>180</v>
      </c>
      <c r="O192" s="499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P192" s="430" t="n"/>
      <c r="Q192" s="430" t="n"/>
      <c r="R192" s="430" t="n"/>
      <c r="S192" s="394" t="n"/>
      <c r="T192" s="40" t="inlineStr"/>
      <c r="U192" s="40" t="inlineStr"/>
      <c r="V192" s="41" t="inlineStr">
        <is>
          <t>кор</t>
        </is>
      </c>
      <c r="W192" s="431" t="n">
        <v>120</v>
      </c>
      <c r="X192" s="432">
        <f>IFERROR(IF(W192="","",W192),"")</f>
        <v/>
      </c>
      <c r="Y192" s="42">
        <f>IFERROR(IF(W192="","",W192*0.0155),"")</f>
        <v/>
      </c>
      <c r="Z192" s="69" t="inlineStr"/>
      <c r="AA192" s="70" t="inlineStr"/>
      <c r="AE192" s="74" t="n"/>
      <c r="BB192" s="147" t="inlineStr">
        <is>
          <t>ЗПФ</t>
        </is>
      </c>
    </row>
    <row r="193" ht="27" customHeight="1">
      <c r="A193" s="64" t="inlineStr">
        <is>
          <t>SU003145</t>
        </is>
      </c>
      <c r="B193" s="64" t="inlineStr">
        <is>
          <t>P003731</t>
        </is>
      </c>
      <c r="C193" s="37" t="n">
        <v>4301070990</v>
      </c>
      <c r="D193" s="204" t="n">
        <v>4607111038494</v>
      </c>
      <c r="E193" s="394" t="n"/>
      <c r="F193" s="428" t="n">
        <v>0.7</v>
      </c>
      <c r="G193" s="38" t="n">
        <v>8</v>
      </c>
      <c r="H193" s="428" t="n">
        <v>5.6</v>
      </c>
      <c r="I193" s="428" t="n">
        <v>5.87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9" t="n"/>
      <c r="N193" s="38" t="n">
        <v>180</v>
      </c>
      <c r="O193" s="500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P193" s="430" t="n"/>
      <c r="Q193" s="430" t="n"/>
      <c r="R193" s="430" t="n"/>
      <c r="S193" s="394" t="n"/>
      <c r="T193" s="40" t="inlineStr"/>
      <c r="U193" s="40" t="inlineStr"/>
      <c r="V193" s="41" t="inlineStr">
        <is>
          <t>кор</t>
        </is>
      </c>
      <c r="W193" s="431" t="n">
        <v>0</v>
      </c>
      <c r="X193" s="432">
        <f>IFERROR(IF(W193="","",W193),"")</f>
        <v/>
      </c>
      <c r="Y193" s="42">
        <f>IFERROR(IF(W193="","",W193*0.0155),"")</f>
        <v/>
      </c>
      <c r="Z193" s="69" t="inlineStr"/>
      <c r="AA193" s="70" t="inlineStr"/>
      <c r="AE193" s="74" t="n"/>
      <c r="BB193" s="148" t="inlineStr">
        <is>
          <t>ЗПФ</t>
        </is>
      </c>
    </row>
    <row r="194" ht="27" customHeight="1">
      <c r="A194" s="64" t="inlineStr">
        <is>
          <t>SU003077</t>
        </is>
      </c>
      <c r="B194" s="64" t="inlineStr">
        <is>
          <t>P003648</t>
        </is>
      </c>
      <c r="C194" s="37" t="n">
        <v>4301070966</v>
      </c>
      <c r="D194" s="204" t="n">
        <v>4607111038135</v>
      </c>
      <c r="E194" s="394" t="n"/>
      <c r="F194" s="428" t="n">
        <v>0.7</v>
      </c>
      <c r="G194" s="38" t="n">
        <v>8</v>
      </c>
      <c r="H194" s="428" t="n">
        <v>5.6</v>
      </c>
      <c r="I194" s="428" t="n">
        <v>5.87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9" t="n"/>
      <c r="N194" s="38" t="n">
        <v>180</v>
      </c>
      <c r="O194" s="501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P194" s="430" t="n"/>
      <c r="Q194" s="430" t="n"/>
      <c r="R194" s="430" t="n"/>
      <c r="S194" s="394" t="n"/>
      <c r="T194" s="40" t="inlineStr"/>
      <c r="U194" s="40" t="inlineStr"/>
      <c r="V194" s="41" t="inlineStr">
        <is>
          <t>кор</t>
        </is>
      </c>
      <c r="W194" s="431" t="n">
        <v>15</v>
      </c>
      <c r="X194" s="432">
        <f>IFERROR(IF(W194="","",W194),"")</f>
        <v/>
      </c>
      <c r="Y194" s="42">
        <f>IFERROR(IF(W194="","",W194*0.0155),"")</f>
        <v/>
      </c>
      <c r="Z194" s="69" t="inlineStr"/>
      <c r="AA194" s="70" t="inlineStr"/>
      <c r="AE194" s="74" t="n"/>
      <c r="BB194" s="149" t="inlineStr">
        <is>
          <t>ЗПФ</t>
        </is>
      </c>
    </row>
    <row r="195">
      <c r="A195" s="214" t="n"/>
      <c r="B195" s="203" t="n"/>
      <c r="C195" s="203" t="n"/>
      <c r="D195" s="203" t="n"/>
      <c r="E195" s="203" t="n"/>
      <c r="F195" s="203" t="n"/>
      <c r="G195" s="203" t="n"/>
      <c r="H195" s="203" t="n"/>
      <c r="I195" s="203" t="n"/>
      <c r="J195" s="203" t="n"/>
      <c r="K195" s="203" t="n"/>
      <c r="L195" s="203" t="n"/>
      <c r="M195" s="203" t="n"/>
      <c r="N195" s="433" t="n"/>
      <c r="O195" s="434" t="inlineStr">
        <is>
          <t>Итого</t>
        </is>
      </c>
      <c r="P195" s="402" t="n"/>
      <c r="Q195" s="402" t="n"/>
      <c r="R195" s="402" t="n"/>
      <c r="S195" s="402" t="n"/>
      <c r="T195" s="402" t="n"/>
      <c r="U195" s="403" t="n"/>
      <c r="V195" s="43" t="inlineStr">
        <is>
          <t>кор</t>
        </is>
      </c>
      <c r="W195" s="435">
        <f>IFERROR(SUM(W192:W194),"0")</f>
        <v/>
      </c>
      <c r="X195" s="435">
        <f>IFERROR(SUM(X192:X194),"0")</f>
        <v/>
      </c>
      <c r="Y195" s="435">
        <f>IFERROR(IF(Y192="",0,Y192),"0")+IFERROR(IF(Y193="",0,Y193),"0")+IFERROR(IF(Y194="",0,Y194),"0")</f>
        <v/>
      </c>
      <c r="Z195" s="436" t="n"/>
      <c r="AA195" s="436" t="n"/>
    </row>
    <row r="196">
      <c r="A196" s="203" t="n"/>
      <c r="B196" s="203" t="n"/>
      <c r="C196" s="203" t="n"/>
      <c r="D196" s="203" t="n"/>
      <c r="E196" s="203" t="n"/>
      <c r="F196" s="203" t="n"/>
      <c r="G196" s="203" t="n"/>
      <c r="H196" s="203" t="n"/>
      <c r="I196" s="203" t="n"/>
      <c r="J196" s="203" t="n"/>
      <c r="K196" s="203" t="n"/>
      <c r="L196" s="203" t="n"/>
      <c r="M196" s="203" t="n"/>
      <c r="N196" s="433" t="n"/>
      <c r="O196" s="434" t="inlineStr">
        <is>
          <t>Итого</t>
        </is>
      </c>
      <c r="P196" s="402" t="n"/>
      <c r="Q196" s="402" t="n"/>
      <c r="R196" s="402" t="n"/>
      <c r="S196" s="402" t="n"/>
      <c r="T196" s="402" t="n"/>
      <c r="U196" s="403" t="n"/>
      <c r="V196" s="43" t="inlineStr">
        <is>
          <t>кг</t>
        </is>
      </c>
      <c r="W196" s="435">
        <f>IFERROR(SUMPRODUCT(W192:W194*H192:H194),"0")</f>
        <v/>
      </c>
      <c r="X196" s="435">
        <f>IFERROR(SUMPRODUCT(X192:X194*H192:H194),"0")</f>
        <v/>
      </c>
      <c r="Y196" s="43" t="n"/>
      <c r="Z196" s="436" t="n"/>
      <c r="AA196" s="436" t="n"/>
    </row>
    <row r="197" ht="16.5" customHeight="1">
      <c r="A197" s="241" t="inlineStr">
        <is>
          <t>Медвежьи ушки</t>
        </is>
      </c>
      <c r="B197" s="203" t="n"/>
      <c r="C197" s="203" t="n"/>
      <c r="D197" s="203" t="n"/>
      <c r="E197" s="203" t="n"/>
      <c r="F197" s="203" t="n"/>
      <c r="G197" s="203" t="n"/>
      <c r="H197" s="203" t="n"/>
      <c r="I197" s="203" t="n"/>
      <c r="J197" s="203" t="n"/>
      <c r="K197" s="203" t="n"/>
      <c r="L197" s="203" t="n"/>
      <c r="M197" s="203" t="n"/>
      <c r="N197" s="203" t="n"/>
      <c r="O197" s="203" t="n"/>
      <c r="P197" s="203" t="n"/>
      <c r="Q197" s="203" t="n"/>
      <c r="R197" s="203" t="n"/>
      <c r="S197" s="203" t="n"/>
      <c r="T197" s="203" t="n"/>
      <c r="U197" s="203" t="n"/>
      <c r="V197" s="203" t="n"/>
      <c r="W197" s="203" t="n"/>
      <c r="X197" s="203" t="n"/>
      <c r="Y197" s="203" t="n"/>
      <c r="Z197" s="241" t="n"/>
      <c r="AA197" s="241" t="n"/>
    </row>
    <row r="198" ht="14.25" customHeight="1">
      <c r="A198" s="232" t="inlineStr">
        <is>
          <t>Пельмени</t>
        </is>
      </c>
      <c r="B198" s="203" t="n"/>
      <c r="C198" s="203" t="n"/>
      <c r="D198" s="203" t="n"/>
      <c r="E198" s="203" t="n"/>
      <c r="F198" s="203" t="n"/>
      <c r="G198" s="203" t="n"/>
      <c r="H198" s="203" t="n"/>
      <c r="I198" s="203" t="n"/>
      <c r="J198" s="203" t="n"/>
      <c r="K198" s="203" t="n"/>
      <c r="L198" s="203" t="n"/>
      <c r="M198" s="203" t="n"/>
      <c r="N198" s="203" t="n"/>
      <c r="O198" s="203" t="n"/>
      <c r="P198" s="203" t="n"/>
      <c r="Q198" s="203" t="n"/>
      <c r="R198" s="203" t="n"/>
      <c r="S198" s="203" t="n"/>
      <c r="T198" s="203" t="n"/>
      <c r="U198" s="203" t="n"/>
      <c r="V198" s="203" t="n"/>
      <c r="W198" s="203" t="n"/>
      <c r="X198" s="203" t="n"/>
      <c r="Y198" s="203" t="n"/>
      <c r="Z198" s="232" t="n"/>
      <c r="AA198" s="232" t="n"/>
    </row>
    <row r="199" ht="27" customHeight="1">
      <c r="A199" s="64" t="inlineStr">
        <is>
          <t>SU003260</t>
        </is>
      </c>
      <c r="B199" s="64" t="inlineStr">
        <is>
          <t>P003918</t>
        </is>
      </c>
      <c r="C199" s="37" t="n">
        <v>4301070996</v>
      </c>
      <c r="D199" s="204" t="n">
        <v>4607111038654</v>
      </c>
      <c r="E199" s="394" t="n"/>
      <c r="F199" s="428" t="n">
        <v>0.4</v>
      </c>
      <c r="G199" s="38" t="n">
        <v>16</v>
      </c>
      <c r="H199" s="428" t="n">
        <v>6.4</v>
      </c>
      <c r="I199" s="428" t="n">
        <v>6.63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9" t="n"/>
      <c r="N199" s="38" t="n">
        <v>180</v>
      </c>
      <c r="O199" s="502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P199" s="430" t="n"/>
      <c r="Q199" s="430" t="n"/>
      <c r="R199" s="430" t="n"/>
      <c r="S199" s="394" t="n"/>
      <c r="T199" s="40" t="inlineStr"/>
      <c r="U199" s="40" t="inlineStr"/>
      <c r="V199" s="41" t="inlineStr">
        <is>
          <t>кор</t>
        </is>
      </c>
      <c r="W199" s="431" t="n">
        <v>0</v>
      </c>
      <c r="X199" s="432">
        <f>IFERROR(IF(W199="","",W199),"")</f>
        <v/>
      </c>
      <c r="Y199" s="42">
        <f>IFERROR(IF(W199="","",W199*0.0155),"")</f>
        <v/>
      </c>
      <c r="Z199" s="69" t="inlineStr"/>
      <c r="AA199" s="70" t="inlineStr"/>
      <c r="AE199" s="74" t="n"/>
      <c r="BB199" s="150" t="inlineStr">
        <is>
          <t>ЗПФ</t>
        </is>
      </c>
    </row>
    <row r="200" ht="27" customHeight="1">
      <c r="A200" s="64" t="inlineStr">
        <is>
          <t>SU003259</t>
        </is>
      </c>
      <c r="B200" s="64" t="inlineStr">
        <is>
          <t>P003920</t>
        </is>
      </c>
      <c r="C200" s="37" t="n">
        <v>4301070997</v>
      </c>
      <c r="D200" s="204" t="n">
        <v>4607111038586</v>
      </c>
      <c r="E200" s="394" t="n"/>
      <c r="F200" s="428" t="n">
        <v>0.7</v>
      </c>
      <c r="G200" s="38" t="n">
        <v>8</v>
      </c>
      <c r="H200" s="428" t="n">
        <v>5.6</v>
      </c>
      <c r="I200" s="428" t="n">
        <v>5.83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9" t="n"/>
      <c r="N200" s="38" t="n">
        <v>180</v>
      </c>
      <c r="O200" s="50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P200" s="430" t="n"/>
      <c r="Q200" s="430" t="n"/>
      <c r="R200" s="430" t="n"/>
      <c r="S200" s="394" t="n"/>
      <c r="T200" s="40" t="inlineStr"/>
      <c r="U200" s="40" t="inlineStr"/>
      <c r="V200" s="41" t="inlineStr">
        <is>
          <t>кор</t>
        </is>
      </c>
      <c r="W200" s="431" t="n">
        <v>10</v>
      </c>
      <c r="X200" s="432">
        <f>IFERROR(IF(W200="","",W200),"")</f>
        <v/>
      </c>
      <c r="Y200" s="42">
        <f>IFERROR(IF(W200="","",W200*0.0155),"")</f>
        <v/>
      </c>
      <c r="Z200" s="69" t="inlineStr"/>
      <c r="AA200" s="70" t="inlineStr"/>
      <c r="AE200" s="74" t="n"/>
      <c r="BB200" s="151" t="inlineStr">
        <is>
          <t>ЗПФ</t>
        </is>
      </c>
    </row>
    <row r="201" ht="27" customHeight="1">
      <c r="A201" s="64" t="inlineStr">
        <is>
          <t>SU003064</t>
        </is>
      </c>
      <c r="B201" s="64" t="inlineStr">
        <is>
          <t>P003639</t>
        </is>
      </c>
      <c r="C201" s="37" t="n">
        <v>4301070962</v>
      </c>
      <c r="D201" s="204" t="n">
        <v>4607111038609</v>
      </c>
      <c r="E201" s="394" t="n"/>
      <c r="F201" s="428" t="n">
        <v>0.4</v>
      </c>
      <c r="G201" s="38" t="n">
        <v>16</v>
      </c>
      <c r="H201" s="428" t="n">
        <v>6.4</v>
      </c>
      <c r="I201" s="428" t="n">
        <v>6.71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9" t="n"/>
      <c r="N201" s="38" t="n">
        <v>180</v>
      </c>
      <c r="O201" s="50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P201" s="430" t="n"/>
      <c r="Q201" s="430" t="n"/>
      <c r="R201" s="430" t="n"/>
      <c r="S201" s="394" t="n"/>
      <c r="T201" s="40" t="inlineStr"/>
      <c r="U201" s="40" t="inlineStr"/>
      <c r="V201" s="41" t="inlineStr">
        <is>
          <t>кор</t>
        </is>
      </c>
      <c r="W201" s="431" t="n">
        <v>0</v>
      </c>
      <c r="X201" s="432">
        <f>IFERROR(IF(W201="","",W201),"")</f>
        <v/>
      </c>
      <c r="Y201" s="42">
        <f>IFERROR(IF(W201="","",W201*0.0155),"")</f>
        <v/>
      </c>
      <c r="Z201" s="69" t="inlineStr"/>
      <c r="AA201" s="70" t="inlineStr"/>
      <c r="AE201" s="74" t="n"/>
      <c r="BB201" s="152" t="inlineStr">
        <is>
          <t>ЗПФ</t>
        </is>
      </c>
    </row>
    <row r="202" ht="27" customHeight="1">
      <c r="A202" s="64" t="inlineStr">
        <is>
          <t>SU003065</t>
        </is>
      </c>
      <c r="B202" s="64" t="inlineStr">
        <is>
          <t>P003641</t>
        </is>
      </c>
      <c r="C202" s="37" t="n">
        <v>4301070963</v>
      </c>
      <c r="D202" s="204" t="n">
        <v>4607111038630</v>
      </c>
      <c r="E202" s="394" t="n"/>
      <c r="F202" s="428" t="n">
        <v>0.7</v>
      </c>
      <c r="G202" s="38" t="n">
        <v>8</v>
      </c>
      <c r="H202" s="428" t="n">
        <v>5.6</v>
      </c>
      <c r="I202" s="428" t="n">
        <v>5.87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9" t="n"/>
      <c r="N202" s="38" t="n">
        <v>180</v>
      </c>
      <c r="O202" s="505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P202" s="430" t="n"/>
      <c r="Q202" s="430" t="n"/>
      <c r="R202" s="430" t="n"/>
      <c r="S202" s="394" t="n"/>
      <c r="T202" s="40" t="inlineStr"/>
      <c r="U202" s="40" t="inlineStr"/>
      <c r="V202" s="41" t="inlineStr">
        <is>
          <t>кор</t>
        </is>
      </c>
      <c r="W202" s="431" t="n">
        <v>0</v>
      </c>
      <c r="X202" s="432">
        <f>IFERROR(IF(W202="","",W202),"")</f>
        <v/>
      </c>
      <c r="Y202" s="42">
        <f>IFERROR(IF(W202="","",W202*0.0155),"")</f>
        <v/>
      </c>
      <c r="Z202" s="69" t="inlineStr"/>
      <c r="AA202" s="70" t="inlineStr"/>
      <c r="AE202" s="74" t="n"/>
      <c r="BB202" s="153" t="inlineStr">
        <is>
          <t>ЗПФ</t>
        </is>
      </c>
    </row>
    <row r="203" ht="27" customHeight="1">
      <c r="A203" s="64" t="inlineStr">
        <is>
          <t>SU003066</t>
        </is>
      </c>
      <c r="B203" s="64" t="inlineStr">
        <is>
          <t>P003630</t>
        </is>
      </c>
      <c r="C203" s="37" t="n">
        <v>4301070959</v>
      </c>
      <c r="D203" s="204" t="n">
        <v>4607111038616</v>
      </c>
      <c r="E203" s="394" t="n"/>
      <c r="F203" s="428" t="n">
        <v>0.4</v>
      </c>
      <c r="G203" s="38" t="n">
        <v>16</v>
      </c>
      <c r="H203" s="428" t="n">
        <v>6.4</v>
      </c>
      <c r="I203" s="428" t="n">
        <v>6.71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9" t="n"/>
      <c r="N203" s="38" t="n">
        <v>180</v>
      </c>
      <c r="O203" s="506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P203" s="430" t="n"/>
      <c r="Q203" s="430" t="n"/>
      <c r="R203" s="430" t="n"/>
      <c r="S203" s="394" t="n"/>
      <c r="T203" s="40" t="inlineStr"/>
      <c r="U203" s="40" t="inlineStr"/>
      <c r="V203" s="41" t="inlineStr">
        <is>
          <t>кор</t>
        </is>
      </c>
      <c r="W203" s="431" t="n">
        <v>0</v>
      </c>
      <c r="X203" s="432">
        <f>IFERROR(IF(W203="","",W203),"")</f>
        <v/>
      </c>
      <c r="Y203" s="42">
        <f>IFERROR(IF(W203="","",W203*0.0155),"")</f>
        <v/>
      </c>
      <c r="Z203" s="69" t="inlineStr"/>
      <c r="AA203" s="70" t="inlineStr"/>
      <c r="AE203" s="74" t="n"/>
      <c r="BB203" s="154" t="inlineStr">
        <is>
          <t>ЗПФ</t>
        </is>
      </c>
    </row>
    <row r="204" ht="27" customHeight="1">
      <c r="A204" s="64" t="inlineStr">
        <is>
          <t>SU003067</t>
        </is>
      </c>
      <c r="B204" s="64" t="inlineStr">
        <is>
          <t>P003631</t>
        </is>
      </c>
      <c r="C204" s="37" t="n">
        <v>4301070960</v>
      </c>
      <c r="D204" s="204" t="n">
        <v>4607111038623</v>
      </c>
      <c r="E204" s="394" t="n"/>
      <c r="F204" s="428" t="n">
        <v>0.7</v>
      </c>
      <c r="G204" s="38" t="n">
        <v>8</v>
      </c>
      <c r="H204" s="428" t="n">
        <v>5.6</v>
      </c>
      <c r="I204" s="428" t="n">
        <v>5.87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9" t="n"/>
      <c r="N204" s="38" t="n">
        <v>180</v>
      </c>
      <c r="O204" s="507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P204" s="430" t="n"/>
      <c r="Q204" s="430" t="n"/>
      <c r="R204" s="430" t="n"/>
      <c r="S204" s="394" t="n"/>
      <c r="T204" s="40" t="inlineStr"/>
      <c r="U204" s="40" t="inlineStr"/>
      <c r="V204" s="41" t="inlineStr">
        <is>
          <t>кор</t>
        </is>
      </c>
      <c r="W204" s="431" t="n">
        <v>10</v>
      </c>
      <c r="X204" s="432">
        <f>IFERROR(IF(W204="","",W204),"")</f>
        <v/>
      </c>
      <c r="Y204" s="42">
        <f>IFERROR(IF(W204="","",W204*0.0155),"")</f>
        <v/>
      </c>
      <c r="Z204" s="69" t="inlineStr"/>
      <c r="AA204" s="70" t="inlineStr"/>
      <c r="AE204" s="74" t="n"/>
      <c r="BB204" s="155" t="inlineStr">
        <is>
          <t>ЗПФ</t>
        </is>
      </c>
    </row>
    <row r="205">
      <c r="A205" s="214" t="n"/>
      <c r="B205" s="203" t="n"/>
      <c r="C205" s="203" t="n"/>
      <c r="D205" s="203" t="n"/>
      <c r="E205" s="203" t="n"/>
      <c r="F205" s="203" t="n"/>
      <c r="G205" s="203" t="n"/>
      <c r="H205" s="203" t="n"/>
      <c r="I205" s="203" t="n"/>
      <c r="J205" s="203" t="n"/>
      <c r="K205" s="203" t="n"/>
      <c r="L205" s="203" t="n"/>
      <c r="M205" s="203" t="n"/>
      <c r="N205" s="433" t="n"/>
      <c r="O205" s="434" t="inlineStr">
        <is>
          <t>Итого</t>
        </is>
      </c>
      <c r="P205" s="402" t="n"/>
      <c r="Q205" s="402" t="n"/>
      <c r="R205" s="402" t="n"/>
      <c r="S205" s="402" t="n"/>
      <c r="T205" s="402" t="n"/>
      <c r="U205" s="403" t="n"/>
      <c r="V205" s="43" t="inlineStr">
        <is>
          <t>кор</t>
        </is>
      </c>
      <c r="W205" s="435">
        <f>IFERROR(SUM(W199:W204),"0")</f>
        <v/>
      </c>
      <c r="X205" s="435">
        <f>IFERROR(SUM(X199:X204),"0")</f>
        <v/>
      </c>
      <c r="Y205" s="435">
        <f>IFERROR(IF(Y199="",0,Y199),"0")+IFERROR(IF(Y200="",0,Y200),"0")+IFERROR(IF(Y201="",0,Y201),"0")+IFERROR(IF(Y202="",0,Y202),"0")+IFERROR(IF(Y203="",0,Y203),"0")+IFERROR(IF(Y204="",0,Y204),"0")</f>
        <v/>
      </c>
      <c r="Z205" s="436" t="n"/>
      <c r="AA205" s="436" t="n"/>
    </row>
    <row r="206">
      <c r="A206" s="203" t="n"/>
      <c r="B206" s="203" t="n"/>
      <c r="C206" s="203" t="n"/>
      <c r="D206" s="203" t="n"/>
      <c r="E206" s="203" t="n"/>
      <c r="F206" s="203" t="n"/>
      <c r="G206" s="203" t="n"/>
      <c r="H206" s="203" t="n"/>
      <c r="I206" s="203" t="n"/>
      <c r="J206" s="203" t="n"/>
      <c r="K206" s="203" t="n"/>
      <c r="L206" s="203" t="n"/>
      <c r="M206" s="203" t="n"/>
      <c r="N206" s="433" t="n"/>
      <c r="O206" s="434" t="inlineStr">
        <is>
          <t>Итого</t>
        </is>
      </c>
      <c r="P206" s="402" t="n"/>
      <c r="Q206" s="402" t="n"/>
      <c r="R206" s="402" t="n"/>
      <c r="S206" s="402" t="n"/>
      <c r="T206" s="402" t="n"/>
      <c r="U206" s="403" t="n"/>
      <c r="V206" s="43" t="inlineStr">
        <is>
          <t>кг</t>
        </is>
      </c>
      <c r="W206" s="435">
        <f>IFERROR(SUMPRODUCT(W199:W204*H199:H204),"0")</f>
        <v/>
      </c>
      <c r="X206" s="435">
        <f>IFERROR(SUMPRODUCT(X199:X204*H199:H204),"0")</f>
        <v/>
      </c>
      <c r="Y206" s="43" t="n"/>
      <c r="Z206" s="436" t="n"/>
      <c r="AA206" s="436" t="n"/>
    </row>
    <row r="207" ht="16.5" customHeight="1">
      <c r="A207" s="241" t="inlineStr">
        <is>
          <t>Медвежье ушко</t>
        </is>
      </c>
      <c r="B207" s="203" t="n"/>
      <c r="C207" s="203" t="n"/>
      <c r="D207" s="203" t="n"/>
      <c r="E207" s="203" t="n"/>
      <c r="F207" s="203" t="n"/>
      <c r="G207" s="203" t="n"/>
      <c r="H207" s="203" t="n"/>
      <c r="I207" s="203" t="n"/>
      <c r="J207" s="203" t="n"/>
      <c r="K207" s="203" t="n"/>
      <c r="L207" s="203" t="n"/>
      <c r="M207" s="203" t="n"/>
      <c r="N207" s="203" t="n"/>
      <c r="O207" s="203" t="n"/>
      <c r="P207" s="203" t="n"/>
      <c r="Q207" s="203" t="n"/>
      <c r="R207" s="203" t="n"/>
      <c r="S207" s="203" t="n"/>
      <c r="T207" s="203" t="n"/>
      <c r="U207" s="203" t="n"/>
      <c r="V207" s="203" t="n"/>
      <c r="W207" s="203" t="n"/>
      <c r="X207" s="203" t="n"/>
      <c r="Y207" s="203" t="n"/>
      <c r="Z207" s="241" t="n"/>
      <c r="AA207" s="241" t="n"/>
    </row>
    <row r="208" ht="14.25" customHeight="1">
      <c r="A208" s="232" t="inlineStr">
        <is>
          <t>Пельмени</t>
        </is>
      </c>
      <c r="B208" s="203" t="n"/>
      <c r="C208" s="203" t="n"/>
      <c r="D208" s="203" t="n"/>
      <c r="E208" s="203" t="n"/>
      <c r="F208" s="203" t="n"/>
      <c r="G208" s="203" t="n"/>
      <c r="H208" s="203" t="n"/>
      <c r="I208" s="203" t="n"/>
      <c r="J208" s="203" t="n"/>
      <c r="K208" s="203" t="n"/>
      <c r="L208" s="203" t="n"/>
      <c r="M208" s="203" t="n"/>
      <c r="N208" s="203" t="n"/>
      <c r="O208" s="203" t="n"/>
      <c r="P208" s="203" t="n"/>
      <c r="Q208" s="203" t="n"/>
      <c r="R208" s="203" t="n"/>
      <c r="S208" s="203" t="n"/>
      <c r="T208" s="203" t="n"/>
      <c r="U208" s="203" t="n"/>
      <c r="V208" s="203" t="n"/>
      <c r="W208" s="203" t="n"/>
      <c r="X208" s="203" t="n"/>
      <c r="Y208" s="203" t="n"/>
      <c r="Z208" s="232" t="n"/>
      <c r="AA208" s="232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04" t="n">
        <v>4607111035882</v>
      </c>
      <c r="E209" s="394" t="n"/>
      <c r="F209" s="428" t="n">
        <v>0.43</v>
      </c>
      <c r="G209" s="38" t="n">
        <v>16</v>
      </c>
      <c r="H209" s="428" t="n">
        <v>6.88</v>
      </c>
      <c r="I209" s="428" t="n">
        <v>7.19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9" t="n"/>
      <c r="N209" s="38" t="n">
        <v>180</v>
      </c>
      <c r="O209" s="50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P209" s="430" t="n"/>
      <c r="Q209" s="430" t="n"/>
      <c r="R209" s="430" t="n"/>
      <c r="S209" s="394" t="n"/>
      <c r="T209" s="40" t="inlineStr"/>
      <c r="U209" s="40" t="inlineStr"/>
      <c r="V209" s="41" t="inlineStr">
        <is>
          <t>кор</t>
        </is>
      </c>
      <c r="W209" s="431" t="n">
        <v>0</v>
      </c>
      <c r="X209" s="432">
        <f>IFERROR(IF(W209="","",W209),"")</f>
        <v/>
      </c>
      <c r="Y209" s="42">
        <f>IFERROR(IF(W209="","",W209*0.0155),"")</f>
        <v/>
      </c>
      <c r="Z209" s="69" t="inlineStr"/>
      <c r="AA209" s="70" t="inlineStr"/>
      <c r="AE209" s="74" t="n"/>
      <c r="BB209" s="156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04" t="n">
        <v>4607111035905</v>
      </c>
      <c r="E210" s="394" t="n"/>
      <c r="F210" s="428" t="n">
        <v>0.9</v>
      </c>
      <c r="G210" s="38" t="n">
        <v>8</v>
      </c>
      <c r="H210" s="428" t="n">
        <v>7.2</v>
      </c>
      <c r="I210" s="428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9" t="n"/>
      <c r="N210" s="38" t="n">
        <v>180</v>
      </c>
      <c r="O210" s="50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P210" s="430" t="n"/>
      <c r="Q210" s="430" t="n"/>
      <c r="R210" s="430" t="n"/>
      <c r="S210" s="394" t="n"/>
      <c r="T210" s="40" t="inlineStr"/>
      <c r="U210" s="40" t="inlineStr"/>
      <c r="V210" s="41" t="inlineStr">
        <is>
          <t>кор</t>
        </is>
      </c>
      <c r="W210" s="431" t="n">
        <v>0</v>
      </c>
      <c r="X210" s="432">
        <f>IFERROR(IF(W210="","",W210),"")</f>
        <v/>
      </c>
      <c r="Y210" s="42">
        <f>IFERROR(IF(W210="","",W210*0.0155),"")</f>
        <v/>
      </c>
      <c r="Z210" s="69" t="inlineStr"/>
      <c r="AA210" s="70" t="inlineStr"/>
      <c r="AE210" s="74" t="n"/>
      <c r="BB210" s="157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04" t="n">
        <v>4607111035912</v>
      </c>
      <c r="E211" s="394" t="n"/>
      <c r="F211" s="428" t="n">
        <v>0.43</v>
      </c>
      <c r="G211" s="38" t="n">
        <v>16</v>
      </c>
      <c r="H211" s="428" t="n">
        <v>6.88</v>
      </c>
      <c r="I211" s="428" t="n">
        <v>7.19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9" t="n"/>
      <c r="N211" s="38" t="n">
        <v>180</v>
      </c>
      <c r="O211" s="51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P211" s="430" t="n"/>
      <c r="Q211" s="430" t="n"/>
      <c r="R211" s="430" t="n"/>
      <c r="S211" s="394" t="n"/>
      <c r="T211" s="40" t="inlineStr"/>
      <c r="U211" s="40" t="inlineStr"/>
      <c r="V211" s="41" t="inlineStr">
        <is>
          <t>кор</t>
        </is>
      </c>
      <c r="W211" s="431" t="n">
        <v>0</v>
      </c>
      <c r="X211" s="432">
        <f>IFERROR(IF(W211="","",W211),"")</f>
        <v/>
      </c>
      <c r="Y211" s="42">
        <f>IFERROR(IF(W211="","",W211*0.0155),"")</f>
        <v/>
      </c>
      <c r="Z211" s="69" t="inlineStr"/>
      <c r="AA211" s="70" t="inlineStr"/>
      <c r="AE211" s="74" t="n"/>
      <c r="BB211" s="158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04" t="n">
        <v>4607111035929</v>
      </c>
      <c r="E212" s="394" t="n"/>
      <c r="F212" s="428" t="n">
        <v>0.9</v>
      </c>
      <c r="G212" s="38" t="n">
        <v>8</v>
      </c>
      <c r="H212" s="428" t="n">
        <v>7.2</v>
      </c>
      <c r="I212" s="428" t="n">
        <v>7.47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9" t="n"/>
      <c r="N212" s="38" t="n">
        <v>180</v>
      </c>
      <c r="O212" s="51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P212" s="430" t="n"/>
      <c r="Q212" s="430" t="n"/>
      <c r="R212" s="430" t="n"/>
      <c r="S212" s="394" t="n"/>
      <c r="T212" s="40" t="inlineStr"/>
      <c r="U212" s="40" t="inlineStr"/>
      <c r="V212" s="41" t="inlineStr">
        <is>
          <t>кор</t>
        </is>
      </c>
      <c r="W212" s="431" t="n">
        <v>100</v>
      </c>
      <c r="X212" s="432">
        <f>IFERROR(IF(W212="","",W212),"")</f>
        <v/>
      </c>
      <c r="Y212" s="42">
        <f>IFERROR(IF(W212="","",W212*0.0155),"")</f>
        <v/>
      </c>
      <c r="Z212" s="69" t="inlineStr"/>
      <c r="AA212" s="70" t="inlineStr"/>
      <c r="AE212" s="74" t="n"/>
      <c r="BB212" s="159" t="inlineStr">
        <is>
          <t>ЗПФ</t>
        </is>
      </c>
    </row>
    <row r="213">
      <c r="A213" s="214" t="n"/>
      <c r="B213" s="203" t="n"/>
      <c r="C213" s="203" t="n"/>
      <c r="D213" s="203" t="n"/>
      <c r="E213" s="203" t="n"/>
      <c r="F213" s="203" t="n"/>
      <c r="G213" s="203" t="n"/>
      <c r="H213" s="203" t="n"/>
      <c r="I213" s="203" t="n"/>
      <c r="J213" s="203" t="n"/>
      <c r="K213" s="203" t="n"/>
      <c r="L213" s="203" t="n"/>
      <c r="M213" s="203" t="n"/>
      <c r="N213" s="433" t="n"/>
      <c r="O213" s="434" t="inlineStr">
        <is>
          <t>Итого</t>
        </is>
      </c>
      <c r="P213" s="402" t="n"/>
      <c r="Q213" s="402" t="n"/>
      <c r="R213" s="402" t="n"/>
      <c r="S213" s="402" t="n"/>
      <c r="T213" s="402" t="n"/>
      <c r="U213" s="403" t="n"/>
      <c r="V213" s="43" t="inlineStr">
        <is>
          <t>кор</t>
        </is>
      </c>
      <c r="W213" s="435">
        <f>IFERROR(SUM(W209:W212),"0")</f>
        <v/>
      </c>
      <c r="X213" s="435">
        <f>IFERROR(SUM(X209:X212),"0")</f>
        <v/>
      </c>
      <c r="Y213" s="435">
        <f>IFERROR(IF(Y209="",0,Y209),"0")+IFERROR(IF(Y210="",0,Y210),"0")+IFERROR(IF(Y211="",0,Y211),"0")+IFERROR(IF(Y212="",0,Y212),"0")</f>
        <v/>
      </c>
      <c r="Z213" s="436" t="n"/>
      <c r="AA213" s="436" t="n"/>
    </row>
    <row r="214">
      <c r="A214" s="203" t="n"/>
      <c r="B214" s="203" t="n"/>
      <c r="C214" s="203" t="n"/>
      <c r="D214" s="203" t="n"/>
      <c r="E214" s="203" t="n"/>
      <c r="F214" s="203" t="n"/>
      <c r="G214" s="203" t="n"/>
      <c r="H214" s="203" t="n"/>
      <c r="I214" s="203" t="n"/>
      <c r="J214" s="203" t="n"/>
      <c r="K214" s="203" t="n"/>
      <c r="L214" s="203" t="n"/>
      <c r="M214" s="203" t="n"/>
      <c r="N214" s="433" t="n"/>
      <c r="O214" s="434" t="inlineStr">
        <is>
          <t>Итого</t>
        </is>
      </c>
      <c r="P214" s="402" t="n"/>
      <c r="Q214" s="402" t="n"/>
      <c r="R214" s="402" t="n"/>
      <c r="S214" s="402" t="n"/>
      <c r="T214" s="402" t="n"/>
      <c r="U214" s="403" t="n"/>
      <c r="V214" s="43" t="inlineStr">
        <is>
          <t>кг</t>
        </is>
      </c>
      <c r="W214" s="435">
        <f>IFERROR(SUMPRODUCT(W209:W212*H209:H212),"0")</f>
        <v/>
      </c>
      <c r="X214" s="435">
        <f>IFERROR(SUMPRODUCT(X209:X212*H209:H212),"0")</f>
        <v/>
      </c>
      <c r="Y214" s="43" t="n"/>
      <c r="Z214" s="436" t="n"/>
      <c r="AA214" s="436" t="n"/>
    </row>
    <row r="215" ht="16.5" customHeight="1">
      <c r="A215" s="241" t="inlineStr">
        <is>
          <t>Бордо</t>
        </is>
      </c>
      <c r="B215" s="203" t="n"/>
      <c r="C215" s="203" t="n"/>
      <c r="D215" s="203" t="n"/>
      <c r="E215" s="203" t="n"/>
      <c r="F215" s="203" t="n"/>
      <c r="G215" s="203" t="n"/>
      <c r="H215" s="203" t="n"/>
      <c r="I215" s="203" t="n"/>
      <c r="J215" s="203" t="n"/>
      <c r="K215" s="203" t="n"/>
      <c r="L215" s="203" t="n"/>
      <c r="M215" s="203" t="n"/>
      <c r="N215" s="203" t="n"/>
      <c r="O215" s="203" t="n"/>
      <c r="P215" s="203" t="n"/>
      <c r="Q215" s="203" t="n"/>
      <c r="R215" s="203" t="n"/>
      <c r="S215" s="203" t="n"/>
      <c r="T215" s="203" t="n"/>
      <c r="U215" s="203" t="n"/>
      <c r="V215" s="203" t="n"/>
      <c r="W215" s="203" t="n"/>
      <c r="X215" s="203" t="n"/>
      <c r="Y215" s="203" t="n"/>
      <c r="Z215" s="241" t="n"/>
      <c r="AA215" s="241" t="n"/>
    </row>
    <row r="216" ht="14.25" customHeight="1">
      <c r="A216" s="232" t="inlineStr">
        <is>
          <t>Сосиски замороженные</t>
        </is>
      </c>
      <c r="B216" s="203" t="n"/>
      <c r="C216" s="203" t="n"/>
      <c r="D216" s="203" t="n"/>
      <c r="E216" s="203" t="n"/>
      <c r="F216" s="203" t="n"/>
      <c r="G216" s="203" t="n"/>
      <c r="H216" s="203" t="n"/>
      <c r="I216" s="203" t="n"/>
      <c r="J216" s="203" t="n"/>
      <c r="K216" s="203" t="n"/>
      <c r="L216" s="203" t="n"/>
      <c r="M216" s="203" t="n"/>
      <c r="N216" s="203" t="n"/>
      <c r="O216" s="203" t="n"/>
      <c r="P216" s="203" t="n"/>
      <c r="Q216" s="203" t="n"/>
      <c r="R216" s="203" t="n"/>
      <c r="S216" s="203" t="n"/>
      <c r="T216" s="203" t="n"/>
      <c r="U216" s="203" t="n"/>
      <c r="V216" s="203" t="n"/>
      <c r="W216" s="203" t="n"/>
      <c r="X216" s="203" t="n"/>
      <c r="Y216" s="203" t="n"/>
      <c r="Z216" s="232" t="n"/>
      <c r="AA216" s="232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04" t="n">
        <v>4680115881334</v>
      </c>
      <c r="E217" s="394" t="n"/>
      <c r="F217" s="428" t="n">
        <v>0.33</v>
      </c>
      <c r="G217" s="38" t="n">
        <v>6</v>
      </c>
      <c r="H217" s="428" t="n">
        <v>1.98</v>
      </c>
      <c r="I217" s="428" t="n">
        <v>2.27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9" t="n"/>
      <c r="N217" s="38" t="n">
        <v>365</v>
      </c>
      <c r="O217" s="512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P217" s="430" t="n"/>
      <c r="Q217" s="430" t="n"/>
      <c r="R217" s="430" t="n"/>
      <c r="S217" s="394" t="n"/>
      <c r="T217" s="40" t="inlineStr"/>
      <c r="U217" s="40" t="inlineStr"/>
      <c r="V217" s="41" t="inlineStr">
        <is>
          <t>кор</t>
        </is>
      </c>
      <c r="W217" s="431" t="n">
        <v>0</v>
      </c>
      <c r="X217" s="432">
        <f>IFERROR(IF(W217="","",W217),"")</f>
        <v/>
      </c>
      <c r="Y217" s="42">
        <f>IFERROR(IF(W217="","",W217*0.00753),"")</f>
        <v/>
      </c>
      <c r="Z217" s="69" t="inlineStr"/>
      <c r="AA217" s="70" t="inlineStr"/>
      <c r="AE217" s="74" t="n"/>
      <c r="BB217" s="160" t="inlineStr">
        <is>
          <t>КИЗ</t>
        </is>
      </c>
    </row>
    <row r="218">
      <c r="A218" s="214" t="n"/>
      <c r="B218" s="203" t="n"/>
      <c r="C218" s="203" t="n"/>
      <c r="D218" s="203" t="n"/>
      <c r="E218" s="203" t="n"/>
      <c r="F218" s="203" t="n"/>
      <c r="G218" s="203" t="n"/>
      <c r="H218" s="203" t="n"/>
      <c r="I218" s="203" t="n"/>
      <c r="J218" s="203" t="n"/>
      <c r="K218" s="203" t="n"/>
      <c r="L218" s="203" t="n"/>
      <c r="M218" s="203" t="n"/>
      <c r="N218" s="433" t="n"/>
      <c r="O218" s="434" t="inlineStr">
        <is>
          <t>Итого</t>
        </is>
      </c>
      <c r="P218" s="402" t="n"/>
      <c r="Q218" s="402" t="n"/>
      <c r="R218" s="402" t="n"/>
      <c r="S218" s="402" t="n"/>
      <c r="T218" s="402" t="n"/>
      <c r="U218" s="403" t="n"/>
      <c r="V218" s="43" t="inlineStr">
        <is>
          <t>кор</t>
        </is>
      </c>
      <c r="W218" s="435">
        <f>IFERROR(SUM(W217:W217),"0")</f>
        <v/>
      </c>
      <c r="X218" s="435">
        <f>IFERROR(SUM(X217:X217),"0")</f>
        <v/>
      </c>
      <c r="Y218" s="435">
        <f>IFERROR(IF(Y217="",0,Y217),"0")</f>
        <v/>
      </c>
      <c r="Z218" s="436" t="n"/>
      <c r="AA218" s="436" t="n"/>
    </row>
    <row r="219">
      <c r="A219" s="203" t="n"/>
      <c r="B219" s="203" t="n"/>
      <c r="C219" s="203" t="n"/>
      <c r="D219" s="203" t="n"/>
      <c r="E219" s="203" t="n"/>
      <c r="F219" s="203" t="n"/>
      <c r="G219" s="203" t="n"/>
      <c r="H219" s="203" t="n"/>
      <c r="I219" s="203" t="n"/>
      <c r="J219" s="203" t="n"/>
      <c r="K219" s="203" t="n"/>
      <c r="L219" s="203" t="n"/>
      <c r="M219" s="203" t="n"/>
      <c r="N219" s="433" t="n"/>
      <c r="O219" s="434" t="inlineStr">
        <is>
          <t>Итого</t>
        </is>
      </c>
      <c r="P219" s="402" t="n"/>
      <c r="Q219" s="402" t="n"/>
      <c r="R219" s="402" t="n"/>
      <c r="S219" s="402" t="n"/>
      <c r="T219" s="402" t="n"/>
      <c r="U219" s="403" t="n"/>
      <c r="V219" s="43" t="inlineStr">
        <is>
          <t>кг</t>
        </is>
      </c>
      <c r="W219" s="435">
        <f>IFERROR(SUMPRODUCT(W217:W217*H217:H217),"0")</f>
        <v/>
      </c>
      <c r="X219" s="435">
        <f>IFERROR(SUMPRODUCT(X217:X217*H217:H217),"0")</f>
        <v/>
      </c>
      <c r="Y219" s="43" t="n"/>
      <c r="Z219" s="436" t="n"/>
      <c r="AA219" s="436" t="n"/>
    </row>
    <row r="220" ht="16.5" customHeight="1">
      <c r="A220" s="241" t="inlineStr">
        <is>
          <t>Сочные</t>
        </is>
      </c>
      <c r="B220" s="203" t="n"/>
      <c r="C220" s="203" t="n"/>
      <c r="D220" s="203" t="n"/>
      <c r="E220" s="203" t="n"/>
      <c r="F220" s="203" t="n"/>
      <c r="G220" s="203" t="n"/>
      <c r="H220" s="203" t="n"/>
      <c r="I220" s="203" t="n"/>
      <c r="J220" s="203" t="n"/>
      <c r="K220" s="203" t="n"/>
      <c r="L220" s="203" t="n"/>
      <c r="M220" s="203" t="n"/>
      <c r="N220" s="203" t="n"/>
      <c r="O220" s="203" t="n"/>
      <c r="P220" s="203" t="n"/>
      <c r="Q220" s="203" t="n"/>
      <c r="R220" s="203" t="n"/>
      <c r="S220" s="203" t="n"/>
      <c r="T220" s="203" t="n"/>
      <c r="U220" s="203" t="n"/>
      <c r="V220" s="203" t="n"/>
      <c r="W220" s="203" t="n"/>
      <c r="X220" s="203" t="n"/>
      <c r="Y220" s="203" t="n"/>
      <c r="Z220" s="241" t="n"/>
      <c r="AA220" s="241" t="n"/>
    </row>
    <row r="221" ht="14.25" customHeight="1">
      <c r="A221" s="232" t="inlineStr">
        <is>
          <t>Пельмени</t>
        </is>
      </c>
      <c r="B221" s="203" t="n"/>
      <c r="C221" s="203" t="n"/>
      <c r="D221" s="203" t="n"/>
      <c r="E221" s="203" t="n"/>
      <c r="F221" s="203" t="n"/>
      <c r="G221" s="203" t="n"/>
      <c r="H221" s="203" t="n"/>
      <c r="I221" s="203" t="n"/>
      <c r="J221" s="203" t="n"/>
      <c r="K221" s="203" t="n"/>
      <c r="L221" s="203" t="n"/>
      <c r="M221" s="203" t="n"/>
      <c r="N221" s="203" t="n"/>
      <c r="O221" s="203" t="n"/>
      <c r="P221" s="203" t="n"/>
      <c r="Q221" s="203" t="n"/>
      <c r="R221" s="203" t="n"/>
      <c r="S221" s="203" t="n"/>
      <c r="T221" s="203" t="n"/>
      <c r="U221" s="203" t="n"/>
      <c r="V221" s="203" t="n"/>
      <c r="W221" s="203" t="n"/>
      <c r="X221" s="203" t="n"/>
      <c r="Y221" s="203" t="n"/>
      <c r="Z221" s="232" t="n"/>
      <c r="AA221" s="232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04" t="n">
        <v>4607111035332</v>
      </c>
      <c r="E222" s="394" t="n"/>
      <c r="F222" s="428" t="n">
        <v>0.43</v>
      </c>
      <c r="G222" s="38" t="n">
        <v>16</v>
      </c>
      <c r="H222" s="428" t="n">
        <v>6.88</v>
      </c>
      <c r="I222" s="428" t="n">
        <v>7.206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9" t="n"/>
      <c r="N222" s="38" t="n">
        <v>180</v>
      </c>
      <c r="O222" s="513">
        <f>HYPERLINK("https://abi.ru/products/Замороженные/Стародворье/Сочные/Пельмени/P002720/","Пельмени Сочные Сочные 0,43 Сфера Стародворье")</f>
        <v/>
      </c>
      <c r="P222" s="430" t="n"/>
      <c r="Q222" s="430" t="n"/>
      <c r="R222" s="430" t="n"/>
      <c r="S222" s="394" t="n"/>
      <c r="T222" s="40" t="inlineStr"/>
      <c r="U222" s="40" t="inlineStr"/>
      <c r="V222" s="41" t="inlineStr">
        <is>
          <t>кор</t>
        </is>
      </c>
      <c r="W222" s="431" t="n">
        <v>0</v>
      </c>
      <c r="X222" s="432">
        <f>IFERROR(IF(W222="","",W222),"")</f>
        <v/>
      </c>
      <c r="Y222" s="42">
        <f>IFERROR(IF(W222="","",W222*0.0155),"")</f>
        <v/>
      </c>
      <c r="Z222" s="69" t="inlineStr"/>
      <c r="AA222" s="70" t="inlineStr"/>
      <c r="AE222" s="74" t="n"/>
      <c r="BB222" s="161" t="inlineStr">
        <is>
          <t>ЗПФ</t>
        </is>
      </c>
    </row>
    <row r="223" ht="16.5" customHeight="1">
      <c r="A223" s="64" t="inlineStr">
        <is>
          <t>SU003291</t>
        </is>
      </c>
      <c r="B223" s="64" t="inlineStr">
        <is>
          <t>P004009</t>
        </is>
      </c>
      <c r="C223" s="37" t="n">
        <v>4301071000</v>
      </c>
      <c r="D223" s="204" t="n">
        <v>4607111038708</v>
      </c>
      <c r="E223" s="394" t="n"/>
      <c r="F223" s="428" t="n">
        <v>0.8</v>
      </c>
      <c r="G223" s="38" t="n">
        <v>8</v>
      </c>
      <c r="H223" s="428" t="n">
        <v>6.4</v>
      </c>
      <c r="I223" s="428" t="n">
        <v>6.67</v>
      </c>
      <c r="J223" s="38" t="n">
        <v>84</v>
      </c>
      <c r="K223" s="38" t="inlineStr">
        <is>
          <t>12</t>
        </is>
      </c>
      <c r="L223" s="39" t="inlineStr">
        <is>
          <t>МГ</t>
        </is>
      </c>
      <c r="M223" s="39" t="n"/>
      <c r="N223" s="38" t="n">
        <v>180</v>
      </c>
      <c r="O223" s="514">
        <f>HYPERLINK("https://abi.ru/products/Замороженные/Стародворье/Сочные/Пельмени/P004009/","Пельмени Сочные Сочные 0,8 Сфера Стародворье")</f>
        <v/>
      </c>
      <c r="P223" s="430" t="n"/>
      <c r="Q223" s="430" t="n"/>
      <c r="R223" s="430" t="n"/>
      <c r="S223" s="394" t="n"/>
      <c r="T223" s="40" t="inlineStr"/>
      <c r="U223" s="40" t="inlineStr"/>
      <c r="V223" s="41" t="inlineStr">
        <is>
          <t>кор</t>
        </is>
      </c>
      <c r="W223" s="431" t="n">
        <v>50</v>
      </c>
      <c r="X223" s="432">
        <f>IFERROR(IF(W223="","",W223),"")</f>
        <v/>
      </c>
      <c r="Y223" s="42">
        <f>IFERROR(IF(W223="","",W223*0.0155),"")</f>
        <v/>
      </c>
      <c r="Z223" s="69" t="inlineStr"/>
      <c r="AA223" s="70" t="inlineStr"/>
      <c r="AE223" s="74" t="n"/>
      <c r="BB223" s="162" t="inlineStr">
        <is>
          <t>ЗПФ</t>
        </is>
      </c>
    </row>
    <row r="224">
      <c r="A224" s="214" t="n"/>
      <c r="B224" s="203" t="n"/>
      <c r="C224" s="203" t="n"/>
      <c r="D224" s="203" t="n"/>
      <c r="E224" s="203" t="n"/>
      <c r="F224" s="203" t="n"/>
      <c r="G224" s="203" t="n"/>
      <c r="H224" s="203" t="n"/>
      <c r="I224" s="203" t="n"/>
      <c r="J224" s="203" t="n"/>
      <c r="K224" s="203" t="n"/>
      <c r="L224" s="203" t="n"/>
      <c r="M224" s="203" t="n"/>
      <c r="N224" s="433" t="n"/>
      <c r="O224" s="434" t="inlineStr">
        <is>
          <t>Итого</t>
        </is>
      </c>
      <c r="P224" s="402" t="n"/>
      <c r="Q224" s="402" t="n"/>
      <c r="R224" s="402" t="n"/>
      <c r="S224" s="402" t="n"/>
      <c r="T224" s="402" t="n"/>
      <c r="U224" s="403" t="n"/>
      <c r="V224" s="43" t="inlineStr">
        <is>
          <t>кор</t>
        </is>
      </c>
      <c r="W224" s="435">
        <f>IFERROR(SUM(W222:W223),"0")</f>
        <v/>
      </c>
      <c r="X224" s="435">
        <f>IFERROR(SUM(X222:X223),"0")</f>
        <v/>
      </c>
      <c r="Y224" s="435">
        <f>IFERROR(IF(Y222="",0,Y222),"0")+IFERROR(IF(Y223="",0,Y223),"0")</f>
        <v/>
      </c>
      <c r="Z224" s="436" t="n"/>
      <c r="AA224" s="436" t="n"/>
    </row>
    <row r="225">
      <c r="A225" s="203" t="n"/>
      <c r="B225" s="203" t="n"/>
      <c r="C225" s="203" t="n"/>
      <c r="D225" s="203" t="n"/>
      <c r="E225" s="203" t="n"/>
      <c r="F225" s="203" t="n"/>
      <c r="G225" s="203" t="n"/>
      <c r="H225" s="203" t="n"/>
      <c r="I225" s="203" t="n"/>
      <c r="J225" s="203" t="n"/>
      <c r="K225" s="203" t="n"/>
      <c r="L225" s="203" t="n"/>
      <c r="M225" s="203" t="n"/>
      <c r="N225" s="433" t="n"/>
      <c r="O225" s="434" t="inlineStr">
        <is>
          <t>Итого</t>
        </is>
      </c>
      <c r="P225" s="402" t="n"/>
      <c r="Q225" s="402" t="n"/>
      <c r="R225" s="402" t="n"/>
      <c r="S225" s="402" t="n"/>
      <c r="T225" s="402" t="n"/>
      <c r="U225" s="403" t="n"/>
      <c r="V225" s="43" t="inlineStr">
        <is>
          <t>кг</t>
        </is>
      </c>
      <c r="W225" s="435">
        <f>IFERROR(SUMPRODUCT(W222:W223*H222:H223),"0")</f>
        <v/>
      </c>
      <c r="X225" s="435">
        <f>IFERROR(SUMPRODUCT(X222:X223*H222:H223),"0")</f>
        <v/>
      </c>
      <c r="Y225" s="43" t="n"/>
      <c r="Z225" s="436" t="n"/>
      <c r="AA225" s="436" t="n"/>
    </row>
    <row r="226" ht="27.75" customHeight="1">
      <c r="A226" s="243" t="inlineStr">
        <is>
          <t>Колбасный стандарт</t>
        </is>
      </c>
      <c r="B226" s="427" t="n"/>
      <c r="C226" s="427" t="n"/>
      <c r="D226" s="427" t="n"/>
      <c r="E226" s="427" t="n"/>
      <c r="F226" s="427" t="n"/>
      <c r="G226" s="427" t="n"/>
      <c r="H226" s="427" t="n"/>
      <c r="I226" s="427" t="n"/>
      <c r="J226" s="427" t="n"/>
      <c r="K226" s="427" t="n"/>
      <c r="L226" s="427" t="n"/>
      <c r="M226" s="427" t="n"/>
      <c r="N226" s="427" t="n"/>
      <c r="O226" s="427" t="n"/>
      <c r="P226" s="427" t="n"/>
      <c r="Q226" s="427" t="n"/>
      <c r="R226" s="427" t="n"/>
      <c r="S226" s="427" t="n"/>
      <c r="T226" s="427" t="n"/>
      <c r="U226" s="427" t="n"/>
      <c r="V226" s="427" t="n"/>
      <c r="W226" s="427" t="n"/>
      <c r="X226" s="427" t="n"/>
      <c r="Y226" s="427" t="n"/>
      <c r="Z226" s="55" t="n"/>
      <c r="AA226" s="55" t="n"/>
    </row>
    <row r="227" ht="16.5" customHeight="1">
      <c r="A227" s="241" t="inlineStr">
        <is>
          <t>Владимирский Стандарт ЗПФ</t>
        </is>
      </c>
      <c r="B227" s="203" t="n"/>
      <c r="C227" s="203" t="n"/>
      <c r="D227" s="203" t="n"/>
      <c r="E227" s="203" t="n"/>
      <c r="F227" s="203" t="n"/>
      <c r="G227" s="203" t="n"/>
      <c r="H227" s="203" t="n"/>
      <c r="I227" s="203" t="n"/>
      <c r="J227" s="203" t="n"/>
      <c r="K227" s="203" t="n"/>
      <c r="L227" s="203" t="n"/>
      <c r="M227" s="203" t="n"/>
      <c r="N227" s="203" t="n"/>
      <c r="O227" s="203" t="n"/>
      <c r="P227" s="203" t="n"/>
      <c r="Q227" s="203" t="n"/>
      <c r="R227" s="203" t="n"/>
      <c r="S227" s="203" t="n"/>
      <c r="T227" s="203" t="n"/>
      <c r="U227" s="203" t="n"/>
      <c r="V227" s="203" t="n"/>
      <c r="W227" s="203" t="n"/>
      <c r="X227" s="203" t="n"/>
      <c r="Y227" s="203" t="n"/>
      <c r="Z227" s="241" t="n"/>
      <c r="AA227" s="241" t="n"/>
    </row>
    <row r="228" ht="14.25" customHeight="1">
      <c r="A228" s="232" t="inlineStr">
        <is>
          <t>Пельмени</t>
        </is>
      </c>
      <c r="B228" s="203" t="n"/>
      <c r="C228" s="203" t="n"/>
      <c r="D228" s="203" t="n"/>
      <c r="E228" s="203" t="n"/>
      <c r="F228" s="203" t="n"/>
      <c r="G228" s="203" t="n"/>
      <c r="H228" s="203" t="n"/>
      <c r="I228" s="203" t="n"/>
      <c r="J228" s="203" t="n"/>
      <c r="K228" s="203" t="n"/>
      <c r="L228" s="203" t="n"/>
      <c r="M228" s="203" t="n"/>
      <c r="N228" s="203" t="n"/>
      <c r="O228" s="203" t="n"/>
      <c r="P228" s="203" t="n"/>
      <c r="Q228" s="203" t="n"/>
      <c r="R228" s="203" t="n"/>
      <c r="S228" s="203" t="n"/>
      <c r="T228" s="203" t="n"/>
      <c r="U228" s="203" t="n"/>
      <c r="V228" s="203" t="n"/>
      <c r="W228" s="203" t="n"/>
      <c r="X228" s="203" t="n"/>
      <c r="Y228" s="203" t="n"/>
      <c r="Z228" s="232" t="n"/>
      <c r="AA228" s="232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04" t="n">
        <v>4607111036162</v>
      </c>
      <c r="E229" s="394" t="n"/>
      <c r="F229" s="428" t="n">
        <v>0.8</v>
      </c>
      <c r="G229" s="38" t="n">
        <v>8</v>
      </c>
      <c r="H229" s="428" t="n">
        <v>6.4</v>
      </c>
      <c r="I229" s="428" t="n">
        <v>6.6812</v>
      </c>
      <c r="J229" s="38" t="n">
        <v>84</v>
      </c>
      <c r="K229" s="38" t="inlineStr">
        <is>
          <t>12</t>
        </is>
      </c>
      <c r="L229" s="39" t="inlineStr">
        <is>
          <t>МГ</t>
        </is>
      </c>
      <c r="M229" s="39" t="n"/>
      <c r="N229" s="38" t="n">
        <v>90</v>
      </c>
      <c r="O229" s="51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P229" s="430" t="n"/>
      <c r="Q229" s="430" t="n"/>
      <c r="R229" s="430" t="n"/>
      <c r="S229" s="394" t="n"/>
      <c r="T229" s="40" t="inlineStr"/>
      <c r="U229" s="40" t="inlineStr"/>
      <c r="V229" s="41" t="inlineStr">
        <is>
          <t>кор</t>
        </is>
      </c>
      <c r="W229" s="431" t="n">
        <v>0</v>
      </c>
      <c r="X229" s="432">
        <f>IFERROR(IF(W229="","",W229),"")</f>
        <v/>
      </c>
      <c r="Y229" s="42">
        <f>IFERROR(IF(W229="","",W229*0.0155),"")</f>
        <v/>
      </c>
      <c r="Z229" s="69" t="inlineStr"/>
      <c r="AA229" s="70" t="inlineStr"/>
      <c r="AE229" s="74" t="n"/>
      <c r="BB229" s="163" t="inlineStr">
        <is>
          <t>ЗПФ</t>
        </is>
      </c>
    </row>
    <row r="230">
      <c r="A230" s="214" t="n"/>
      <c r="B230" s="203" t="n"/>
      <c r="C230" s="203" t="n"/>
      <c r="D230" s="203" t="n"/>
      <c r="E230" s="203" t="n"/>
      <c r="F230" s="203" t="n"/>
      <c r="G230" s="203" t="n"/>
      <c r="H230" s="203" t="n"/>
      <c r="I230" s="203" t="n"/>
      <c r="J230" s="203" t="n"/>
      <c r="K230" s="203" t="n"/>
      <c r="L230" s="203" t="n"/>
      <c r="M230" s="203" t="n"/>
      <c r="N230" s="433" t="n"/>
      <c r="O230" s="434" t="inlineStr">
        <is>
          <t>Итого</t>
        </is>
      </c>
      <c r="P230" s="402" t="n"/>
      <c r="Q230" s="402" t="n"/>
      <c r="R230" s="402" t="n"/>
      <c r="S230" s="402" t="n"/>
      <c r="T230" s="402" t="n"/>
      <c r="U230" s="403" t="n"/>
      <c r="V230" s="43" t="inlineStr">
        <is>
          <t>кор</t>
        </is>
      </c>
      <c r="W230" s="435">
        <f>IFERROR(SUM(W229:W229),"0")</f>
        <v/>
      </c>
      <c r="X230" s="435">
        <f>IFERROR(SUM(X229:X229),"0")</f>
        <v/>
      </c>
      <c r="Y230" s="435">
        <f>IFERROR(IF(Y229="",0,Y229),"0")</f>
        <v/>
      </c>
      <c r="Z230" s="436" t="n"/>
      <c r="AA230" s="436" t="n"/>
    </row>
    <row r="231">
      <c r="A231" s="203" t="n"/>
      <c r="B231" s="203" t="n"/>
      <c r="C231" s="203" t="n"/>
      <c r="D231" s="203" t="n"/>
      <c r="E231" s="203" t="n"/>
      <c r="F231" s="203" t="n"/>
      <c r="G231" s="203" t="n"/>
      <c r="H231" s="203" t="n"/>
      <c r="I231" s="203" t="n"/>
      <c r="J231" s="203" t="n"/>
      <c r="K231" s="203" t="n"/>
      <c r="L231" s="203" t="n"/>
      <c r="M231" s="203" t="n"/>
      <c r="N231" s="433" t="n"/>
      <c r="O231" s="434" t="inlineStr">
        <is>
          <t>Итого</t>
        </is>
      </c>
      <c r="P231" s="402" t="n"/>
      <c r="Q231" s="402" t="n"/>
      <c r="R231" s="402" t="n"/>
      <c r="S231" s="402" t="n"/>
      <c r="T231" s="402" t="n"/>
      <c r="U231" s="403" t="n"/>
      <c r="V231" s="43" t="inlineStr">
        <is>
          <t>кг</t>
        </is>
      </c>
      <c r="W231" s="435">
        <f>IFERROR(SUMPRODUCT(W229:W229*H229:H229),"0")</f>
        <v/>
      </c>
      <c r="X231" s="435">
        <f>IFERROR(SUMPRODUCT(X229:X229*H229:H229),"0")</f>
        <v/>
      </c>
      <c r="Y231" s="43" t="n"/>
      <c r="Z231" s="436" t="n"/>
      <c r="AA231" s="436" t="n"/>
    </row>
    <row r="232" ht="27.75" customHeight="1">
      <c r="A232" s="243" t="inlineStr">
        <is>
          <t>Особый рецепт</t>
        </is>
      </c>
      <c r="B232" s="427" t="n"/>
      <c r="C232" s="427" t="n"/>
      <c r="D232" s="427" t="n"/>
      <c r="E232" s="427" t="n"/>
      <c r="F232" s="427" t="n"/>
      <c r="G232" s="427" t="n"/>
      <c r="H232" s="427" t="n"/>
      <c r="I232" s="427" t="n"/>
      <c r="J232" s="427" t="n"/>
      <c r="K232" s="427" t="n"/>
      <c r="L232" s="427" t="n"/>
      <c r="M232" s="427" t="n"/>
      <c r="N232" s="427" t="n"/>
      <c r="O232" s="427" t="n"/>
      <c r="P232" s="427" t="n"/>
      <c r="Q232" s="427" t="n"/>
      <c r="R232" s="427" t="n"/>
      <c r="S232" s="427" t="n"/>
      <c r="T232" s="427" t="n"/>
      <c r="U232" s="427" t="n"/>
      <c r="V232" s="427" t="n"/>
      <c r="W232" s="427" t="n"/>
      <c r="X232" s="427" t="n"/>
      <c r="Y232" s="427" t="n"/>
      <c r="Z232" s="55" t="n"/>
      <c r="AA232" s="55" t="n"/>
    </row>
    <row r="233" ht="16.5" customHeight="1">
      <c r="A233" s="241" t="inlineStr">
        <is>
          <t>Любимая ложка</t>
        </is>
      </c>
      <c r="B233" s="203" t="n"/>
      <c r="C233" s="203" t="n"/>
      <c r="D233" s="203" t="n"/>
      <c r="E233" s="203" t="n"/>
      <c r="F233" s="203" t="n"/>
      <c r="G233" s="203" t="n"/>
      <c r="H233" s="203" t="n"/>
      <c r="I233" s="203" t="n"/>
      <c r="J233" s="203" t="n"/>
      <c r="K233" s="203" t="n"/>
      <c r="L233" s="203" t="n"/>
      <c r="M233" s="203" t="n"/>
      <c r="N233" s="203" t="n"/>
      <c r="O233" s="203" t="n"/>
      <c r="P233" s="203" t="n"/>
      <c r="Q233" s="203" t="n"/>
      <c r="R233" s="203" t="n"/>
      <c r="S233" s="203" t="n"/>
      <c r="T233" s="203" t="n"/>
      <c r="U233" s="203" t="n"/>
      <c r="V233" s="203" t="n"/>
      <c r="W233" s="203" t="n"/>
      <c r="X233" s="203" t="n"/>
      <c r="Y233" s="203" t="n"/>
      <c r="Z233" s="241" t="n"/>
      <c r="AA233" s="241" t="n"/>
    </row>
    <row r="234" ht="14.25" customHeight="1">
      <c r="A234" s="232" t="inlineStr">
        <is>
          <t>Пельмени</t>
        </is>
      </c>
      <c r="B234" s="203" t="n"/>
      <c r="C234" s="203" t="n"/>
      <c r="D234" s="203" t="n"/>
      <c r="E234" s="203" t="n"/>
      <c r="F234" s="203" t="n"/>
      <c r="G234" s="203" t="n"/>
      <c r="H234" s="203" t="n"/>
      <c r="I234" s="203" t="n"/>
      <c r="J234" s="203" t="n"/>
      <c r="K234" s="203" t="n"/>
      <c r="L234" s="203" t="n"/>
      <c r="M234" s="203" t="n"/>
      <c r="N234" s="203" t="n"/>
      <c r="O234" s="203" t="n"/>
      <c r="P234" s="203" t="n"/>
      <c r="Q234" s="203" t="n"/>
      <c r="R234" s="203" t="n"/>
      <c r="S234" s="203" t="n"/>
      <c r="T234" s="203" t="n"/>
      <c r="U234" s="203" t="n"/>
      <c r="V234" s="203" t="n"/>
      <c r="W234" s="203" t="n"/>
      <c r="X234" s="203" t="n"/>
      <c r="Y234" s="203" t="n"/>
      <c r="Z234" s="232" t="n"/>
      <c r="AA234" s="232" t="n"/>
    </row>
    <row r="235" ht="27" customHeight="1">
      <c r="A235" s="64" t="inlineStr">
        <is>
          <t>SU002268</t>
        </is>
      </c>
      <c r="B235" s="64" t="inlineStr">
        <is>
          <t>P003642</t>
        </is>
      </c>
      <c r="C235" s="37" t="n">
        <v>4301070965</v>
      </c>
      <c r="D235" s="204" t="n">
        <v>4607111035899</v>
      </c>
      <c r="E235" s="394" t="n"/>
      <c r="F235" s="428" t="n">
        <v>1</v>
      </c>
      <c r="G235" s="38" t="n">
        <v>5</v>
      </c>
      <c r="H235" s="428" t="n">
        <v>5</v>
      </c>
      <c r="I235" s="428" t="n">
        <v>5.262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9" t="n"/>
      <c r="N235" s="38" t="n">
        <v>180</v>
      </c>
      <c r="O235" s="516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P235" s="430" t="n"/>
      <c r="Q235" s="430" t="n"/>
      <c r="R235" s="430" t="n"/>
      <c r="S235" s="394" t="n"/>
      <c r="T235" s="40" t="inlineStr"/>
      <c r="U235" s="40" t="inlineStr"/>
      <c r="V235" s="41" t="inlineStr">
        <is>
          <t>кор</t>
        </is>
      </c>
      <c r="W235" s="431" t="n">
        <v>110</v>
      </c>
      <c r="X235" s="432">
        <f>IFERROR(IF(W235="","",W235),"")</f>
        <v/>
      </c>
      <c r="Y235" s="42">
        <f>IFERROR(IF(W235="","",W235*0.0155),"")</f>
        <v/>
      </c>
      <c r="Z235" s="69" t="inlineStr"/>
      <c r="AA235" s="70" t="inlineStr"/>
      <c r="AE235" s="74" t="n"/>
      <c r="BB235" s="164" t="inlineStr">
        <is>
          <t>ЗПФ</t>
        </is>
      </c>
    </row>
    <row r="236">
      <c r="A236" s="214" t="n"/>
      <c r="B236" s="203" t="n"/>
      <c r="C236" s="203" t="n"/>
      <c r="D236" s="203" t="n"/>
      <c r="E236" s="203" t="n"/>
      <c r="F236" s="203" t="n"/>
      <c r="G236" s="203" t="n"/>
      <c r="H236" s="203" t="n"/>
      <c r="I236" s="203" t="n"/>
      <c r="J236" s="203" t="n"/>
      <c r="K236" s="203" t="n"/>
      <c r="L236" s="203" t="n"/>
      <c r="M236" s="203" t="n"/>
      <c r="N236" s="433" t="n"/>
      <c r="O236" s="434" t="inlineStr">
        <is>
          <t>Итого</t>
        </is>
      </c>
      <c r="P236" s="402" t="n"/>
      <c r="Q236" s="402" t="n"/>
      <c r="R236" s="402" t="n"/>
      <c r="S236" s="402" t="n"/>
      <c r="T236" s="402" t="n"/>
      <c r="U236" s="403" t="n"/>
      <c r="V236" s="43" t="inlineStr">
        <is>
          <t>кор</t>
        </is>
      </c>
      <c r="W236" s="435">
        <f>IFERROR(SUM(W235:W235),"0")</f>
        <v/>
      </c>
      <c r="X236" s="435">
        <f>IFERROR(SUM(X235:X235),"0")</f>
        <v/>
      </c>
      <c r="Y236" s="435">
        <f>IFERROR(IF(Y235="",0,Y235),"0")</f>
        <v/>
      </c>
      <c r="Z236" s="436" t="n"/>
      <c r="AA236" s="436" t="n"/>
    </row>
    <row r="237">
      <c r="A237" s="203" t="n"/>
      <c r="B237" s="203" t="n"/>
      <c r="C237" s="203" t="n"/>
      <c r="D237" s="203" t="n"/>
      <c r="E237" s="203" t="n"/>
      <c r="F237" s="203" t="n"/>
      <c r="G237" s="203" t="n"/>
      <c r="H237" s="203" t="n"/>
      <c r="I237" s="203" t="n"/>
      <c r="J237" s="203" t="n"/>
      <c r="K237" s="203" t="n"/>
      <c r="L237" s="203" t="n"/>
      <c r="M237" s="203" t="n"/>
      <c r="N237" s="433" t="n"/>
      <c r="O237" s="434" t="inlineStr">
        <is>
          <t>Итого</t>
        </is>
      </c>
      <c r="P237" s="402" t="n"/>
      <c r="Q237" s="402" t="n"/>
      <c r="R237" s="402" t="n"/>
      <c r="S237" s="402" t="n"/>
      <c r="T237" s="402" t="n"/>
      <c r="U237" s="403" t="n"/>
      <c r="V237" s="43" t="inlineStr">
        <is>
          <t>кг</t>
        </is>
      </c>
      <c r="W237" s="435">
        <f>IFERROR(SUMPRODUCT(W235:W235*H235:H235),"0")</f>
        <v/>
      </c>
      <c r="X237" s="435">
        <f>IFERROR(SUMPRODUCT(X235:X235*H235:H235),"0")</f>
        <v/>
      </c>
      <c r="Y237" s="43" t="n"/>
      <c r="Z237" s="436" t="n"/>
      <c r="AA237" s="436" t="n"/>
    </row>
    <row r="238" ht="16.5" customHeight="1">
      <c r="A238" s="241" t="inlineStr">
        <is>
          <t>Особая Без свинины</t>
        </is>
      </c>
      <c r="B238" s="203" t="n"/>
      <c r="C238" s="203" t="n"/>
      <c r="D238" s="203" t="n"/>
      <c r="E238" s="203" t="n"/>
      <c r="F238" s="203" t="n"/>
      <c r="G238" s="203" t="n"/>
      <c r="H238" s="203" t="n"/>
      <c r="I238" s="203" t="n"/>
      <c r="J238" s="203" t="n"/>
      <c r="K238" s="203" t="n"/>
      <c r="L238" s="203" t="n"/>
      <c r="M238" s="203" t="n"/>
      <c r="N238" s="203" t="n"/>
      <c r="O238" s="203" t="n"/>
      <c r="P238" s="203" t="n"/>
      <c r="Q238" s="203" t="n"/>
      <c r="R238" s="203" t="n"/>
      <c r="S238" s="203" t="n"/>
      <c r="T238" s="203" t="n"/>
      <c r="U238" s="203" t="n"/>
      <c r="V238" s="203" t="n"/>
      <c r="W238" s="203" t="n"/>
      <c r="X238" s="203" t="n"/>
      <c r="Y238" s="203" t="n"/>
      <c r="Z238" s="241" t="n"/>
      <c r="AA238" s="241" t="n"/>
    </row>
    <row r="239" ht="14.25" customHeight="1">
      <c r="A239" s="232" t="inlineStr">
        <is>
          <t>Пельмени</t>
        </is>
      </c>
      <c r="B239" s="203" t="n"/>
      <c r="C239" s="203" t="n"/>
      <c r="D239" s="203" t="n"/>
      <c r="E239" s="203" t="n"/>
      <c r="F239" s="203" t="n"/>
      <c r="G239" s="203" t="n"/>
      <c r="H239" s="203" t="n"/>
      <c r="I239" s="203" t="n"/>
      <c r="J239" s="203" t="n"/>
      <c r="K239" s="203" t="n"/>
      <c r="L239" s="203" t="n"/>
      <c r="M239" s="203" t="n"/>
      <c r="N239" s="203" t="n"/>
      <c r="O239" s="203" t="n"/>
      <c r="P239" s="203" t="n"/>
      <c r="Q239" s="203" t="n"/>
      <c r="R239" s="203" t="n"/>
      <c r="S239" s="203" t="n"/>
      <c r="T239" s="203" t="n"/>
      <c r="U239" s="203" t="n"/>
      <c r="V239" s="203" t="n"/>
      <c r="W239" s="203" t="n"/>
      <c r="X239" s="203" t="n"/>
      <c r="Y239" s="203" t="n"/>
      <c r="Z239" s="232" t="n"/>
      <c r="AA239" s="232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04" t="n">
        <v>4607111036711</v>
      </c>
      <c r="E240" s="394" t="n"/>
      <c r="F240" s="428" t="n">
        <v>0.8</v>
      </c>
      <c r="G240" s="38" t="n">
        <v>8</v>
      </c>
      <c r="H240" s="428" t="n">
        <v>6.4</v>
      </c>
      <c r="I240" s="428" t="n">
        <v>6.67</v>
      </c>
      <c r="J240" s="38" t="n">
        <v>84</v>
      </c>
      <c r="K240" s="38" t="inlineStr">
        <is>
          <t>12</t>
        </is>
      </c>
      <c r="L240" s="39" t="inlineStr">
        <is>
          <t>МГ</t>
        </is>
      </c>
      <c r="M240" s="39" t="n"/>
      <c r="N240" s="38" t="n">
        <v>90</v>
      </c>
      <c r="O240" s="51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P240" s="430" t="n"/>
      <c r="Q240" s="430" t="n"/>
      <c r="R240" s="430" t="n"/>
      <c r="S240" s="394" t="n"/>
      <c r="T240" s="40" t="inlineStr"/>
      <c r="U240" s="40" t="inlineStr"/>
      <c r="V240" s="41" t="inlineStr">
        <is>
          <t>кор</t>
        </is>
      </c>
      <c r="W240" s="431" t="n">
        <v>0</v>
      </c>
      <c r="X240" s="432">
        <f>IFERROR(IF(W240="","",W240),"")</f>
        <v/>
      </c>
      <c r="Y240" s="42">
        <f>IFERROR(IF(W240="","",W240*0.0155),"")</f>
        <v/>
      </c>
      <c r="Z240" s="69" t="inlineStr"/>
      <c r="AA240" s="70" t="inlineStr"/>
      <c r="AE240" s="74" t="n"/>
      <c r="BB240" s="165" t="inlineStr">
        <is>
          <t>ЗПФ</t>
        </is>
      </c>
    </row>
    <row r="241">
      <c r="A241" s="214" t="n"/>
      <c r="B241" s="203" t="n"/>
      <c r="C241" s="203" t="n"/>
      <c r="D241" s="203" t="n"/>
      <c r="E241" s="203" t="n"/>
      <c r="F241" s="203" t="n"/>
      <c r="G241" s="203" t="n"/>
      <c r="H241" s="203" t="n"/>
      <c r="I241" s="203" t="n"/>
      <c r="J241" s="203" t="n"/>
      <c r="K241" s="203" t="n"/>
      <c r="L241" s="203" t="n"/>
      <c r="M241" s="203" t="n"/>
      <c r="N241" s="433" t="n"/>
      <c r="O241" s="434" t="inlineStr">
        <is>
          <t>Итого</t>
        </is>
      </c>
      <c r="P241" s="402" t="n"/>
      <c r="Q241" s="402" t="n"/>
      <c r="R241" s="402" t="n"/>
      <c r="S241" s="402" t="n"/>
      <c r="T241" s="402" t="n"/>
      <c r="U241" s="403" t="n"/>
      <c r="V241" s="43" t="inlineStr">
        <is>
          <t>кор</t>
        </is>
      </c>
      <c r="W241" s="435">
        <f>IFERROR(SUM(W240:W240),"0")</f>
        <v/>
      </c>
      <c r="X241" s="435">
        <f>IFERROR(SUM(X240:X240),"0")</f>
        <v/>
      </c>
      <c r="Y241" s="435">
        <f>IFERROR(IF(Y240="",0,Y240),"0")</f>
        <v/>
      </c>
      <c r="Z241" s="436" t="n"/>
      <c r="AA241" s="436" t="n"/>
    </row>
    <row r="242">
      <c r="A242" s="203" t="n"/>
      <c r="B242" s="203" t="n"/>
      <c r="C242" s="203" t="n"/>
      <c r="D242" s="203" t="n"/>
      <c r="E242" s="203" t="n"/>
      <c r="F242" s="203" t="n"/>
      <c r="G242" s="203" t="n"/>
      <c r="H242" s="203" t="n"/>
      <c r="I242" s="203" t="n"/>
      <c r="J242" s="203" t="n"/>
      <c r="K242" s="203" t="n"/>
      <c r="L242" s="203" t="n"/>
      <c r="M242" s="203" t="n"/>
      <c r="N242" s="433" t="n"/>
      <c r="O242" s="434" t="inlineStr">
        <is>
          <t>Итого</t>
        </is>
      </c>
      <c r="P242" s="402" t="n"/>
      <c r="Q242" s="402" t="n"/>
      <c r="R242" s="402" t="n"/>
      <c r="S242" s="402" t="n"/>
      <c r="T242" s="402" t="n"/>
      <c r="U242" s="403" t="n"/>
      <c r="V242" s="43" t="inlineStr">
        <is>
          <t>кг</t>
        </is>
      </c>
      <c r="W242" s="435">
        <f>IFERROR(SUMPRODUCT(W240:W240*H240:H240),"0")</f>
        <v/>
      </c>
      <c r="X242" s="435">
        <f>IFERROR(SUMPRODUCT(X240:X240*H240:H240),"0")</f>
        <v/>
      </c>
      <c r="Y242" s="43" t="n"/>
      <c r="Z242" s="436" t="n"/>
      <c r="AA242" s="436" t="n"/>
    </row>
    <row r="243" ht="27.75" customHeight="1">
      <c r="A243" s="243" t="inlineStr">
        <is>
          <t>Зареченские</t>
        </is>
      </c>
      <c r="B243" s="427" t="n"/>
      <c r="C243" s="427" t="n"/>
      <c r="D243" s="427" t="n"/>
      <c r="E243" s="427" t="n"/>
      <c r="F243" s="427" t="n"/>
      <c r="G243" s="427" t="n"/>
      <c r="H243" s="427" t="n"/>
      <c r="I243" s="427" t="n"/>
      <c r="J243" s="427" t="n"/>
      <c r="K243" s="427" t="n"/>
      <c r="L243" s="427" t="n"/>
      <c r="M243" s="427" t="n"/>
      <c r="N243" s="427" t="n"/>
      <c r="O243" s="427" t="n"/>
      <c r="P243" s="427" t="n"/>
      <c r="Q243" s="427" t="n"/>
      <c r="R243" s="427" t="n"/>
      <c r="S243" s="427" t="n"/>
      <c r="T243" s="427" t="n"/>
      <c r="U243" s="427" t="n"/>
      <c r="V243" s="427" t="n"/>
      <c r="W243" s="427" t="n"/>
      <c r="X243" s="427" t="n"/>
      <c r="Y243" s="427" t="n"/>
      <c r="Z243" s="55" t="n"/>
      <c r="AA243" s="55" t="n"/>
    </row>
    <row r="244" ht="16.5" customHeight="1">
      <c r="A244" s="241" t="inlineStr">
        <is>
          <t>Зареченские продукты</t>
        </is>
      </c>
      <c r="B244" s="203" t="n"/>
      <c r="C244" s="203" t="n"/>
      <c r="D244" s="203" t="n"/>
      <c r="E244" s="203" t="n"/>
      <c r="F244" s="203" t="n"/>
      <c r="G244" s="203" t="n"/>
      <c r="H244" s="203" t="n"/>
      <c r="I244" s="203" t="n"/>
      <c r="J244" s="203" t="n"/>
      <c r="K244" s="203" t="n"/>
      <c r="L244" s="203" t="n"/>
      <c r="M244" s="203" t="n"/>
      <c r="N244" s="203" t="n"/>
      <c r="O244" s="203" t="n"/>
      <c r="P244" s="203" t="n"/>
      <c r="Q244" s="203" t="n"/>
      <c r="R244" s="203" t="n"/>
      <c r="S244" s="203" t="n"/>
      <c r="T244" s="203" t="n"/>
      <c r="U244" s="203" t="n"/>
      <c r="V244" s="203" t="n"/>
      <c r="W244" s="203" t="n"/>
      <c r="X244" s="203" t="n"/>
      <c r="Y244" s="203" t="n"/>
      <c r="Z244" s="241" t="n"/>
      <c r="AA244" s="241" t="n"/>
    </row>
    <row r="245" ht="14.25" customHeight="1">
      <c r="A245" s="232" t="inlineStr">
        <is>
          <t>Пельмени</t>
        </is>
      </c>
      <c r="B245" s="203" t="n"/>
      <c r="C245" s="203" t="n"/>
      <c r="D245" s="203" t="n"/>
      <c r="E245" s="203" t="n"/>
      <c r="F245" s="203" t="n"/>
      <c r="G245" s="203" t="n"/>
      <c r="H245" s="203" t="n"/>
      <c r="I245" s="203" t="n"/>
      <c r="J245" s="203" t="n"/>
      <c r="K245" s="203" t="n"/>
      <c r="L245" s="203" t="n"/>
      <c r="M245" s="203" t="n"/>
      <c r="N245" s="203" t="n"/>
      <c r="O245" s="203" t="n"/>
      <c r="P245" s="203" t="n"/>
      <c r="Q245" s="203" t="n"/>
      <c r="R245" s="203" t="n"/>
      <c r="S245" s="203" t="n"/>
      <c r="T245" s="203" t="n"/>
      <c r="U245" s="203" t="n"/>
      <c r="V245" s="203" t="n"/>
      <c r="W245" s="203" t="n"/>
      <c r="X245" s="203" t="n"/>
      <c r="Y245" s="203" t="n"/>
      <c r="Z245" s="232" t="n"/>
      <c r="AA245" s="232" t="n"/>
    </row>
    <row r="246" ht="27" customHeight="1">
      <c r="A246" s="64" t="inlineStr">
        <is>
          <t>SU003319</t>
        </is>
      </c>
      <c r="B246" s="64" t="inlineStr">
        <is>
          <t>P004053</t>
        </is>
      </c>
      <c r="C246" s="37" t="n">
        <v>4301071014</v>
      </c>
      <c r="D246" s="204" t="n">
        <v>4640242181264</v>
      </c>
      <c r="E246" s="394" t="n"/>
      <c r="F246" s="428" t="n">
        <v>0.7</v>
      </c>
      <c r="G246" s="38" t="n">
        <v>10</v>
      </c>
      <c r="H246" s="428" t="n">
        <v>7</v>
      </c>
      <c r="I246" s="428" t="n">
        <v>7.28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9" t="n"/>
      <c r="N246" s="38" t="n">
        <v>180</v>
      </c>
      <c r="O246" s="518" t="inlineStr">
        <is>
          <t>Пельмени «Домашние» 0,7 сфера ТМ «Зареченские»</t>
        </is>
      </c>
      <c r="P246" s="430" t="n"/>
      <c r="Q246" s="430" t="n"/>
      <c r="R246" s="430" t="n"/>
      <c r="S246" s="394" t="n"/>
      <c r="T246" s="40" t="inlineStr"/>
      <c r="U246" s="40" t="inlineStr"/>
      <c r="V246" s="41" t="inlineStr">
        <is>
          <t>кор</t>
        </is>
      </c>
      <c r="W246" s="431" t="n">
        <v>0</v>
      </c>
      <c r="X246" s="432">
        <f>IFERROR(IF(W246="","",W246),"")</f>
        <v/>
      </c>
      <c r="Y246" s="42">
        <f>IFERROR(IF(W246="","",W246*0.0155),"")</f>
        <v/>
      </c>
      <c r="Z246" s="69" t="inlineStr"/>
      <c r="AA246" s="70" t="inlineStr"/>
      <c r="AE246" s="74" t="n"/>
      <c r="BB246" s="166" t="inlineStr">
        <is>
          <t>ЗПФ</t>
        </is>
      </c>
    </row>
    <row r="247" ht="27" customHeight="1">
      <c r="A247" s="64" t="inlineStr">
        <is>
          <t>SU003320</t>
        </is>
      </c>
      <c r="B247" s="64" t="inlineStr">
        <is>
          <t>P004060</t>
        </is>
      </c>
      <c r="C247" s="37" t="n">
        <v>4301071021</v>
      </c>
      <c r="D247" s="204" t="n">
        <v>4640242181325</v>
      </c>
      <c r="E247" s="394" t="n"/>
      <c r="F247" s="428" t="n">
        <v>0.7</v>
      </c>
      <c r="G247" s="38" t="n">
        <v>10</v>
      </c>
      <c r="H247" s="428" t="n">
        <v>7</v>
      </c>
      <c r="I247" s="428" t="n">
        <v>7.28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9" t="n"/>
      <c r="N247" s="38" t="n">
        <v>180</v>
      </c>
      <c r="O247" s="519" t="inlineStr">
        <is>
          <t>Пельмени «Домашние со сливочным маслом» 0,7 сфера ТМ «Зареченские»</t>
        </is>
      </c>
      <c r="P247" s="430" t="n"/>
      <c r="Q247" s="430" t="n"/>
      <c r="R247" s="430" t="n"/>
      <c r="S247" s="394" t="n"/>
      <c r="T247" s="40" t="inlineStr"/>
      <c r="U247" s="40" t="inlineStr"/>
      <c r="V247" s="41" t="inlineStr">
        <is>
          <t>кор</t>
        </is>
      </c>
      <c r="W247" s="431" t="n">
        <v>0</v>
      </c>
      <c r="X247" s="432">
        <f>IFERROR(IF(W247="","",W247),"")</f>
        <v/>
      </c>
      <c r="Y247" s="42">
        <f>IFERROR(IF(W247="","",W247*0.0155),"")</f>
        <v/>
      </c>
      <c r="Z247" s="69" t="inlineStr"/>
      <c r="AA247" s="70" t="inlineStr"/>
      <c r="AE247" s="74" t="n"/>
      <c r="BB247" s="167" t="inlineStr">
        <is>
          <t>ЗПФ</t>
        </is>
      </c>
    </row>
    <row r="248">
      <c r="A248" s="214" t="n"/>
      <c r="B248" s="203" t="n"/>
      <c r="C248" s="203" t="n"/>
      <c r="D248" s="203" t="n"/>
      <c r="E248" s="203" t="n"/>
      <c r="F248" s="203" t="n"/>
      <c r="G248" s="203" t="n"/>
      <c r="H248" s="203" t="n"/>
      <c r="I248" s="203" t="n"/>
      <c r="J248" s="203" t="n"/>
      <c r="K248" s="203" t="n"/>
      <c r="L248" s="203" t="n"/>
      <c r="M248" s="203" t="n"/>
      <c r="N248" s="433" t="n"/>
      <c r="O248" s="434" t="inlineStr">
        <is>
          <t>Итого</t>
        </is>
      </c>
      <c r="P248" s="402" t="n"/>
      <c r="Q248" s="402" t="n"/>
      <c r="R248" s="402" t="n"/>
      <c r="S248" s="402" t="n"/>
      <c r="T248" s="402" t="n"/>
      <c r="U248" s="403" t="n"/>
      <c r="V248" s="43" t="inlineStr">
        <is>
          <t>кор</t>
        </is>
      </c>
      <c r="W248" s="435">
        <f>IFERROR(SUM(W246:W247),"0")</f>
        <v/>
      </c>
      <c r="X248" s="435">
        <f>IFERROR(SUM(X246:X247),"0")</f>
        <v/>
      </c>
      <c r="Y248" s="435">
        <f>IFERROR(IF(Y246="",0,Y246),"0")+IFERROR(IF(Y247="",0,Y247),"0")</f>
        <v/>
      </c>
      <c r="Z248" s="436" t="n"/>
      <c r="AA248" s="436" t="n"/>
    </row>
    <row r="249">
      <c r="A249" s="203" t="n"/>
      <c r="B249" s="203" t="n"/>
      <c r="C249" s="203" t="n"/>
      <c r="D249" s="203" t="n"/>
      <c r="E249" s="203" t="n"/>
      <c r="F249" s="203" t="n"/>
      <c r="G249" s="203" t="n"/>
      <c r="H249" s="203" t="n"/>
      <c r="I249" s="203" t="n"/>
      <c r="J249" s="203" t="n"/>
      <c r="K249" s="203" t="n"/>
      <c r="L249" s="203" t="n"/>
      <c r="M249" s="203" t="n"/>
      <c r="N249" s="433" t="n"/>
      <c r="O249" s="434" t="inlineStr">
        <is>
          <t>Итого</t>
        </is>
      </c>
      <c r="P249" s="402" t="n"/>
      <c r="Q249" s="402" t="n"/>
      <c r="R249" s="402" t="n"/>
      <c r="S249" s="402" t="n"/>
      <c r="T249" s="402" t="n"/>
      <c r="U249" s="403" t="n"/>
      <c r="V249" s="43" t="inlineStr">
        <is>
          <t>кг</t>
        </is>
      </c>
      <c r="W249" s="435">
        <f>IFERROR(SUMPRODUCT(W246:W247*H246:H247),"0")</f>
        <v/>
      </c>
      <c r="X249" s="435">
        <f>IFERROR(SUMPRODUCT(X246:X247*H246:H247),"0")</f>
        <v/>
      </c>
      <c r="Y249" s="43" t="n"/>
      <c r="Z249" s="436" t="n"/>
      <c r="AA249" s="436" t="n"/>
    </row>
    <row r="250" ht="16.5" customHeight="1">
      <c r="A250" s="241" t="inlineStr">
        <is>
          <t>Зареченские продукты ПГП</t>
        </is>
      </c>
      <c r="B250" s="203" t="n"/>
      <c r="C250" s="203" t="n"/>
      <c r="D250" s="203" t="n"/>
      <c r="E250" s="203" t="n"/>
      <c r="F250" s="203" t="n"/>
      <c r="G250" s="203" t="n"/>
      <c r="H250" s="203" t="n"/>
      <c r="I250" s="203" t="n"/>
      <c r="J250" s="203" t="n"/>
      <c r="K250" s="203" t="n"/>
      <c r="L250" s="203" t="n"/>
      <c r="M250" s="203" t="n"/>
      <c r="N250" s="203" t="n"/>
      <c r="O250" s="203" t="n"/>
      <c r="P250" s="203" t="n"/>
      <c r="Q250" s="203" t="n"/>
      <c r="R250" s="203" t="n"/>
      <c r="S250" s="203" t="n"/>
      <c r="T250" s="203" t="n"/>
      <c r="U250" s="203" t="n"/>
      <c r="V250" s="203" t="n"/>
      <c r="W250" s="203" t="n"/>
      <c r="X250" s="203" t="n"/>
      <c r="Y250" s="203" t="n"/>
      <c r="Z250" s="241" t="n"/>
      <c r="AA250" s="241" t="n"/>
    </row>
    <row r="251" ht="14.25" customHeight="1">
      <c r="A251" s="232" t="inlineStr">
        <is>
          <t>Крылья</t>
        </is>
      </c>
      <c r="B251" s="203" t="n"/>
      <c r="C251" s="203" t="n"/>
      <c r="D251" s="203" t="n"/>
      <c r="E251" s="203" t="n"/>
      <c r="F251" s="203" t="n"/>
      <c r="G251" s="203" t="n"/>
      <c r="H251" s="203" t="n"/>
      <c r="I251" s="203" t="n"/>
      <c r="J251" s="203" t="n"/>
      <c r="K251" s="203" t="n"/>
      <c r="L251" s="203" t="n"/>
      <c r="M251" s="203" t="n"/>
      <c r="N251" s="203" t="n"/>
      <c r="O251" s="203" t="n"/>
      <c r="P251" s="203" t="n"/>
      <c r="Q251" s="203" t="n"/>
      <c r="R251" s="203" t="n"/>
      <c r="S251" s="203" t="n"/>
      <c r="T251" s="203" t="n"/>
      <c r="U251" s="203" t="n"/>
      <c r="V251" s="203" t="n"/>
      <c r="W251" s="203" t="n"/>
      <c r="X251" s="203" t="n"/>
      <c r="Y251" s="203" t="n"/>
      <c r="Z251" s="232" t="n"/>
      <c r="AA251" s="232" t="n"/>
    </row>
    <row r="252" ht="27" customHeight="1">
      <c r="A252" s="64" t="inlineStr">
        <is>
          <t>SU003024</t>
        </is>
      </c>
      <c r="B252" s="64" t="inlineStr">
        <is>
          <t>P003488</t>
        </is>
      </c>
      <c r="C252" s="37" t="n">
        <v>4301131019</v>
      </c>
      <c r="D252" s="204" t="n">
        <v>4640242180427</v>
      </c>
      <c r="E252" s="394" t="n"/>
      <c r="F252" s="428" t="n">
        <v>1.8</v>
      </c>
      <c r="G252" s="38" t="n">
        <v>1</v>
      </c>
      <c r="H252" s="428" t="n">
        <v>1.8</v>
      </c>
      <c r="I252" s="428" t="n">
        <v>1.915</v>
      </c>
      <c r="J252" s="38" t="n">
        <v>234</v>
      </c>
      <c r="K252" s="38" t="inlineStr">
        <is>
          <t>18</t>
        </is>
      </c>
      <c r="L252" s="39" t="inlineStr">
        <is>
          <t>МГ</t>
        </is>
      </c>
      <c r="M252" s="39" t="n"/>
      <c r="N252" s="38" t="n">
        <v>180</v>
      </c>
      <c r="O252" s="520" t="inlineStr">
        <is>
          <t>Крылья «Хрустящие крылышки» Весовой ТМ «Зареченские» 1,8 кг</t>
        </is>
      </c>
      <c r="P252" s="430" t="n"/>
      <c r="Q252" s="430" t="n"/>
      <c r="R252" s="430" t="n"/>
      <c r="S252" s="394" t="n"/>
      <c r="T252" s="40" t="inlineStr"/>
      <c r="U252" s="40" t="inlineStr"/>
      <c r="V252" s="41" t="inlineStr">
        <is>
          <t>кор</t>
        </is>
      </c>
      <c r="W252" s="431" t="n">
        <v>0</v>
      </c>
      <c r="X252" s="432">
        <f>IFERROR(IF(W252="","",W252),"")</f>
        <v/>
      </c>
      <c r="Y252" s="42">
        <f>IFERROR(IF(W252="","",W252*0.00502),"")</f>
        <v/>
      </c>
      <c r="Z252" s="69" t="inlineStr"/>
      <c r="AA252" s="70" t="inlineStr"/>
      <c r="AE252" s="74" t="n"/>
      <c r="BB252" s="168" t="inlineStr">
        <is>
          <t>ПГП</t>
        </is>
      </c>
    </row>
    <row r="253">
      <c r="A253" s="214" t="n"/>
      <c r="B253" s="203" t="n"/>
      <c r="C253" s="203" t="n"/>
      <c r="D253" s="203" t="n"/>
      <c r="E253" s="203" t="n"/>
      <c r="F253" s="203" t="n"/>
      <c r="G253" s="203" t="n"/>
      <c r="H253" s="203" t="n"/>
      <c r="I253" s="203" t="n"/>
      <c r="J253" s="203" t="n"/>
      <c r="K253" s="203" t="n"/>
      <c r="L253" s="203" t="n"/>
      <c r="M253" s="203" t="n"/>
      <c r="N253" s="433" t="n"/>
      <c r="O253" s="434" t="inlineStr">
        <is>
          <t>Итого</t>
        </is>
      </c>
      <c r="P253" s="402" t="n"/>
      <c r="Q253" s="402" t="n"/>
      <c r="R253" s="402" t="n"/>
      <c r="S253" s="402" t="n"/>
      <c r="T253" s="402" t="n"/>
      <c r="U253" s="403" t="n"/>
      <c r="V253" s="43" t="inlineStr">
        <is>
          <t>кор</t>
        </is>
      </c>
      <c r="W253" s="435">
        <f>IFERROR(SUM(W252:W252),"0")</f>
        <v/>
      </c>
      <c r="X253" s="435">
        <f>IFERROR(SUM(X252:X252),"0")</f>
        <v/>
      </c>
      <c r="Y253" s="435">
        <f>IFERROR(IF(Y252="",0,Y252),"0")</f>
        <v/>
      </c>
      <c r="Z253" s="436" t="n"/>
      <c r="AA253" s="436" t="n"/>
    </row>
    <row r="254">
      <c r="A254" s="203" t="n"/>
      <c r="B254" s="203" t="n"/>
      <c r="C254" s="203" t="n"/>
      <c r="D254" s="203" t="n"/>
      <c r="E254" s="203" t="n"/>
      <c r="F254" s="203" t="n"/>
      <c r="G254" s="203" t="n"/>
      <c r="H254" s="203" t="n"/>
      <c r="I254" s="203" t="n"/>
      <c r="J254" s="203" t="n"/>
      <c r="K254" s="203" t="n"/>
      <c r="L254" s="203" t="n"/>
      <c r="M254" s="203" t="n"/>
      <c r="N254" s="433" t="n"/>
      <c r="O254" s="434" t="inlineStr">
        <is>
          <t>Итого</t>
        </is>
      </c>
      <c r="P254" s="402" t="n"/>
      <c r="Q254" s="402" t="n"/>
      <c r="R254" s="402" t="n"/>
      <c r="S254" s="402" t="n"/>
      <c r="T254" s="402" t="n"/>
      <c r="U254" s="403" t="n"/>
      <c r="V254" s="43" t="inlineStr">
        <is>
          <t>кг</t>
        </is>
      </c>
      <c r="W254" s="435">
        <f>IFERROR(SUMPRODUCT(W252:W252*H252:H252),"0")</f>
        <v/>
      </c>
      <c r="X254" s="435">
        <f>IFERROR(SUMPRODUCT(X252:X252*H252:H252),"0")</f>
        <v/>
      </c>
      <c r="Y254" s="43" t="n"/>
      <c r="Z254" s="436" t="n"/>
      <c r="AA254" s="436" t="n"/>
    </row>
    <row r="255" ht="14.25" customHeight="1">
      <c r="A255" s="232" t="inlineStr">
        <is>
          <t>Наггетсы</t>
        </is>
      </c>
      <c r="B255" s="203" t="n"/>
      <c r="C255" s="203" t="n"/>
      <c r="D255" s="203" t="n"/>
      <c r="E255" s="203" t="n"/>
      <c r="F255" s="203" t="n"/>
      <c r="G255" s="203" t="n"/>
      <c r="H255" s="203" t="n"/>
      <c r="I255" s="203" t="n"/>
      <c r="J255" s="203" t="n"/>
      <c r="K255" s="203" t="n"/>
      <c r="L255" s="203" t="n"/>
      <c r="M255" s="203" t="n"/>
      <c r="N255" s="203" t="n"/>
      <c r="O255" s="203" t="n"/>
      <c r="P255" s="203" t="n"/>
      <c r="Q255" s="203" t="n"/>
      <c r="R255" s="203" t="n"/>
      <c r="S255" s="203" t="n"/>
      <c r="T255" s="203" t="n"/>
      <c r="U255" s="203" t="n"/>
      <c r="V255" s="203" t="n"/>
      <c r="W255" s="203" t="n"/>
      <c r="X255" s="203" t="n"/>
      <c r="Y255" s="203" t="n"/>
      <c r="Z255" s="232" t="n"/>
      <c r="AA255" s="232" t="n"/>
    </row>
    <row r="256" ht="27" customHeight="1">
      <c r="A256" s="64" t="inlineStr">
        <is>
          <t>SU003020</t>
        </is>
      </c>
      <c r="B256" s="64" t="inlineStr">
        <is>
          <t>P003486</t>
        </is>
      </c>
      <c r="C256" s="37" t="n">
        <v>4301132080</v>
      </c>
      <c r="D256" s="204" t="n">
        <v>4640242180397</v>
      </c>
      <c r="E256" s="394" t="n"/>
      <c r="F256" s="428" t="n">
        <v>1</v>
      </c>
      <c r="G256" s="38" t="n">
        <v>6</v>
      </c>
      <c r="H256" s="428" t="n">
        <v>6</v>
      </c>
      <c r="I256" s="428" t="n">
        <v>6.26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9" t="n"/>
      <c r="N256" s="38" t="n">
        <v>180</v>
      </c>
      <c r="O256" s="521" t="inlineStr">
        <is>
          <t>Наггетсы «Хрустящие» Весовые ТМ «Зареченские» 6 кг</t>
        </is>
      </c>
      <c r="P256" s="430" t="n"/>
      <c r="Q256" s="430" t="n"/>
      <c r="R256" s="430" t="n"/>
      <c r="S256" s="394" t="n"/>
      <c r="T256" s="40" t="inlineStr"/>
      <c r="U256" s="40" t="inlineStr"/>
      <c r="V256" s="41" t="inlineStr">
        <is>
          <t>кор</t>
        </is>
      </c>
      <c r="W256" s="431" t="n">
        <v>33</v>
      </c>
      <c r="X256" s="432">
        <f>IFERROR(IF(W256="","",W256),"")</f>
        <v/>
      </c>
      <c r="Y256" s="42">
        <f>IFERROR(IF(W256="","",W256*0.0155),"")</f>
        <v/>
      </c>
      <c r="Z256" s="69" t="inlineStr"/>
      <c r="AA256" s="70" t="inlineStr"/>
      <c r="AE256" s="74" t="n"/>
      <c r="BB256" s="169" t="inlineStr">
        <is>
          <t>ПГП</t>
        </is>
      </c>
    </row>
    <row r="257" ht="27" customHeight="1">
      <c r="A257" s="64" t="inlineStr">
        <is>
          <t>SU003381</t>
        </is>
      </c>
      <c r="B257" s="64" t="inlineStr">
        <is>
          <t>P004190</t>
        </is>
      </c>
      <c r="C257" s="37" t="n">
        <v>4301132104</v>
      </c>
      <c r="D257" s="204" t="n">
        <v>4640242181219</v>
      </c>
      <c r="E257" s="394" t="n"/>
      <c r="F257" s="428" t="n">
        <v>0.3</v>
      </c>
      <c r="G257" s="38" t="n">
        <v>9</v>
      </c>
      <c r="H257" s="428" t="n">
        <v>2.7</v>
      </c>
      <c r="I257" s="428" t="n">
        <v>2.845</v>
      </c>
      <c r="J257" s="38" t="n">
        <v>234</v>
      </c>
      <c r="K257" s="38" t="inlineStr">
        <is>
          <t>18</t>
        </is>
      </c>
      <c r="L257" s="39" t="inlineStr">
        <is>
          <t>МГ</t>
        </is>
      </c>
      <c r="M257" s="39" t="n"/>
      <c r="N257" s="38" t="n">
        <v>180</v>
      </c>
      <c r="O257" s="522" t="inlineStr">
        <is>
          <t>Наггетсы «Хрустящие» Фикс.вес 0,3 ф/п ТМ «Зареченские»</t>
        </is>
      </c>
      <c r="P257" s="430" t="n"/>
      <c r="Q257" s="430" t="n"/>
      <c r="R257" s="430" t="n"/>
      <c r="S257" s="394" t="n"/>
      <c r="T257" s="40" t="inlineStr"/>
      <c r="U257" s="40" t="inlineStr"/>
      <c r="V257" s="41" t="inlineStr">
        <is>
          <t>кор</t>
        </is>
      </c>
      <c r="W257" s="431" t="n">
        <v>0</v>
      </c>
      <c r="X257" s="432">
        <f>IFERROR(IF(W257="","",W257),"")</f>
        <v/>
      </c>
      <c r="Y257" s="42">
        <f>IFERROR(IF(W257="","",W257*0.00502),"")</f>
        <v/>
      </c>
      <c r="Z257" s="69" t="inlineStr"/>
      <c r="AA257" s="70" t="inlineStr"/>
      <c r="AE257" s="74" t="n"/>
      <c r="BB257" s="170" t="inlineStr">
        <is>
          <t>ПГП</t>
        </is>
      </c>
    </row>
    <row r="258">
      <c r="A258" s="214" t="n"/>
      <c r="B258" s="203" t="n"/>
      <c r="C258" s="203" t="n"/>
      <c r="D258" s="203" t="n"/>
      <c r="E258" s="203" t="n"/>
      <c r="F258" s="203" t="n"/>
      <c r="G258" s="203" t="n"/>
      <c r="H258" s="203" t="n"/>
      <c r="I258" s="203" t="n"/>
      <c r="J258" s="203" t="n"/>
      <c r="K258" s="203" t="n"/>
      <c r="L258" s="203" t="n"/>
      <c r="M258" s="203" t="n"/>
      <c r="N258" s="433" t="n"/>
      <c r="O258" s="434" t="inlineStr">
        <is>
          <t>Итого</t>
        </is>
      </c>
      <c r="P258" s="402" t="n"/>
      <c r="Q258" s="402" t="n"/>
      <c r="R258" s="402" t="n"/>
      <c r="S258" s="402" t="n"/>
      <c r="T258" s="402" t="n"/>
      <c r="U258" s="403" t="n"/>
      <c r="V258" s="43" t="inlineStr">
        <is>
          <t>кор</t>
        </is>
      </c>
      <c r="W258" s="435">
        <f>IFERROR(SUM(W256:W257),"0")</f>
        <v/>
      </c>
      <c r="X258" s="435">
        <f>IFERROR(SUM(X256:X257),"0")</f>
        <v/>
      </c>
      <c r="Y258" s="435">
        <f>IFERROR(IF(Y256="",0,Y256),"0")+IFERROR(IF(Y257="",0,Y257),"0")</f>
        <v/>
      </c>
      <c r="Z258" s="436" t="n"/>
      <c r="AA258" s="436" t="n"/>
    </row>
    <row r="259">
      <c r="A259" s="203" t="n"/>
      <c r="B259" s="203" t="n"/>
      <c r="C259" s="203" t="n"/>
      <c r="D259" s="203" t="n"/>
      <c r="E259" s="203" t="n"/>
      <c r="F259" s="203" t="n"/>
      <c r="G259" s="203" t="n"/>
      <c r="H259" s="203" t="n"/>
      <c r="I259" s="203" t="n"/>
      <c r="J259" s="203" t="n"/>
      <c r="K259" s="203" t="n"/>
      <c r="L259" s="203" t="n"/>
      <c r="M259" s="203" t="n"/>
      <c r="N259" s="433" t="n"/>
      <c r="O259" s="434" t="inlineStr">
        <is>
          <t>Итого</t>
        </is>
      </c>
      <c r="P259" s="402" t="n"/>
      <c r="Q259" s="402" t="n"/>
      <c r="R259" s="402" t="n"/>
      <c r="S259" s="402" t="n"/>
      <c r="T259" s="402" t="n"/>
      <c r="U259" s="403" t="n"/>
      <c r="V259" s="43" t="inlineStr">
        <is>
          <t>кг</t>
        </is>
      </c>
      <c r="W259" s="435">
        <f>IFERROR(SUMPRODUCT(W256:W257*H256:H257),"0")</f>
        <v/>
      </c>
      <c r="X259" s="435">
        <f>IFERROR(SUMPRODUCT(X256:X257*H256:H257),"0")</f>
        <v/>
      </c>
      <c r="Y259" s="43" t="n"/>
      <c r="Z259" s="436" t="n"/>
      <c r="AA259" s="436" t="n"/>
    </row>
    <row r="260" ht="14.25" customHeight="1">
      <c r="A260" s="232" t="inlineStr">
        <is>
          <t>Чебуреки</t>
        </is>
      </c>
      <c r="B260" s="203" t="n"/>
      <c r="C260" s="203" t="n"/>
      <c r="D260" s="203" t="n"/>
      <c r="E260" s="203" t="n"/>
      <c r="F260" s="203" t="n"/>
      <c r="G260" s="203" t="n"/>
      <c r="H260" s="203" t="n"/>
      <c r="I260" s="203" t="n"/>
      <c r="J260" s="203" t="n"/>
      <c r="K260" s="203" t="n"/>
      <c r="L260" s="203" t="n"/>
      <c r="M260" s="203" t="n"/>
      <c r="N260" s="203" t="n"/>
      <c r="O260" s="203" t="n"/>
      <c r="P260" s="203" t="n"/>
      <c r="Q260" s="203" t="n"/>
      <c r="R260" s="203" t="n"/>
      <c r="S260" s="203" t="n"/>
      <c r="T260" s="203" t="n"/>
      <c r="U260" s="203" t="n"/>
      <c r="V260" s="203" t="n"/>
      <c r="W260" s="203" t="n"/>
      <c r="X260" s="203" t="n"/>
      <c r="Y260" s="203" t="n"/>
      <c r="Z260" s="232" t="n"/>
      <c r="AA260" s="232" t="n"/>
    </row>
    <row r="261" ht="27" customHeight="1">
      <c r="A261" s="64" t="inlineStr">
        <is>
          <t>SU003012</t>
        </is>
      </c>
      <c r="B261" s="64" t="inlineStr">
        <is>
          <t>P003478</t>
        </is>
      </c>
      <c r="C261" s="37" t="n">
        <v>4301136028</v>
      </c>
      <c r="D261" s="204" t="n">
        <v>4640242180304</v>
      </c>
      <c r="E261" s="394" t="n"/>
      <c r="F261" s="428" t="n">
        <v>2.7</v>
      </c>
      <c r="G261" s="38" t="n">
        <v>1</v>
      </c>
      <c r="H261" s="428" t="n">
        <v>2.7</v>
      </c>
      <c r="I261" s="428" t="n">
        <v>2.8906</v>
      </c>
      <c r="J261" s="38" t="n">
        <v>126</v>
      </c>
      <c r="K261" s="38" t="inlineStr">
        <is>
          <t>14</t>
        </is>
      </c>
      <c r="L261" s="39" t="inlineStr">
        <is>
          <t>МГ</t>
        </is>
      </c>
      <c r="M261" s="39" t="n"/>
      <c r="N261" s="38" t="n">
        <v>180</v>
      </c>
      <c r="O261" s="523" t="inlineStr">
        <is>
          <t>Чебуреки «Мясные» Весовые ТМ «Зареченские» 2,7 кг</t>
        </is>
      </c>
      <c r="P261" s="430" t="n"/>
      <c r="Q261" s="430" t="n"/>
      <c r="R261" s="430" t="n"/>
      <c r="S261" s="394" t="n"/>
      <c r="T261" s="40" t="inlineStr"/>
      <c r="U261" s="40" t="inlineStr"/>
      <c r="V261" s="41" t="inlineStr">
        <is>
          <t>кор</t>
        </is>
      </c>
      <c r="W261" s="431" t="n">
        <v>0</v>
      </c>
      <c r="X261" s="432">
        <f>IFERROR(IF(W261="","",W261),"")</f>
        <v/>
      </c>
      <c r="Y261" s="42">
        <f>IFERROR(IF(W261="","",W261*0.00936),"")</f>
        <v/>
      </c>
      <c r="Z261" s="69" t="inlineStr"/>
      <c r="AA261" s="70" t="inlineStr"/>
      <c r="AE261" s="74" t="n"/>
      <c r="BB261" s="171" t="inlineStr">
        <is>
          <t>ПГП</t>
        </is>
      </c>
    </row>
    <row r="262" ht="37.5" customHeight="1">
      <c r="A262" s="64" t="inlineStr">
        <is>
          <t>SU003011</t>
        </is>
      </c>
      <c r="B262" s="64" t="inlineStr">
        <is>
          <t>P003477</t>
        </is>
      </c>
      <c r="C262" s="37" t="n">
        <v>4301136027</v>
      </c>
      <c r="D262" s="204" t="n">
        <v>4640242180298</v>
      </c>
      <c r="E262" s="394" t="n"/>
      <c r="F262" s="428" t="n">
        <v>2.7</v>
      </c>
      <c r="G262" s="38" t="n">
        <v>1</v>
      </c>
      <c r="H262" s="428" t="n">
        <v>2.7</v>
      </c>
      <c r="I262" s="428" t="n">
        <v>2.892</v>
      </c>
      <c r="J262" s="38" t="n">
        <v>126</v>
      </c>
      <c r="K262" s="38" t="inlineStr">
        <is>
          <t>14</t>
        </is>
      </c>
      <c r="L262" s="39" t="inlineStr">
        <is>
          <t>МГ</t>
        </is>
      </c>
      <c r="M262" s="39" t="n"/>
      <c r="N262" s="38" t="n">
        <v>180</v>
      </c>
      <c r="O262" s="524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/>
      </c>
      <c r="P262" s="430" t="n"/>
      <c r="Q262" s="430" t="n"/>
      <c r="R262" s="430" t="n"/>
      <c r="S262" s="394" t="n"/>
      <c r="T262" s="40" t="inlineStr"/>
      <c r="U262" s="40" t="inlineStr"/>
      <c r="V262" s="41" t="inlineStr">
        <is>
          <t>кор</t>
        </is>
      </c>
      <c r="W262" s="431" t="n">
        <v>0</v>
      </c>
      <c r="X262" s="432">
        <f>IFERROR(IF(W262="","",W262),"")</f>
        <v/>
      </c>
      <c r="Y262" s="42">
        <f>IFERROR(IF(W262="","",W262*0.00936),"")</f>
        <v/>
      </c>
      <c r="Z262" s="69" t="inlineStr"/>
      <c r="AA262" s="70" t="inlineStr"/>
      <c r="AE262" s="74" t="n"/>
      <c r="BB262" s="172" t="inlineStr">
        <is>
          <t>ПГП</t>
        </is>
      </c>
    </row>
    <row r="263" ht="27" customHeight="1">
      <c r="A263" s="64" t="inlineStr">
        <is>
          <t>SU003010</t>
        </is>
      </c>
      <c r="B263" s="64" t="inlineStr">
        <is>
          <t>P003476</t>
        </is>
      </c>
      <c r="C263" s="37" t="n">
        <v>4301136026</v>
      </c>
      <c r="D263" s="204" t="n">
        <v>4640242180236</v>
      </c>
      <c r="E263" s="394" t="n"/>
      <c r="F263" s="428" t="n">
        <v>5</v>
      </c>
      <c r="G263" s="38" t="n">
        <v>1</v>
      </c>
      <c r="H263" s="428" t="n">
        <v>5</v>
      </c>
      <c r="I263" s="428" t="n">
        <v>5.235</v>
      </c>
      <c r="J263" s="38" t="n">
        <v>84</v>
      </c>
      <c r="K263" s="38" t="inlineStr">
        <is>
          <t>12</t>
        </is>
      </c>
      <c r="L263" s="39" t="inlineStr">
        <is>
          <t>МГ</t>
        </is>
      </c>
      <c r="M263" s="39" t="n"/>
      <c r="N263" s="38" t="n">
        <v>180</v>
      </c>
      <c r="O263" s="525" t="inlineStr">
        <is>
          <t>Чебуреки «Сочные» Весовые ТМ «Зареченские» 5 кг</t>
        </is>
      </c>
      <c r="P263" s="430" t="n"/>
      <c r="Q263" s="430" t="n"/>
      <c r="R263" s="430" t="n"/>
      <c r="S263" s="394" t="n"/>
      <c r="T263" s="40" t="inlineStr"/>
      <c r="U263" s="40" t="inlineStr"/>
      <c r="V263" s="41" t="inlineStr">
        <is>
          <t>кор</t>
        </is>
      </c>
      <c r="W263" s="431" t="n">
        <v>60</v>
      </c>
      <c r="X263" s="432">
        <f>IFERROR(IF(W263="","",W263),"")</f>
        <v/>
      </c>
      <c r="Y263" s="42">
        <f>IFERROR(IF(W263="","",W263*0.0155),"")</f>
        <v/>
      </c>
      <c r="Z263" s="69" t="inlineStr"/>
      <c r="AA263" s="70" t="inlineStr"/>
      <c r="AE263" s="74" t="n"/>
      <c r="BB263" s="173" t="inlineStr">
        <is>
          <t>ПГП</t>
        </is>
      </c>
    </row>
    <row r="264" ht="27" customHeight="1">
      <c r="A264" s="64" t="inlineStr">
        <is>
          <t>SU003025</t>
        </is>
      </c>
      <c r="B264" s="64" t="inlineStr">
        <is>
          <t>P003495</t>
        </is>
      </c>
      <c r="C264" s="37" t="n">
        <v>4301136029</v>
      </c>
      <c r="D264" s="204" t="n">
        <v>4640242180410</v>
      </c>
      <c r="E264" s="394" t="n"/>
      <c r="F264" s="428" t="n">
        <v>2.24</v>
      </c>
      <c r="G264" s="38" t="n">
        <v>1</v>
      </c>
      <c r="H264" s="428" t="n">
        <v>2.24</v>
      </c>
      <c r="I264" s="428" t="n">
        <v>2.432</v>
      </c>
      <c r="J264" s="38" t="n">
        <v>126</v>
      </c>
      <c r="K264" s="38" t="inlineStr">
        <is>
          <t>14</t>
        </is>
      </c>
      <c r="L264" s="39" t="inlineStr">
        <is>
          <t>МГ</t>
        </is>
      </c>
      <c r="M264" s="39" t="n"/>
      <c r="N264" s="38" t="n">
        <v>180</v>
      </c>
      <c r="O264" s="526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P264" s="430" t="n"/>
      <c r="Q264" s="430" t="n"/>
      <c r="R264" s="430" t="n"/>
      <c r="S264" s="394" t="n"/>
      <c r="T264" s="40" t="inlineStr"/>
      <c r="U264" s="40" t="inlineStr"/>
      <c r="V264" s="41" t="inlineStr">
        <is>
          <t>кор</t>
        </is>
      </c>
      <c r="W264" s="431" t="n">
        <v>54</v>
      </c>
      <c r="X264" s="432">
        <f>IFERROR(IF(W264="","",W264),"")</f>
        <v/>
      </c>
      <c r="Y264" s="42">
        <f>IFERROR(IF(W264="","",W264*0.00936),"")</f>
        <v/>
      </c>
      <c r="Z264" s="69" t="inlineStr"/>
      <c r="AA264" s="70" t="inlineStr"/>
      <c r="AE264" s="74" t="n"/>
      <c r="BB264" s="174" t="inlineStr">
        <is>
          <t>ПГП</t>
        </is>
      </c>
    </row>
    <row r="265">
      <c r="A265" s="214" t="n"/>
      <c r="B265" s="203" t="n"/>
      <c r="C265" s="203" t="n"/>
      <c r="D265" s="203" t="n"/>
      <c r="E265" s="203" t="n"/>
      <c r="F265" s="203" t="n"/>
      <c r="G265" s="203" t="n"/>
      <c r="H265" s="203" t="n"/>
      <c r="I265" s="203" t="n"/>
      <c r="J265" s="203" t="n"/>
      <c r="K265" s="203" t="n"/>
      <c r="L265" s="203" t="n"/>
      <c r="M265" s="203" t="n"/>
      <c r="N265" s="433" t="n"/>
      <c r="O265" s="434" t="inlineStr">
        <is>
          <t>Итого</t>
        </is>
      </c>
      <c r="P265" s="402" t="n"/>
      <c r="Q265" s="402" t="n"/>
      <c r="R265" s="402" t="n"/>
      <c r="S265" s="402" t="n"/>
      <c r="T265" s="402" t="n"/>
      <c r="U265" s="403" t="n"/>
      <c r="V265" s="43" t="inlineStr">
        <is>
          <t>кор</t>
        </is>
      </c>
      <c r="W265" s="435">
        <f>IFERROR(SUM(W261:W264),"0")</f>
        <v/>
      </c>
      <c r="X265" s="435">
        <f>IFERROR(SUM(X261:X264),"0")</f>
        <v/>
      </c>
      <c r="Y265" s="435">
        <f>IFERROR(IF(Y261="",0,Y261),"0")+IFERROR(IF(Y262="",0,Y262),"0")+IFERROR(IF(Y263="",0,Y263),"0")+IFERROR(IF(Y264="",0,Y264),"0")</f>
        <v/>
      </c>
      <c r="Z265" s="436" t="n"/>
      <c r="AA265" s="436" t="n"/>
    </row>
    <row r="266">
      <c r="A266" s="203" t="n"/>
      <c r="B266" s="203" t="n"/>
      <c r="C266" s="203" t="n"/>
      <c r="D266" s="203" t="n"/>
      <c r="E266" s="203" t="n"/>
      <c r="F266" s="203" t="n"/>
      <c r="G266" s="203" t="n"/>
      <c r="H266" s="203" t="n"/>
      <c r="I266" s="203" t="n"/>
      <c r="J266" s="203" t="n"/>
      <c r="K266" s="203" t="n"/>
      <c r="L266" s="203" t="n"/>
      <c r="M266" s="203" t="n"/>
      <c r="N266" s="433" t="n"/>
      <c r="O266" s="434" t="inlineStr">
        <is>
          <t>Итого</t>
        </is>
      </c>
      <c r="P266" s="402" t="n"/>
      <c r="Q266" s="402" t="n"/>
      <c r="R266" s="402" t="n"/>
      <c r="S266" s="402" t="n"/>
      <c r="T266" s="402" t="n"/>
      <c r="U266" s="403" t="n"/>
      <c r="V266" s="43" t="inlineStr">
        <is>
          <t>кг</t>
        </is>
      </c>
      <c r="W266" s="435">
        <f>IFERROR(SUMPRODUCT(W261:W264*H261:H264),"0")</f>
        <v/>
      </c>
      <c r="X266" s="435">
        <f>IFERROR(SUMPRODUCT(X261:X264*H261:H264),"0")</f>
        <v/>
      </c>
      <c r="Y266" s="43" t="n"/>
      <c r="Z266" s="436" t="n"/>
      <c r="AA266" s="436" t="n"/>
    </row>
    <row r="267" ht="14.25" customHeight="1">
      <c r="A267" s="232" t="inlineStr">
        <is>
          <t>Снеки</t>
        </is>
      </c>
      <c r="B267" s="203" t="n"/>
      <c r="C267" s="203" t="n"/>
      <c r="D267" s="203" t="n"/>
      <c r="E267" s="203" t="n"/>
      <c r="F267" s="203" t="n"/>
      <c r="G267" s="203" t="n"/>
      <c r="H267" s="203" t="n"/>
      <c r="I267" s="203" t="n"/>
      <c r="J267" s="203" t="n"/>
      <c r="K267" s="203" t="n"/>
      <c r="L267" s="203" t="n"/>
      <c r="M267" s="203" t="n"/>
      <c r="N267" s="203" t="n"/>
      <c r="O267" s="203" t="n"/>
      <c r="P267" s="203" t="n"/>
      <c r="Q267" s="203" t="n"/>
      <c r="R267" s="203" t="n"/>
      <c r="S267" s="203" t="n"/>
      <c r="T267" s="203" t="n"/>
      <c r="U267" s="203" t="n"/>
      <c r="V267" s="203" t="n"/>
      <c r="W267" s="203" t="n"/>
      <c r="X267" s="203" t="n"/>
      <c r="Y267" s="203" t="n"/>
      <c r="Z267" s="232" t="n"/>
      <c r="AA267" s="232" t="n"/>
    </row>
    <row r="268" ht="27" customHeight="1">
      <c r="A268" s="64" t="inlineStr">
        <is>
          <t>SU003383</t>
        </is>
      </c>
      <c r="B268" s="64" t="inlineStr">
        <is>
          <t>P004191</t>
        </is>
      </c>
      <c r="C268" s="37" t="n">
        <v>4301135304</v>
      </c>
      <c r="D268" s="204" t="n">
        <v>4640242181240</v>
      </c>
      <c r="E268" s="394" t="n"/>
      <c r="F268" s="428" t="n">
        <v>0.3</v>
      </c>
      <c r="G268" s="38" t="n">
        <v>9</v>
      </c>
      <c r="H268" s="428" t="n">
        <v>2.7</v>
      </c>
      <c r="I268" s="428" t="n">
        <v>2.8</v>
      </c>
      <c r="J268" s="38" t="n">
        <v>234</v>
      </c>
      <c r="K268" s="38" t="inlineStr">
        <is>
          <t>18</t>
        </is>
      </c>
      <c r="L268" s="39" t="inlineStr">
        <is>
          <t>МГ</t>
        </is>
      </c>
      <c r="M268" s="39" t="n"/>
      <c r="N268" s="38" t="n">
        <v>180</v>
      </c>
      <c r="O268" s="527" t="inlineStr">
        <is>
          <t>«Мини-пицца с ветчиной и сыром» Фикс.вес 0,3 ф/п ТМ «Зареченские»</t>
        </is>
      </c>
      <c r="P268" s="430" t="n"/>
      <c r="Q268" s="430" t="n"/>
      <c r="R268" s="430" t="n"/>
      <c r="S268" s="394" t="n"/>
      <c r="T268" s="40" t="inlineStr"/>
      <c r="U268" s="40" t="inlineStr"/>
      <c r="V268" s="41" t="inlineStr">
        <is>
          <t>кор</t>
        </is>
      </c>
      <c r="W268" s="431" t="n">
        <v>0</v>
      </c>
      <c r="X268" s="432">
        <f>IFERROR(IF(W268="","",W268),"")</f>
        <v/>
      </c>
      <c r="Y268" s="42">
        <f>IFERROR(IF(W268="","",W268*0.00502),"")</f>
        <v/>
      </c>
      <c r="Z268" s="69" t="inlineStr"/>
      <c r="AA268" s="70" t="inlineStr">
        <is>
          <t>Новинка</t>
        </is>
      </c>
      <c r="AE268" s="74" t="n"/>
      <c r="BB268" s="175" t="inlineStr">
        <is>
          <t>ПГП</t>
        </is>
      </c>
    </row>
    <row r="269" ht="27" customHeight="1">
      <c r="A269" s="64" t="inlineStr">
        <is>
          <t>SU003382</t>
        </is>
      </c>
      <c r="B269" s="64" t="inlineStr">
        <is>
          <t>P004195</t>
        </is>
      </c>
      <c r="C269" s="37" t="n">
        <v>4301135310</v>
      </c>
      <c r="D269" s="204" t="n">
        <v>4640242181318</v>
      </c>
      <c r="E269" s="394" t="n"/>
      <c r="F269" s="428" t="n">
        <v>0.3</v>
      </c>
      <c r="G269" s="38" t="n">
        <v>9</v>
      </c>
      <c r="H269" s="428" t="n">
        <v>2.7</v>
      </c>
      <c r="I269" s="428" t="n">
        <v>2.908</v>
      </c>
      <c r="J269" s="38" t="n">
        <v>234</v>
      </c>
      <c r="K269" s="38" t="inlineStr">
        <is>
          <t>18</t>
        </is>
      </c>
      <c r="L269" s="39" t="inlineStr">
        <is>
          <t>МГ</t>
        </is>
      </c>
      <c r="M269" s="39" t="n"/>
      <c r="N269" s="38" t="n">
        <v>180</v>
      </c>
      <c r="O269" s="528" t="inlineStr">
        <is>
          <t>Снеки «Мини-сосиски в тесте» Фикс.вес 0,3 ф/п ТМ «Зареченские»</t>
        </is>
      </c>
      <c r="P269" s="430" t="n"/>
      <c r="Q269" s="430" t="n"/>
      <c r="R269" s="430" t="n"/>
      <c r="S269" s="394" t="n"/>
      <c r="T269" s="40" t="inlineStr"/>
      <c r="U269" s="40" t="inlineStr"/>
      <c r="V269" s="41" t="inlineStr">
        <is>
          <t>кор</t>
        </is>
      </c>
      <c r="W269" s="431" t="n">
        <v>0</v>
      </c>
      <c r="X269" s="432">
        <f>IFERROR(IF(W269="","",W269),"")</f>
        <v/>
      </c>
      <c r="Y269" s="42">
        <f>IFERROR(IF(W269="","",W269*0.00502),"")</f>
        <v/>
      </c>
      <c r="Z269" s="69" t="inlineStr"/>
      <c r="AA269" s="70" t="inlineStr">
        <is>
          <t>Новинка</t>
        </is>
      </c>
      <c r="AE269" s="74" t="n"/>
      <c r="BB269" s="176" t="inlineStr">
        <is>
          <t>ПГП</t>
        </is>
      </c>
    </row>
    <row r="270" ht="27" customHeight="1">
      <c r="A270" s="64" t="inlineStr">
        <is>
          <t>SU003378</t>
        </is>
      </c>
      <c r="B270" s="64" t="inlineStr">
        <is>
          <t>P004196</t>
        </is>
      </c>
      <c r="C270" s="37" t="n">
        <v>4301135309</v>
      </c>
      <c r="D270" s="204" t="n">
        <v>4640242181332</v>
      </c>
      <c r="E270" s="394" t="n"/>
      <c r="F270" s="428" t="n">
        <v>0.3</v>
      </c>
      <c r="G270" s="38" t="n">
        <v>9</v>
      </c>
      <c r="H270" s="428" t="n">
        <v>2.7</v>
      </c>
      <c r="I270" s="428" t="n">
        <v>2.908</v>
      </c>
      <c r="J270" s="38" t="n">
        <v>234</v>
      </c>
      <c r="K270" s="38" t="inlineStr">
        <is>
          <t>18</t>
        </is>
      </c>
      <c r="L270" s="39" t="inlineStr">
        <is>
          <t>МГ</t>
        </is>
      </c>
      <c r="M270" s="39" t="n"/>
      <c r="N270" s="38" t="n">
        <v>180</v>
      </c>
      <c r="O270" s="529" t="inlineStr">
        <is>
          <t>«Пирожки с мясом» Фикс.вес 0,3 ф/п ТМ «Зареченские»</t>
        </is>
      </c>
      <c r="P270" s="430" t="n"/>
      <c r="Q270" s="430" t="n"/>
      <c r="R270" s="430" t="n"/>
      <c r="S270" s="394" t="n"/>
      <c r="T270" s="40" t="inlineStr"/>
      <c r="U270" s="40" t="inlineStr"/>
      <c r="V270" s="41" t="inlineStr">
        <is>
          <t>кор</t>
        </is>
      </c>
      <c r="W270" s="431" t="n">
        <v>0</v>
      </c>
      <c r="X270" s="432">
        <f>IFERROR(IF(W270="","",W270),"")</f>
        <v/>
      </c>
      <c r="Y270" s="42">
        <f>IFERROR(IF(W270="","",W270*0.00502),"")</f>
        <v/>
      </c>
      <c r="Z270" s="69" t="inlineStr"/>
      <c r="AA270" s="70" t="inlineStr">
        <is>
          <t>Новинка</t>
        </is>
      </c>
      <c r="AE270" s="74" t="n"/>
      <c r="BB270" s="177" t="inlineStr">
        <is>
          <t>ПГП</t>
        </is>
      </c>
    </row>
    <row r="271" ht="27" customHeight="1">
      <c r="A271" s="64" t="inlineStr">
        <is>
          <t>SU003379</t>
        </is>
      </c>
      <c r="B271" s="64" t="inlineStr">
        <is>
          <t>P004197</t>
        </is>
      </c>
      <c r="C271" s="37" t="n">
        <v>4301135308</v>
      </c>
      <c r="D271" s="204" t="n">
        <v>4640242181349</v>
      </c>
      <c r="E271" s="394" t="n"/>
      <c r="F271" s="428" t="n">
        <v>0.3</v>
      </c>
      <c r="G271" s="38" t="n">
        <v>9</v>
      </c>
      <c r="H271" s="428" t="n">
        <v>2.7</v>
      </c>
      <c r="I271" s="428" t="n">
        <v>2.908</v>
      </c>
      <c r="J271" s="38" t="n">
        <v>234</v>
      </c>
      <c r="K271" s="38" t="inlineStr">
        <is>
          <t>18</t>
        </is>
      </c>
      <c r="L271" s="39" t="inlineStr">
        <is>
          <t>МГ</t>
        </is>
      </c>
      <c r="M271" s="39" t="n"/>
      <c r="N271" s="38" t="n">
        <v>180</v>
      </c>
      <c r="O271" s="530" t="inlineStr">
        <is>
          <t>«Пирожки с мясом, картофелем и грибами» Фикс.вес 0,3 ф/п ТМ «Зареченские»</t>
        </is>
      </c>
      <c r="P271" s="430" t="n"/>
      <c r="Q271" s="430" t="n"/>
      <c r="R271" s="430" t="n"/>
      <c r="S271" s="394" t="n"/>
      <c r="T271" s="40" t="inlineStr"/>
      <c r="U271" s="40" t="inlineStr"/>
      <c r="V271" s="41" t="inlineStr">
        <is>
          <t>кор</t>
        </is>
      </c>
      <c r="W271" s="431" t="n">
        <v>0</v>
      </c>
      <c r="X271" s="432">
        <f>IFERROR(IF(W271="","",W271),"")</f>
        <v/>
      </c>
      <c r="Y271" s="42">
        <f>IFERROR(IF(W271="","",W271*0.00502),"")</f>
        <v/>
      </c>
      <c r="Z271" s="69" t="inlineStr"/>
      <c r="AA271" s="70" t="inlineStr">
        <is>
          <t>Новинка</t>
        </is>
      </c>
      <c r="AE271" s="74" t="n"/>
      <c r="BB271" s="178" t="inlineStr">
        <is>
          <t>ПГП</t>
        </is>
      </c>
    </row>
    <row r="272" ht="27" customHeight="1">
      <c r="A272" s="64" t="inlineStr">
        <is>
          <t>SU003380</t>
        </is>
      </c>
      <c r="B272" s="64" t="inlineStr">
        <is>
          <t>P004192</t>
        </is>
      </c>
      <c r="C272" s="37" t="n">
        <v>4301135307</v>
      </c>
      <c r="D272" s="204" t="n">
        <v>4640242181370</v>
      </c>
      <c r="E272" s="394" t="n"/>
      <c r="F272" s="428" t="n">
        <v>0.3</v>
      </c>
      <c r="G272" s="38" t="n">
        <v>9</v>
      </c>
      <c r="H272" s="428" t="n">
        <v>2.7</v>
      </c>
      <c r="I272" s="428" t="n">
        <v>2.908</v>
      </c>
      <c r="J272" s="38" t="n">
        <v>234</v>
      </c>
      <c r="K272" s="38" t="inlineStr">
        <is>
          <t>18</t>
        </is>
      </c>
      <c r="L272" s="39" t="inlineStr">
        <is>
          <t>МГ</t>
        </is>
      </c>
      <c r="M272" s="39" t="n"/>
      <c r="N272" s="38" t="n">
        <v>180</v>
      </c>
      <c r="O272" s="531" t="inlineStr">
        <is>
          <t>Снеки «Пирожки с яблоком и грушей» Фикс.вес 0,3 ф/п ТМ «Зареченские»</t>
        </is>
      </c>
      <c r="P272" s="430" t="n"/>
      <c r="Q272" s="430" t="n"/>
      <c r="R272" s="430" t="n"/>
      <c r="S272" s="394" t="n"/>
      <c r="T272" s="40" t="inlineStr"/>
      <c r="U272" s="40" t="inlineStr"/>
      <c r="V272" s="41" t="inlineStr">
        <is>
          <t>кор</t>
        </is>
      </c>
      <c r="W272" s="431" t="n">
        <v>0</v>
      </c>
      <c r="X272" s="432">
        <f>IFERROR(IF(W272="","",W272),"")</f>
        <v/>
      </c>
      <c r="Y272" s="42">
        <f>IFERROR(IF(W272="","",W272*0.00502),"")</f>
        <v/>
      </c>
      <c r="Z272" s="69" t="inlineStr"/>
      <c r="AA272" s="70" t="inlineStr">
        <is>
          <t>Новинка</t>
        </is>
      </c>
      <c r="AE272" s="74" t="n"/>
      <c r="BB272" s="179" t="inlineStr">
        <is>
          <t>ПГП</t>
        </is>
      </c>
    </row>
    <row r="273" ht="27" customHeight="1">
      <c r="A273" s="64" t="inlineStr">
        <is>
          <t>SU003018</t>
        </is>
      </c>
      <c r="B273" s="64" t="inlineStr">
        <is>
          <t>P003484</t>
        </is>
      </c>
      <c r="C273" s="37" t="n">
        <v>4301135191</v>
      </c>
      <c r="D273" s="204" t="n">
        <v>4640242180373</v>
      </c>
      <c r="E273" s="394" t="n"/>
      <c r="F273" s="428" t="n">
        <v>3</v>
      </c>
      <c r="G273" s="38" t="n">
        <v>1</v>
      </c>
      <c r="H273" s="428" t="n">
        <v>3</v>
      </c>
      <c r="I273" s="428" t="n">
        <v>3.192</v>
      </c>
      <c r="J273" s="38" t="n">
        <v>126</v>
      </c>
      <c r="K273" s="38" t="inlineStr">
        <is>
          <t>14</t>
        </is>
      </c>
      <c r="L273" s="39" t="inlineStr">
        <is>
          <t>МГ</t>
        </is>
      </c>
      <c r="M273" s="39" t="n"/>
      <c r="N273" s="38" t="n">
        <v>180</v>
      </c>
      <c r="O273" s="532" t="inlineStr">
        <is>
          <t>Снеки «Жар-боллы с курочкой и сыром» Весовой ТМ «Зареченские» 3 кг</t>
        </is>
      </c>
      <c r="P273" s="430" t="n"/>
      <c r="Q273" s="430" t="n"/>
      <c r="R273" s="430" t="n"/>
      <c r="S273" s="394" t="n"/>
      <c r="T273" s="40" t="inlineStr"/>
      <c r="U273" s="40" t="inlineStr"/>
      <c r="V273" s="41" t="inlineStr">
        <is>
          <t>кор</t>
        </is>
      </c>
      <c r="W273" s="431" t="n">
        <v>10</v>
      </c>
      <c r="X273" s="432">
        <f>IFERROR(IF(W273="","",W273),"")</f>
        <v/>
      </c>
      <c r="Y273" s="42">
        <f>IFERROR(IF(W273="","",W273*0.00936),"")</f>
        <v/>
      </c>
      <c r="Z273" s="69" t="inlineStr"/>
      <c r="AA273" s="70" t="inlineStr"/>
      <c r="AE273" s="74" t="n"/>
      <c r="BB273" s="180" t="inlineStr">
        <is>
          <t>ПГП</t>
        </is>
      </c>
    </row>
    <row r="274" ht="27" customHeight="1">
      <c r="A274" s="64" t="inlineStr">
        <is>
          <t>SU003023</t>
        </is>
      </c>
      <c r="B274" s="64" t="inlineStr">
        <is>
          <t>P003490</t>
        </is>
      </c>
      <c r="C274" s="37" t="n">
        <v>4301135195</v>
      </c>
      <c r="D274" s="204" t="n">
        <v>4640242180366</v>
      </c>
      <c r="E274" s="394" t="n"/>
      <c r="F274" s="428" t="n">
        <v>3.7</v>
      </c>
      <c r="G274" s="38" t="n">
        <v>1</v>
      </c>
      <c r="H274" s="428" t="n">
        <v>3.7</v>
      </c>
      <c r="I274" s="428" t="n">
        <v>3.892</v>
      </c>
      <c r="J274" s="38" t="n">
        <v>126</v>
      </c>
      <c r="K274" s="38" t="inlineStr">
        <is>
          <t>14</t>
        </is>
      </c>
      <c r="L274" s="39" t="inlineStr">
        <is>
          <t>МГ</t>
        </is>
      </c>
      <c r="M274" s="39" t="n"/>
      <c r="N274" s="38" t="n">
        <v>180</v>
      </c>
      <c r="O274" s="533" t="inlineStr">
        <is>
          <t>Снеки «Жар-ладушки с клубникой и вишней» Весовые ТМ «Зареченские» 3,7 кг</t>
        </is>
      </c>
      <c r="P274" s="430" t="n"/>
      <c r="Q274" s="430" t="n"/>
      <c r="R274" s="430" t="n"/>
      <c r="S274" s="394" t="n"/>
      <c r="T274" s="40" t="inlineStr"/>
      <c r="U274" s="40" t="inlineStr"/>
      <c r="V274" s="41" t="inlineStr">
        <is>
          <t>кор</t>
        </is>
      </c>
      <c r="W274" s="431" t="n">
        <v>0</v>
      </c>
      <c r="X274" s="432">
        <f>IFERROR(IF(W274="","",W274),"")</f>
        <v/>
      </c>
      <c r="Y274" s="42">
        <f>IFERROR(IF(W274="","",W274*0.00936),"")</f>
        <v/>
      </c>
      <c r="Z274" s="69" t="inlineStr"/>
      <c r="AA274" s="70" t="inlineStr"/>
      <c r="AE274" s="74" t="n"/>
      <c r="BB274" s="181" t="inlineStr">
        <is>
          <t>ПГП</t>
        </is>
      </c>
    </row>
    <row r="275" ht="27" customHeight="1">
      <c r="A275" s="64" t="inlineStr">
        <is>
          <t>SU003015</t>
        </is>
      </c>
      <c r="B275" s="64" t="inlineStr">
        <is>
          <t>P003481</t>
        </is>
      </c>
      <c r="C275" s="37" t="n">
        <v>4301135188</v>
      </c>
      <c r="D275" s="204" t="n">
        <v>4640242180335</v>
      </c>
      <c r="E275" s="394" t="n"/>
      <c r="F275" s="428" t="n">
        <v>3.7</v>
      </c>
      <c r="G275" s="38" t="n">
        <v>1</v>
      </c>
      <c r="H275" s="428" t="n">
        <v>3.7</v>
      </c>
      <c r="I275" s="428" t="n">
        <v>3.892</v>
      </c>
      <c r="J275" s="38" t="n">
        <v>126</v>
      </c>
      <c r="K275" s="38" t="inlineStr">
        <is>
          <t>14</t>
        </is>
      </c>
      <c r="L275" s="39" t="inlineStr">
        <is>
          <t>МГ</t>
        </is>
      </c>
      <c r="M275" s="39" t="n"/>
      <c r="N275" s="38" t="n">
        <v>180</v>
      </c>
      <c r="O275" s="534" t="inlineStr">
        <is>
          <t>Снеки «Жар-ладушки с мясом» Весовые ТМ «Зареченские» 3,7 кг</t>
        </is>
      </c>
      <c r="P275" s="430" t="n"/>
      <c r="Q275" s="430" t="n"/>
      <c r="R275" s="430" t="n"/>
      <c r="S275" s="394" t="n"/>
      <c r="T275" s="40" t="inlineStr"/>
      <c r="U275" s="40" t="inlineStr"/>
      <c r="V275" s="41" t="inlineStr">
        <is>
          <t>кор</t>
        </is>
      </c>
      <c r="W275" s="431" t="n">
        <v>65</v>
      </c>
      <c r="X275" s="432">
        <f>IFERROR(IF(W275="","",W275),"")</f>
        <v/>
      </c>
      <c r="Y275" s="42">
        <f>IFERROR(IF(W275="","",W275*0.00936),"")</f>
        <v/>
      </c>
      <c r="Z275" s="69" t="inlineStr"/>
      <c r="AA275" s="70" t="inlineStr"/>
      <c r="AE275" s="74" t="n"/>
      <c r="BB275" s="182" t="inlineStr">
        <is>
          <t>ПГП</t>
        </is>
      </c>
    </row>
    <row r="276" ht="37.5" customHeight="1">
      <c r="A276" s="64" t="inlineStr">
        <is>
          <t>SU003016</t>
        </is>
      </c>
      <c r="B276" s="64" t="inlineStr">
        <is>
          <t>P003482</t>
        </is>
      </c>
      <c r="C276" s="37" t="n">
        <v>4301135189</v>
      </c>
      <c r="D276" s="204" t="n">
        <v>4640242180342</v>
      </c>
      <c r="E276" s="394" t="n"/>
      <c r="F276" s="428" t="n">
        <v>3.7</v>
      </c>
      <c r="G276" s="38" t="n">
        <v>1</v>
      </c>
      <c r="H276" s="428" t="n">
        <v>3.7</v>
      </c>
      <c r="I276" s="428" t="n">
        <v>3.892</v>
      </c>
      <c r="J276" s="38" t="n">
        <v>126</v>
      </c>
      <c r="K276" s="38" t="inlineStr">
        <is>
          <t>14</t>
        </is>
      </c>
      <c r="L276" s="39" t="inlineStr">
        <is>
          <t>МГ</t>
        </is>
      </c>
      <c r="M276" s="39" t="n"/>
      <c r="N276" s="38" t="n">
        <v>180</v>
      </c>
      <c r="O276" s="535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/>
      </c>
      <c r="P276" s="430" t="n"/>
      <c r="Q276" s="430" t="n"/>
      <c r="R276" s="430" t="n"/>
      <c r="S276" s="394" t="n"/>
      <c r="T276" s="40" t="inlineStr"/>
      <c r="U276" s="40" t="inlineStr"/>
      <c r="V276" s="41" t="inlineStr">
        <is>
          <t>кор</t>
        </is>
      </c>
      <c r="W276" s="431" t="n">
        <v>0</v>
      </c>
      <c r="X276" s="432">
        <f>IFERROR(IF(W276="","",W276),"")</f>
        <v/>
      </c>
      <c r="Y276" s="42">
        <f>IFERROR(IF(W276="","",W276*0.00936),"")</f>
        <v/>
      </c>
      <c r="Z276" s="69" t="inlineStr"/>
      <c r="AA276" s="70" t="inlineStr"/>
      <c r="AE276" s="74" t="n"/>
      <c r="BB276" s="183" t="inlineStr">
        <is>
          <t>ПГП</t>
        </is>
      </c>
    </row>
    <row r="277" ht="37.5" customHeight="1">
      <c r="A277" s="64" t="inlineStr">
        <is>
          <t>SU003017</t>
        </is>
      </c>
      <c r="B277" s="64" t="inlineStr">
        <is>
          <t>P003483</t>
        </is>
      </c>
      <c r="C277" s="37" t="n">
        <v>4301135190</v>
      </c>
      <c r="D277" s="204" t="n">
        <v>4640242180359</v>
      </c>
      <c r="E277" s="394" t="n"/>
      <c r="F277" s="428" t="n">
        <v>3.7</v>
      </c>
      <c r="G277" s="38" t="n">
        <v>1</v>
      </c>
      <c r="H277" s="428" t="n">
        <v>3.7</v>
      </c>
      <c r="I277" s="428" t="n">
        <v>3.892</v>
      </c>
      <c r="J277" s="38" t="n">
        <v>126</v>
      </c>
      <c r="K277" s="38" t="inlineStr">
        <is>
          <t>14</t>
        </is>
      </c>
      <c r="L277" s="39" t="inlineStr">
        <is>
          <t>МГ</t>
        </is>
      </c>
      <c r="M277" s="39" t="n"/>
      <c r="N277" s="38" t="n">
        <v>180</v>
      </c>
      <c r="O277" s="536" t="inlineStr">
        <is>
          <t>Снеки «Жар-ладушки с яблоком и грушей» Весовые ТМ «Зареченские» 3,7 кг</t>
        </is>
      </c>
      <c r="P277" s="430" t="n"/>
      <c r="Q277" s="430" t="n"/>
      <c r="R277" s="430" t="n"/>
      <c r="S277" s="394" t="n"/>
      <c r="T277" s="40" t="inlineStr"/>
      <c r="U277" s="40" t="inlineStr"/>
      <c r="V277" s="41" t="inlineStr">
        <is>
          <t>кор</t>
        </is>
      </c>
      <c r="W277" s="431" t="n">
        <v>9</v>
      </c>
      <c r="X277" s="432">
        <f>IFERROR(IF(W277="","",W277),"")</f>
        <v/>
      </c>
      <c r="Y277" s="42">
        <f>IFERROR(IF(W277="","",W277*0.00936),"")</f>
        <v/>
      </c>
      <c r="Z277" s="69" t="inlineStr"/>
      <c r="AA277" s="70" t="inlineStr"/>
      <c r="AE277" s="74" t="n"/>
      <c r="BB277" s="184" t="inlineStr">
        <is>
          <t>ПГП</t>
        </is>
      </c>
    </row>
    <row r="278" ht="37.5" customHeight="1">
      <c r="A278" s="64" t="inlineStr">
        <is>
          <t>SU003014</t>
        </is>
      </c>
      <c r="B278" s="64" t="inlineStr">
        <is>
          <t>P003480</t>
        </is>
      </c>
      <c r="C278" s="37" t="n">
        <v>4301135187</v>
      </c>
      <c r="D278" s="204" t="n">
        <v>4640242180328</v>
      </c>
      <c r="E278" s="394" t="n"/>
      <c r="F278" s="428" t="n">
        <v>3.5</v>
      </c>
      <c r="G278" s="38" t="n">
        <v>1</v>
      </c>
      <c r="H278" s="428" t="n">
        <v>3.5</v>
      </c>
      <c r="I278" s="428" t="n">
        <v>3.692</v>
      </c>
      <c r="J278" s="38" t="n">
        <v>126</v>
      </c>
      <c r="K278" s="38" t="inlineStr">
        <is>
          <t>14</t>
        </is>
      </c>
      <c r="L278" s="39" t="inlineStr">
        <is>
          <t>МГ</t>
        </is>
      </c>
      <c r="M278" s="39" t="n"/>
      <c r="N278" s="38" t="n">
        <v>180</v>
      </c>
      <c r="O278" s="537" t="inlineStr">
        <is>
          <t>Снеки «Жар-мени с картофелем и сочной грудинкой» Весовые ТМ «Зареченские» 3,5 кг</t>
        </is>
      </c>
      <c r="P278" s="430" t="n"/>
      <c r="Q278" s="430" t="n"/>
      <c r="R278" s="430" t="n"/>
      <c r="S278" s="394" t="n"/>
      <c r="T278" s="40" t="inlineStr"/>
      <c r="U278" s="40" t="inlineStr"/>
      <c r="V278" s="41" t="inlineStr">
        <is>
          <t>кор</t>
        </is>
      </c>
      <c r="W278" s="431" t="n">
        <v>0</v>
      </c>
      <c r="X278" s="432">
        <f>IFERROR(IF(W278="","",W278),"")</f>
        <v/>
      </c>
      <c r="Y278" s="42">
        <f>IFERROR(IF(W278="","",W278*0.00936),"")</f>
        <v/>
      </c>
      <c r="Z278" s="69" t="inlineStr"/>
      <c r="AA278" s="70" t="inlineStr"/>
      <c r="AE278" s="74" t="n"/>
      <c r="BB278" s="185" t="inlineStr">
        <is>
          <t>ПГП</t>
        </is>
      </c>
    </row>
    <row r="279" ht="27" customHeight="1">
      <c r="A279" s="64" t="inlineStr">
        <is>
          <t>SU003013</t>
        </is>
      </c>
      <c r="B279" s="64" t="inlineStr">
        <is>
          <t>P003479</t>
        </is>
      </c>
      <c r="C279" s="37" t="n">
        <v>4301135186</v>
      </c>
      <c r="D279" s="204" t="n">
        <v>4640242180311</v>
      </c>
      <c r="E279" s="394" t="n"/>
      <c r="F279" s="428" t="n">
        <v>5.5</v>
      </c>
      <c r="G279" s="38" t="n">
        <v>1</v>
      </c>
      <c r="H279" s="428" t="n">
        <v>5.5</v>
      </c>
      <c r="I279" s="428" t="n">
        <v>5.735</v>
      </c>
      <c r="J279" s="38" t="n">
        <v>84</v>
      </c>
      <c r="K279" s="38" t="inlineStr">
        <is>
          <t>12</t>
        </is>
      </c>
      <c r="L279" s="39" t="inlineStr">
        <is>
          <t>МГ</t>
        </is>
      </c>
      <c r="M279" s="39" t="n"/>
      <c r="N279" s="38" t="n">
        <v>180</v>
      </c>
      <c r="O279" s="538" t="inlineStr">
        <is>
          <t>Снеки «Жар-мени» Весовые ТМ «Зареченские» 5,5 кг</t>
        </is>
      </c>
      <c r="P279" s="430" t="n"/>
      <c r="Q279" s="430" t="n"/>
      <c r="R279" s="430" t="n"/>
      <c r="S279" s="394" t="n"/>
      <c r="T279" s="40" t="inlineStr"/>
      <c r="U279" s="40" t="inlineStr"/>
      <c r="V279" s="41" t="inlineStr">
        <is>
          <t>кор</t>
        </is>
      </c>
      <c r="W279" s="431" t="n">
        <v>36</v>
      </c>
      <c r="X279" s="432">
        <f>IFERROR(IF(W279="","",W279),"")</f>
        <v/>
      </c>
      <c r="Y279" s="42">
        <f>IFERROR(IF(W279="","",W279*0.0155),"")</f>
        <v/>
      </c>
      <c r="Z279" s="69" t="inlineStr"/>
      <c r="AA279" s="70" t="inlineStr"/>
      <c r="AE279" s="74" t="n"/>
      <c r="BB279" s="186" t="inlineStr">
        <is>
          <t>ПГП</t>
        </is>
      </c>
    </row>
    <row r="280" ht="27" customHeight="1">
      <c r="A280" s="64" t="inlineStr">
        <is>
          <t>SU003022</t>
        </is>
      </c>
      <c r="B280" s="64" t="inlineStr">
        <is>
          <t>P003487</t>
        </is>
      </c>
      <c r="C280" s="37" t="n">
        <v>4301135194</v>
      </c>
      <c r="D280" s="204" t="n">
        <v>4640242180380</v>
      </c>
      <c r="E280" s="394" t="n"/>
      <c r="F280" s="428" t="n">
        <v>1.8</v>
      </c>
      <c r="G280" s="38" t="n">
        <v>1</v>
      </c>
      <c r="H280" s="428" t="n">
        <v>1.8</v>
      </c>
      <c r="I280" s="428" t="n">
        <v>1.912</v>
      </c>
      <c r="J280" s="38" t="n">
        <v>234</v>
      </c>
      <c r="K280" s="38" t="inlineStr">
        <is>
          <t>18</t>
        </is>
      </c>
      <c r="L280" s="39" t="inlineStr">
        <is>
          <t>МГ</t>
        </is>
      </c>
      <c r="M280" s="39" t="n"/>
      <c r="N280" s="38" t="n">
        <v>180</v>
      </c>
      <c r="O280" s="539" t="inlineStr">
        <is>
          <t>Снеки «Мини-сосиски в тесте Фрайпики» Весовые ТМ «Зареченские» 1,8 кг</t>
        </is>
      </c>
      <c r="P280" s="430" t="n"/>
      <c r="Q280" s="430" t="n"/>
      <c r="R280" s="430" t="n"/>
      <c r="S280" s="394" t="n"/>
      <c r="T280" s="40" t="inlineStr"/>
      <c r="U280" s="40" t="inlineStr"/>
      <c r="V280" s="41" t="inlineStr">
        <is>
          <t>кор</t>
        </is>
      </c>
      <c r="W280" s="431" t="n">
        <v>0</v>
      </c>
      <c r="X280" s="432">
        <f>IFERROR(IF(W280="","",W280),"")</f>
        <v/>
      </c>
      <c r="Y280" s="42">
        <f>IFERROR(IF(W280="","",W280*0.00502),"")</f>
        <v/>
      </c>
      <c r="Z280" s="69" t="inlineStr"/>
      <c r="AA280" s="70" t="inlineStr"/>
      <c r="AE280" s="74" t="n"/>
      <c r="BB280" s="187" t="inlineStr">
        <is>
          <t>ПГП</t>
        </is>
      </c>
    </row>
    <row r="281" ht="27" customHeight="1">
      <c r="A281" s="64" t="inlineStr">
        <is>
          <t>SU003019</t>
        </is>
      </c>
      <c r="B281" s="64" t="inlineStr">
        <is>
          <t>P003485</t>
        </is>
      </c>
      <c r="C281" s="37" t="n">
        <v>4301135192</v>
      </c>
      <c r="D281" s="204" t="n">
        <v>4640242180380</v>
      </c>
      <c r="E281" s="394" t="n"/>
      <c r="F281" s="428" t="n">
        <v>3.7</v>
      </c>
      <c r="G281" s="38" t="n">
        <v>1</v>
      </c>
      <c r="H281" s="428" t="n">
        <v>3.7</v>
      </c>
      <c r="I281" s="428" t="n">
        <v>3.892</v>
      </c>
      <c r="J281" s="38" t="n">
        <v>126</v>
      </c>
      <c r="K281" s="38" t="inlineStr">
        <is>
          <t>14</t>
        </is>
      </c>
      <c r="L281" s="39" t="inlineStr">
        <is>
          <t>МГ</t>
        </is>
      </c>
      <c r="M281" s="39" t="n"/>
      <c r="N281" s="38" t="n">
        <v>180</v>
      </c>
      <c r="O281" s="540" t="inlineStr">
        <is>
          <t>Снеки «Мини-сосиски в тесте Фрайпики» Весовые ТМ «Зареченские» 3,7 кг</t>
        </is>
      </c>
      <c r="P281" s="430" t="n"/>
      <c r="Q281" s="430" t="n"/>
      <c r="R281" s="430" t="n"/>
      <c r="S281" s="394" t="n"/>
      <c r="T281" s="40" t="inlineStr"/>
      <c r="U281" s="40" t="inlineStr"/>
      <c r="V281" s="41" t="inlineStr">
        <is>
          <t>кор</t>
        </is>
      </c>
      <c r="W281" s="431" t="n">
        <v>24</v>
      </c>
      <c r="X281" s="432">
        <f>IFERROR(IF(W281="","",W281),"")</f>
        <v/>
      </c>
      <c r="Y281" s="42">
        <f>IFERROR(IF(W281="","",W281*0.00936),"")</f>
        <v/>
      </c>
      <c r="Z281" s="69" t="inlineStr"/>
      <c r="AA281" s="70" t="inlineStr"/>
      <c r="AE281" s="74" t="n"/>
      <c r="BB281" s="188" t="inlineStr">
        <is>
          <t>ПГП</t>
        </is>
      </c>
    </row>
    <row r="282" ht="27" customHeight="1">
      <c r="A282" s="64" t="inlineStr">
        <is>
          <t>SU003021</t>
        </is>
      </c>
      <c r="B282" s="64" t="inlineStr">
        <is>
          <t>P003489</t>
        </is>
      </c>
      <c r="C282" s="37" t="n">
        <v>4301135193</v>
      </c>
      <c r="D282" s="204" t="n">
        <v>4640242180403</v>
      </c>
      <c r="E282" s="394" t="n"/>
      <c r="F282" s="428" t="n">
        <v>3</v>
      </c>
      <c r="G282" s="38" t="n">
        <v>1</v>
      </c>
      <c r="H282" s="428" t="n">
        <v>3</v>
      </c>
      <c r="I282" s="428" t="n">
        <v>3.192</v>
      </c>
      <c r="J282" s="38" t="n">
        <v>126</v>
      </c>
      <c r="K282" s="38" t="inlineStr">
        <is>
          <t>14</t>
        </is>
      </c>
      <c r="L282" s="39" t="inlineStr">
        <is>
          <t>МГ</t>
        </is>
      </c>
      <c r="M282" s="39" t="n"/>
      <c r="N282" s="38" t="n">
        <v>180</v>
      </c>
      <c r="O282" s="541" t="inlineStr">
        <is>
          <t>Снеки «Фрай-пицца с ветчиной и грибами» Весовые ТМ «Зареченские» 3 кг</t>
        </is>
      </c>
      <c r="P282" s="430" t="n"/>
      <c r="Q282" s="430" t="n"/>
      <c r="R282" s="430" t="n"/>
      <c r="S282" s="394" t="n"/>
      <c r="T282" s="40" t="inlineStr"/>
      <c r="U282" s="40" t="inlineStr"/>
      <c r="V282" s="41" t="inlineStr">
        <is>
          <t>кор</t>
        </is>
      </c>
      <c r="W282" s="431" t="n">
        <v>0</v>
      </c>
      <c r="X282" s="432">
        <f>IFERROR(IF(W282="","",W282),"")</f>
        <v/>
      </c>
      <c r="Y282" s="42">
        <f>IFERROR(IF(W282="","",W282*0.00936),"")</f>
        <v/>
      </c>
      <c r="Z282" s="69" t="inlineStr"/>
      <c r="AA282" s="70" t="inlineStr"/>
      <c r="AE282" s="74" t="n"/>
      <c r="BB282" s="189" t="inlineStr">
        <is>
          <t>ПГП</t>
        </is>
      </c>
    </row>
    <row r="283" ht="27" customHeight="1">
      <c r="A283" s="64" t="inlineStr">
        <is>
          <t>SU003377</t>
        </is>
      </c>
      <c r="B283" s="64" t="inlineStr">
        <is>
          <t>P004193</t>
        </is>
      </c>
      <c r="C283" s="37" t="n">
        <v>4301135306</v>
      </c>
      <c r="D283" s="204" t="n">
        <v>4640242181578</v>
      </c>
      <c r="E283" s="394" t="n"/>
      <c r="F283" s="428" t="n">
        <v>0.3</v>
      </c>
      <c r="G283" s="38" t="n">
        <v>9</v>
      </c>
      <c r="H283" s="428" t="n">
        <v>2.7</v>
      </c>
      <c r="I283" s="428" t="n">
        <v>2.845</v>
      </c>
      <c r="J283" s="38" t="n">
        <v>234</v>
      </c>
      <c r="K283" s="38" t="inlineStr">
        <is>
          <t>18</t>
        </is>
      </c>
      <c r="L283" s="39" t="inlineStr">
        <is>
          <t>МГ</t>
        </is>
      </c>
      <c r="M283" s="39" t="n"/>
      <c r="N283" s="38" t="n">
        <v>180</v>
      </c>
      <c r="O283" s="542" t="inlineStr">
        <is>
          <t>«Мини-чебуречки с мясом» Фикс.вес 0,3 ф/п ТМ «Зареченские»</t>
        </is>
      </c>
      <c r="P283" s="430" t="n"/>
      <c r="Q283" s="430" t="n"/>
      <c r="R283" s="430" t="n"/>
      <c r="S283" s="394" t="n"/>
      <c r="T283" s="40" t="inlineStr"/>
      <c r="U283" s="40" t="inlineStr"/>
      <c r="V283" s="41" t="inlineStr">
        <is>
          <t>кор</t>
        </is>
      </c>
      <c r="W283" s="431" t="n">
        <v>0</v>
      </c>
      <c r="X283" s="432">
        <f>IFERROR(IF(W283="","",W283),"")</f>
        <v/>
      </c>
      <c r="Y283" s="42">
        <f>IFERROR(IF(W283="","",W283*0.00502),"")</f>
        <v/>
      </c>
      <c r="Z283" s="69" t="inlineStr"/>
      <c r="AA283" s="70" t="inlineStr"/>
      <c r="AE283" s="74" t="n"/>
      <c r="BB283" s="190" t="inlineStr">
        <is>
          <t>ПГП</t>
        </is>
      </c>
    </row>
    <row r="284" ht="27" customHeight="1">
      <c r="A284" s="64" t="inlineStr">
        <is>
          <t>SU003376</t>
        </is>
      </c>
      <c r="B284" s="64" t="inlineStr">
        <is>
          <t>P004194</t>
        </is>
      </c>
      <c r="C284" s="37" t="n">
        <v>4301135305</v>
      </c>
      <c r="D284" s="204" t="n">
        <v>4640242181394</v>
      </c>
      <c r="E284" s="394" t="n"/>
      <c r="F284" s="428" t="n">
        <v>0.3</v>
      </c>
      <c r="G284" s="38" t="n">
        <v>9</v>
      </c>
      <c r="H284" s="428" t="n">
        <v>2.7</v>
      </c>
      <c r="I284" s="428" t="n">
        <v>2.845</v>
      </c>
      <c r="J284" s="38" t="n">
        <v>234</v>
      </c>
      <c r="K284" s="38" t="inlineStr">
        <is>
          <t>18</t>
        </is>
      </c>
      <c r="L284" s="39" t="inlineStr">
        <is>
          <t>МГ</t>
        </is>
      </c>
      <c r="M284" s="39" t="n"/>
      <c r="N284" s="38" t="n">
        <v>180</v>
      </c>
      <c r="O284" s="543" t="inlineStr">
        <is>
          <t>«Мини-чебуречки с сыром и ветчиной» Фикс.вес 0,3 ф/п ТМ «Зареченские»</t>
        </is>
      </c>
      <c r="P284" s="430" t="n"/>
      <c r="Q284" s="430" t="n"/>
      <c r="R284" s="430" t="n"/>
      <c r="S284" s="394" t="n"/>
      <c r="T284" s="40" t="inlineStr"/>
      <c r="U284" s="40" t="inlineStr"/>
      <c r="V284" s="41" t="inlineStr">
        <is>
          <t>кор</t>
        </is>
      </c>
      <c r="W284" s="431" t="n">
        <v>0</v>
      </c>
      <c r="X284" s="432">
        <f>IFERROR(IF(W284="","",W284),"")</f>
        <v/>
      </c>
      <c r="Y284" s="42">
        <f>IFERROR(IF(W284="","",W284*0.00502),"")</f>
        <v/>
      </c>
      <c r="Z284" s="69" t="inlineStr"/>
      <c r="AA284" s="70" t="inlineStr"/>
      <c r="AE284" s="74" t="n"/>
      <c r="BB284" s="191" t="inlineStr">
        <is>
          <t>ПГП</t>
        </is>
      </c>
    </row>
    <row r="285" ht="27" customHeight="1">
      <c r="A285" s="64" t="inlineStr">
        <is>
          <t>SU002766</t>
        </is>
      </c>
      <c r="B285" s="64" t="inlineStr">
        <is>
          <t>P003151</t>
        </is>
      </c>
      <c r="C285" s="37" t="n">
        <v>4301135153</v>
      </c>
      <c r="D285" s="204" t="n">
        <v>4607111037480</v>
      </c>
      <c r="E285" s="394" t="n"/>
      <c r="F285" s="428" t="n">
        <v>1</v>
      </c>
      <c r="G285" s="38" t="n">
        <v>4</v>
      </c>
      <c r="H285" s="428" t="n">
        <v>4</v>
      </c>
      <c r="I285" s="428" t="n">
        <v>4.2724</v>
      </c>
      <c r="J285" s="38" t="n">
        <v>84</v>
      </c>
      <c r="K285" s="38" t="inlineStr">
        <is>
          <t>12</t>
        </is>
      </c>
      <c r="L285" s="39" t="inlineStr">
        <is>
          <t>МГ</t>
        </is>
      </c>
      <c r="M285" s="39" t="n"/>
      <c r="N285" s="38" t="n">
        <v>180</v>
      </c>
      <c r="O285" s="544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P285" s="430" t="n"/>
      <c r="Q285" s="430" t="n"/>
      <c r="R285" s="430" t="n"/>
      <c r="S285" s="394" t="n"/>
      <c r="T285" s="40" t="inlineStr"/>
      <c r="U285" s="40" t="inlineStr"/>
      <c r="V285" s="41" t="inlineStr">
        <is>
          <t>кор</t>
        </is>
      </c>
      <c r="W285" s="431" t="n">
        <v>0</v>
      </c>
      <c r="X285" s="432">
        <f>IFERROR(IF(W285="","",W285),"")</f>
        <v/>
      </c>
      <c r="Y285" s="42">
        <f>IFERROR(IF(W285="","",W285*0.0155),"")</f>
        <v/>
      </c>
      <c r="Z285" s="69" t="inlineStr"/>
      <c r="AA285" s="70" t="inlineStr"/>
      <c r="AE285" s="74" t="n"/>
      <c r="BB285" s="192" t="inlineStr">
        <is>
          <t>ПГП</t>
        </is>
      </c>
    </row>
    <row r="286" ht="27" customHeight="1">
      <c r="A286" s="64" t="inlineStr">
        <is>
          <t>SU002767</t>
        </is>
      </c>
      <c r="B286" s="64" t="inlineStr">
        <is>
          <t>P003150</t>
        </is>
      </c>
      <c r="C286" s="37" t="n">
        <v>4301135152</v>
      </c>
      <c r="D286" s="204" t="n">
        <v>4607111037473</v>
      </c>
      <c r="E286" s="394" t="n"/>
      <c r="F286" s="428" t="n">
        <v>1</v>
      </c>
      <c r="G286" s="38" t="n">
        <v>4</v>
      </c>
      <c r="H286" s="428" t="n">
        <v>4</v>
      </c>
      <c r="I286" s="428" t="n">
        <v>4.23</v>
      </c>
      <c r="J286" s="38" t="n">
        <v>84</v>
      </c>
      <c r="K286" s="38" t="inlineStr">
        <is>
          <t>12</t>
        </is>
      </c>
      <c r="L286" s="39" t="inlineStr">
        <is>
          <t>МГ</t>
        </is>
      </c>
      <c r="M286" s="39" t="n"/>
      <c r="N286" s="38" t="n">
        <v>180</v>
      </c>
      <c r="O286" s="545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P286" s="430" t="n"/>
      <c r="Q286" s="430" t="n"/>
      <c r="R286" s="430" t="n"/>
      <c r="S286" s="394" t="n"/>
      <c r="T286" s="40" t="inlineStr"/>
      <c r="U286" s="40" t="inlineStr"/>
      <c r="V286" s="41" t="inlineStr">
        <is>
          <t>кор</t>
        </is>
      </c>
      <c r="W286" s="431" t="n">
        <v>0</v>
      </c>
      <c r="X286" s="432">
        <f>IFERROR(IF(W286="","",W286),"")</f>
        <v/>
      </c>
      <c r="Y286" s="42">
        <f>IFERROR(IF(W286="","",W286*0.0155),"")</f>
        <v/>
      </c>
      <c r="Z286" s="69" t="inlineStr"/>
      <c r="AA286" s="70" t="inlineStr"/>
      <c r="AE286" s="74" t="n"/>
      <c r="BB286" s="193" t="inlineStr">
        <is>
          <t>ПГП</t>
        </is>
      </c>
    </row>
    <row r="287" ht="27" customHeight="1">
      <c r="A287" s="64" t="inlineStr">
        <is>
          <t>SU003085</t>
        </is>
      </c>
      <c r="B287" s="64" t="inlineStr">
        <is>
          <t>P003651</t>
        </is>
      </c>
      <c r="C287" s="37" t="n">
        <v>4301135198</v>
      </c>
      <c r="D287" s="204" t="n">
        <v>4640242180663</v>
      </c>
      <c r="E287" s="394" t="n"/>
      <c r="F287" s="428" t="n">
        <v>0.9</v>
      </c>
      <c r="G287" s="38" t="n">
        <v>4</v>
      </c>
      <c r="H287" s="428" t="n">
        <v>3.6</v>
      </c>
      <c r="I287" s="428" t="n">
        <v>3.83</v>
      </c>
      <c r="J287" s="38" t="n">
        <v>84</v>
      </c>
      <c r="K287" s="38" t="inlineStr">
        <is>
          <t>12</t>
        </is>
      </c>
      <c r="L287" s="39" t="inlineStr">
        <is>
          <t>МГ</t>
        </is>
      </c>
      <c r="M287" s="39" t="n"/>
      <c r="N287" s="38" t="n">
        <v>180</v>
      </c>
      <c r="O287" s="546" t="inlineStr">
        <is>
          <t>Снеки «Смаколадьи с яблоком и грушей» ф/в 0,9 ТМ «Зареченские»</t>
        </is>
      </c>
      <c r="P287" s="430" t="n"/>
      <c r="Q287" s="430" t="n"/>
      <c r="R287" s="430" t="n"/>
      <c r="S287" s="394" t="n"/>
      <c r="T287" s="40" t="inlineStr"/>
      <c r="U287" s="40" t="inlineStr"/>
      <c r="V287" s="41" t="inlineStr">
        <is>
          <t>кор</t>
        </is>
      </c>
      <c r="W287" s="431" t="n">
        <v>0</v>
      </c>
      <c r="X287" s="432">
        <f>IFERROR(IF(W287="","",W287),"")</f>
        <v/>
      </c>
      <c r="Y287" s="42">
        <f>IFERROR(IF(W287="","",W287*0.0155),"")</f>
        <v/>
      </c>
      <c r="Z287" s="69" t="inlineStr"/>
      <c r="AA287" s="70" t="inlineStr"/>
      <c r="AE287" s="74" t="n"/>
      <c r="BB287" s="194" t="inlineStr">
        <is>
          <t>ПГП</t>
        </is>
      </c>
    </row>
    <row r="288">
      <c r="A288" s="214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433" t="n"/>
      <c r="O288" s="434" t="inlineStr">
        <is>
          <t>Итого</t>
        </is>
      </c>
      <c r="P288" s="402" t="n"/>
      <c r="Q288" s="402" t="n"/>
      <c r="R288" s="402" t="n"/>
      <c r="S288" s="402" t="n"/>
      <c r="T288" s="402" t="n"/>
      <c r="U288" s="403" t="n"/>
      <c r="V288" s="43" t="inlineStr">
        <is>
          <t>кор</t>
        </is>
      </c>
      <c r="W288" s="435">
        <f>IFERROR(SUM(W268:W287),"0")</f>
        <v/>
      </c>
      <c r="X288" s="435">
        <f>IFERROR(SUM(X268:X287),"0")</f>
        <v/>
      </c>
      <c r="Y288" s="435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/>
      </c>
      <c r="Z288" s="436" t="n"/>
      <c r="AA288" s="436" t="n"/>
    </row>
    <row r="289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433" t="n"/>
      <c r="O289" s="434" t="inlineStr">
        <is>
          <t>Итого</t>
        </is>
      </c>
      <c r="P289" s="402" t="n"/>
      <c r="Q289" s="402" t="n"/>
      <c r="R289" s="402" t="n"/>
      <c r="S289" s="402" t="n"/>
      <c r="T289" s="402" t="n"/>
      <c r="U289" s="403" t="n"/>
      <c r="V289" s="43" t="inlineStr">
        <is>
          <t>кг</t>
        </is>
      </c>
      <c r="W289" s="435">
        <f>IFERROR(SUMPRODUCT(W268:W287*H268:H287),"0")</f>
        <v/>
      </c>
      <c r="X289" s="435">
        <f>IFERROR(SUMPRODUCT(X268:X287*H268:H287),"0")</f>
        <v/>
      </c>
      <c r="Y289" s="43" t="n"/>
      <c r="Z289" s="436" t="n"/>
      <c r="AA289" s="436" t="n"/>
    </row>
    <row r="290" ht="15" customHeight="1">
      <c r="A290" s="202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391" t="n"/>
      <c r="O290" s="547" t="inlineStr">
        <is>
          <t>ИТОГО НЕТТО</t>
        </is>
      </c>
      <c r="P290" s="385" t="n"/>
      <c r="Q290" s="385" t="n"/>
      <c r="R290" s="385" t="n"/>
      <c r="S290" s="385" t="n"/>
      <c r="T290" s="385" t="n"/>
      <c r="U290" s="386" t="n"/>
      <c r="V290" s="43" t="inlineStr">
        <is>
          <t>кг</t>
        </is>
      </c>
      <c r="W290" s="435">
        <f>IFERROR(W24+W33+W41+W48+W58+W64+W69+W75+W85+W92+W101+W107+W112+W120+W125+W131+W136+W142+W147+W155+W160+W167+W172+W177+W182+W189+W196+W206+W214+W219+W225+W231+W237+W242+W249+W254+W259+W266+W289,"0")</f>
        <v/>
      </c>
      <c r="X290" s="435">
        <f>IFERROR(X24+X33+X41+X48+X58+X64+X69+X75+X85+X92+X101+X107+X112+X120+X125+X131+X136+X142+X147+X155+X160+X167+X172+X177+X182+X189+X196+X206+X214+X219+X225+X231+X237+X242+X249+X254+X259+X266+X289,"0")</f>
        <v/>
      </c>
      <c r="Y290" s="43" t="n"/>
      <c r="Z290" s="436" t="n"/>
      <c r="AA290" s="436" t="n"/>
    </row>
    <row r="291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391" t="n"/>
      <c r="O291" s="547" t="inlineStr">
        <is>
          <t>ИТОГО БРУТТО</t>
        </is>
      </c>
      <c r="P291" s="385" t="n"/>
      <c r="Q291" s="385" t="n"/>
      <c r="R291" s="385" t="n"/>
      <c r="S291" s="385" t="n"/>
      <c r="T291" s="385" t="n"/>
      <c r="U291" s="386" t="n"/>
      <c r="V291" s="43" t="inlineStr">
        <is>
          <t>кг</t>
        </is>
      </c>
      <c r="W291" s="435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/>
      </c>
      <c r="X291" s="435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/>
      </c>
      <c r="Y291" s="43" t="n"/>
      <c r="Z291" s="436" t="n"/>
      <c r="AA291" s="436" t="n"/>
    </row>
    <row r="292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391" t="n"/>
      <c r="O292" s="547" t="inlineStr">
        <is>
          <t>Кол-во паллет</t>
        </is>
      </c>
      <c r="P292" s="385" t="n"/>
      <c r="Q292" s="385" t="n"/>
      <c r="R292" s="385" t="n"/>
      <c r="S292" s="385" t="n"/>
      <c r="T292" s="385" t="n"/>
      <c r="U292" s="386" t="n"/>
      <c r="V292" s="43" t="inlineStr">
        <is>
          <t>шт</t>
        </is>
      </c>
      <c r="W292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/>
      </c>
      <c r="X292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/>
      </c>
      <c r="Y292" s="43" t="n"/>
      <c r="Z292" s="436" t="n"/>
      <c r="AA292" s="436" t="n"/>
    </row>
    <row r="293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391" t="n"/>
      <c r="O293" s="547" t="inlineStr">
        <is>
          <t>Вес брутто  с паллетами</t>
        </is>
      </c>
      <c r="P293" s="385" t="n"/>
      <c r="Q293" s="385" t="n"/>
      <c r="R293" s="385" t="n"/>
      <c r="S293" s="385" t="n"/>
      <c r="T293" s="385" t="n"/>
      <c r="U293" s="386" t="n"/>
      <c r="V293" s="43" t="inlineStr">
        <is>
          <t>кг</t>
        </is>
      </c>
      <c r="W293" s="435">
        <f>GrossWeightTotal+PalletQtyTotal*25</f>
        <v/>
      </c>
      <c r="X293" s="435">
        <f>GrossWeightTotalR+PalletQtyTotalR*25</f>
        <v/>
      </c>
      <c r="Y293" s="43" t="n"/>
      <c r="Z293" s="436" t="n"/>
      <c r="AA293" s="436" t="n"/>
    </row>
    <row r="29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391" t="n"/>
      <c r="O294" s="547" t="inlineStr">
        <is>
          <t>Кол-во коробок</t>
        </is>
      </c>
      <c r="P294" s="385" t="n"/>
      <c r="Q294" s="385" t="n"/>
      <c r="R294" s="385" t="n"/>
      <c r="S294" s="385" t="n"/>
      <c r="T294" s="385" t="n"/>
      <c r="U294" s="386" t="n"/>
      <c r="V294" s="43" t="inlineStr">
        <is>
          <t>шт</t>
        </is>
      </c>
      <c r="W294" s="435">
        <f>IFERROR(W23+W32+W40+W47+W57+W63+W68+W74+W84+W91+W100+W106+W111+W119+W124+W130+W135+W141+W146+W154+W159+W166+W171+W176+W181+W188+W195+W205+W213+W218+W224+W230+W236+W241+W248+W253+W258+W265+W288,"0")</f>
        <v/>
      </c>
      <c r="X294" s="435">
        <f>IFERROR(X23+X32+X40+X47+X57+X63+X68+X74+X84+X91+X100+X106+X111+X119+X124+X130+X135+X141+X146+X154+X159+X166+X171+X176+X181+X188+X195+X205+X213+X218+X224+X230+X236+X241+X248+X253+X258+X265+X288,"0")</f>
        <v/>
      </c>
      <c r="Y294" s="43" t="n"/>
      <c r="Z294" s="436" t="n"/>
      <c r="AA294" s="436" t="n"/>
    </row>
    <row r="295" ht="14.25" customHeight="1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391" t="n"/>
      <c r="O295" s="547" t="inlineStr">
        <is>
          <t>Объем заказа</t>
        </is>
      </c>
      <c r="P295" s="385" t="n"/>
      <c r="Q295" s="385" t="n"/>
      <c r="R295" s="385" t="n"/>
      <c r="S295" s="385" t="n"/>
      <c r="T295" s="385" t="n"/>
      <c r="U295" s="386" t="n"/>
      <c r="V295" s="46" t="inlineStr">
        <is>
          <t>м3</t>
        </is>
      </c>
      <c r="W295" s="43" t="n"/>
      <c r="X295" s="43" t="n"/>
      <c r="Y295" s="43">
        <f>IFERROR(Y23+Y32+Y40+Y47+Y57+Y63+Y68+Y74+Y84+Y91+Y100+Y106+Y111+Y119+Y124+Y130+Y135+Y141+Y146+Y154+Y159+Y166+Y171+Y176+Y181+Y188+Y195+Y205+Y213+Y218+Y224+Y230+Y236+Y241+Y248+Y253+Y258+Y265+Y288,"0")</f>
        <v/>
      </c>
      <c r="Z295" s="436" t="n"/>
      <c r="AA295" s="436" t="n"/>
    </row>
    <row r="296" ht="13.5" customHeight="1" thickBot="1"/>
    <row r="297" ht="27" customHeight="1" thickBot="1" thickTop="1">
      <c r="A297" s="47" t="inlineStr">
        <is>
          <t>ТОРГОВАЯ МАРКА</t>
        </is>
      </c>
      <c r="B297" s="195" t="inlineStr">
        <is>
          <t>Ядрена копоть</t>
        </is>
      </c>
      <c r="C297" s="195" t="inlineStr">
        <is>
          <t>Горячая штучка</t>
        </is>
      </c>
      <c r="D297" s="548" t="n"/>
      <c r="E297" s="548" t="n"/>
      <c r="F297" s="548" t="n"/>
      <c r="G297" s="548" t="n"/>
      <c r="H297" s="548" t="n"/>
      <c r="I297" s="548" t="n"/>
      <c r="J297" s="548" t="n"/>
      <c r="K297" s="548" t="n"/>
      <c r="L297" s="548" t="n"/>
      <c r="M297" s="548" t="n"/>
      <c r="N297" s="548" t="n"/>
      <c r="O297" s="548" t="n"/>
      <c r="P297" s="548" t="n"/>
      <c r="Q297" s="548" t="n"/>
      <c r="R297" s="548" t="n"/>
      <c r="S297" s="549" t="n"/>
      <c r="T297" s="195" t="inlineStr">
        <is>
          <t>No Name</t>
        </is>
      </c>
      <c r="U297" s="548" t="n"/>
      <c r="V297" s="549" t="n"/>
      <c r="W297" s="195" t="inlineStr">
        <is>
          <t>Вязанка</t>
        </is>
      </c>
      <c r="X297" s="548" t="n"/>
      <c r="Y297" s="548" t="n"/>
      <c r="Z297" s="549" t="n"/>
      <c r="AA297" s="195" t="inlineStr">
        <is>
          <t>Стародворье</t>
        </is>
      </c>
      <c r="AB297" s="548" t="n"/>
      <c r="AC297" s="548" t="n"/>
      <c r="AD297" s="548" t="n"/>
      <c r="AE297" s="548" t="n"/>
      <c r="AF297" s="549" t="n"/>
      <c r="AG297" s="195" t="inlineStr">
        <is>
          <t>Колбасный стандарт</t>
        </is>
      </c>
      <c r="AH297" s="195" t="inlineStr">
        <is>
          <t>Особый рецепт</t>
        </is>
      </c>
      <c r="AI297" s="549" t="n"/>
      <c r="AJ297" s="195" t="inlineStr">
        <is>
          <t>Зареченские</t>
        </is>
      </c>
      <c r="AK297" s="549" t="n"/>
    </row>
    <row r="298" ht="14.25" customHeight="1" thickTop="1">
      <c r="A298" s="196" t="inlineStr">
        <is>
          <t>СЕРИЯ</t>
        </is>
      </c>
      <c r="B298" s="195" t="inlineStr">
        <is>
          <t>Ядрена копоть</t>
        </is>
      </c>
      <c r="C298" s="195" t="inlineStr">
        <is>
          <t>Наггетсы ГШ</t>
        </is>
      </c>
      <c r="D298" s="195" t="inlineStr">
        <is>
          <t>Grandmeni</t>
        </is>
      </c>
      <c r="E298" s="195" t="inlineStr">
        <is>
          <t>Чебупай</t>
        </is>
      </c>
      <c r="F298" s="195" t="inlineStr">
        <is>
          <t>Бигбули ГШ</t>
        </is>
      </c>
      <c r="G298" s="195" t="inlineStr">
        <is>
          <t>Бульмени вес ГШ</t>
        </is>
      </c>
      <c r="H298" s="195" t="inlineStr">
        <is>
          <t>Бельмеши</t>
        </is>
      </c>
      <c r="I298" s="195" t="inlineStr">
        <is>
          <t>Крылышки ГШ</t>
        </is>
      </c>
      <c r="J298" s="195" t="inlineStr">
        <is>
          <t>Чебупели</t>
        </is>
      </c>
      <c r="K298" s="195" t="inlineStr">
        <is>
          <t>Чебуреки</t>
        </is>
      </c>
      <c r="L298" s="195" t="inlineStr">
        <is>
          <t>Бульмени ГШ</t>
        </is>
      </c>
      <c r="M298" s="203" t="n"/>
      <c r="N298" s="195" t="inlineStr">
        <is>
          <t>Чебупицца</t>
        </is>
      </c>
      <c r="O298" s="195" t="inlineStr">
        <is>
          <t>Хотстеры</t>
        </is>
      </c>
      <c r="P298" s="195" t="inlineStr">
        <is>
          <t>Круггетсы</t>
        </is>
      </c>
      <c r="Q298" s="195" t="inlineStr">
        <is>
          <t>Пекерсы</t>
        </is>
      </c>
      <c r="R298" s="195" t="inlineStr">
        <is>
          <t>Супермени</t>
        </is>
      </c>
      <c r="S298" s="195" t="inlineStr">
        <is>
          <t>Чебуманы</t>
        </is>
      </c>
      <c r="T298" s="195" t="inlineStr">
        <is>
          <t>No Name ПГП</t>
        </is>
      </c>
      <c r="U298" s="195" t="inlineStr">
        <is>
          <t>Стародворье ПГП</t>
        </is>
      </c>
      <c r="V298" s="195" t="inlineStr">
        <is>
          <t>No Name ЗПФ</t>
        </is>
      </c>
      <c r="W298" s="195" t="inlineStr">
        <is>
          <t>Няняггетсы Сливушки</t>
        </is>
      </c>
      <c r="X298" s="195" t="inlineStr">
        <is>
          <t>Печеные пельмени</t>
        </is>
      </c>
      <c r="Y298" s="195" t="inlineStr">
        <is>
          <t>Вязанка</t>
        </is>
      </c>
      <c r="Z298" s="195" t="inlineStr">
        <is>
          <t>Сливушки</t>
        </is>
      </c>
      <c r="AA298" s="195" t="inlineStr">
        <is>
          <t>Первая цена</t>
        </is>
      </c>
      <c r="AB298" s="195" t="inlineStr">
        <is>
          <t>Мясорубская</t>
        </is>
      </c>
      <c r="AC298" s="195" t="inlineStr">
        <is>
          <t>Медвежьи ушки</t>
        </is>
      </c>
      <c r="AD298" s="195" t="inlineStr">
        <is>
          <t>Медвежье ушко</t>
        </is>
      </c>
      <c r="AE298" s="195" t="inlineStr">
        <is>
          <t>Бордо</t>
        </is>
      </c>
      <c r="AF298" s="195" t="inlineStr">
        <is>
          <t>Сочные</t>
        </is>
      </c>
      <c r="AG298" s="195" t="inlineStr">
        <is>
          <t>Владимирский Стандарт ЗПФ</t>
        </is>
      </c>
      <c r="AH298" s="195" t="inlineStr">
        <is>
          <t>Любимая ложка</t>
        </is>
      </c>
      <c r="AI298" s="195" t="inlineStr">
        <is>
          <t>Особая Без свинины</t>
        </is>
      </c>
      <c r="AJ298" s="195" t="inlineStr">
        <is>
          <t>Зареченские продукты</t>
        </is>
      </c>
      <c r="AK298" s="195" t="inlineStr">
        <is>
          <t>Зареченские продукты ПГП</t>
        </is>
      </c>
    </row>
    <row r="299" ht="13.5" customHeight="1" thickBot="1">
      <c r="A299" s="550" t="n"/>
      <c r="B299" s="551" t="n"/>
      <c r="C299" s="551" t="n"/>
      <c r="D299" s="551" t="n"/>
      <c r="E299" s="551" t="n"/>
      <c r="F299" s="551" t="n"/>
      <c r="G299" s="551" t="n"/>
      <c r="H299" s="551" t="n"/>
      <c r="I299" s="551" t="n"/>
      <c r="J299" s="551" t="n"/>
      <c r="K299" s="551" t="n"/>
      <c r="L299" s="551" t="n"/>
      <c r="M299" s="203" t="n"/>
      <c r="N299" s="551" t="n"/>
      <c r="O299" s="551" t="n"/>
      <c r="P299" s="551" t="n"/>
      <c r="Q299" s="551" t="n"/>
      <c r="R299" s="551" t="n"/>
      <c r="S299" s="551" t="n"/>
      <c r="T299" s="551" t="n"/>
      <c r="U299" s="551" t="n"/>
      <c r="V299" s="551" t="n"/>
      <c r="W299" s="551" t="n"/>
      <c r="X299" s="551" t="n"/>
      <c r="Y299" s="551" t="n"/>
      <c r="Z299" s="551" t="n"/>
      <c r="AA299" s="551" t="n"/>
      <c r="AB299" s="551" t="n"/>
      <c r="AC299" s="551" t="n"/>
      <c r="AD299" s="551" t="n"/>
      <c r="AE299" s="551" t="n"/>
      <c r="AF299" s="551" t="n"/>
      <c r="AG299" s="551" t="n"/>
      <c r="AH299" s="551" t="n"/>
      <c r="AI299" s="551" t="n"/>
      <c r="AJ299" s="551" t="n"/>
      <c r="AK299" s="551" t="n"/>
    </row>
    <row r="300" ht="18" customHeight="1" thickBot="1" thickTop="1">
      <c r="A300" s="47" t="inlineStr">
        <is>
          <t>ИТОГО, кг</t>
        </is>
      </c>
      <c r="B300" s="53">
        <f>IFERROR(W22*H22,"0")</f>
        <v/>
      </c>
      <c r="C300" s="53">
        <f>IFERROR(W28*H28,"0")+IFERROR(W29*H29,"0")+IFERROR(W30*H30,"0")+IFERROR(W31*H31,"0")</f>
        <v/>
      </c>
      <c r="D300" s="53">
        <f>IFERROR(W36*H36,"0")+IFERROR(W37*H37,"0")+IFERROR(W38*H38,"0")+IFERROR(W39*H39,"0")</f>
        <v/>
      </c>
      <c r="E300" s="53">
        <f>IFERROR(W44*H44,"0")+IFERROR(W45*H45,"0")+IFERROR(W46*H46,"0")</f>
        <v/>
      </c>
      <c r="F300" s="53">
        <f>IFERROR(W51*H51,"0")+IFERROR(W52*H52,"0")+IFERROR(W53*H53,"0")+IFERROR(W54*H54,"0")+IFERROR(W55*H55,"0")+IFERROR(W56*H56,"0")</f>
        <v/>
      </c>
      <c r="G300" s="53">
        <f>IFERROR(W61*H61,"0")+IFERROR(W62*H62,"0")</f>
        <v/>
      </c>
      <c r="H300" s="53">
        <f>IFERROR(W67*H67,"0")</f>
        <v/>
      </c>
      <c r="I300" s="53">
        <f>IFERROR(W72*H72,"0")+IFERROR(W73*H73,"0")</f>
        <v/>
      </c>
      <c r="J300" s="53">
        <f>IFERROR(W78*H78,"0")+IFERROR(W79*H79,"0")+IFERROR(W80*H80,"0")+IFERROR(W81*H81,"0")+IFERROR(W82*H82,"0")+IFERROR(W83*H83,"0")</f>
        <v/>
      </c>
      <c r="K300" s="53">
        <f>IFERROR(W88*H88,"0")+IFERROR(W89*H89,"0")+IFERROR(W90*H90,"0")</f>
        <v/>
      </c>
      <c r="L300" s="53">
        <f>IFERROR(W95*H95,"0")+IFERROR(W96*H96,"0")+IFERROR(W97*H97,"0")+IFERROR(W98*H98,"0")+IFERROR(W99*H99,"0")</f>
        <v/>
      </c>
      <c r="M300" s="203" t="n"/>
      <c r="N300" s="53">
        <f>IFERROR(W104*H104,"0")+IFERROR(W105*H105,"0")</f>
        <v/>
      </c>
      <c r="O300" s="53">
        <f>IFERROR(W110*H110,"0")</f>
        <v/>
      </c>
      <c r="P300" s="53">
        <f>IFERROR(W115*H115,"0")+IFERROR(W116*H116,"0")+IFERROR(W117*H117,"0")+IFERROR(W118*H118,"0")</f>
        <v/>
      </c>
      <c r="Q300" s="53">
        <f>IFERROR(W123*H123,"0")</f>
        <v/>
      </c>
      <c r="R300" s="53">
        <f>IFERROR(W128*H128,"0")+IFERROR(W129*H129,"0")</f>
        <v/>
      </c>
      <c r="S300" s="53">
        <f>IFERROR(W134*H134,"0")</f>
        <v/>
      </c>
      <c r="T300" s="53">
        <f>IFERROR(W140*H140,"0")</f>
        <v/>
      </c>
      <c r="U300" s="53">
        <f>IFERROR(W145*H145,"0")</f>
        <v/>
      </c>
      <c r="V300" s="53">
        <f>IFERROR(W150*H150,"0")+IFERROR(W151*H151,"0")+IFERROR(W152*H152,"0")+IFERROR(W153*H153,"0")+IFERROR(W157*H157,"0")+IFERROR(W158*H158,"0")</f>
        <v/>
      </c>
      <c r="W300" s="53">
        <f>IFERROR(W164*H164,"0")+IFERROR(W165*H165,"0")</f>
        <v/>
      </c>
      <c r="X300" s="53">
        <f>IFERROR(W170*H170,"0")</f>
        <v/>
      </c>
      <c r="Y300" s="53">
        <f>IFERROR(W175*H175,"0")</f>
        <v/>
      </c>
      <c r="Z300" s="53">
        <f>IFERROR(W180*H180,"0")</f>
        <v/>
      </c>
      <c r="AA300" s="53">
        <f>IFERROR(W186*H186,"0")+IFERROR(W187*H187,"0")</f>
        <v/>
      </c>
      <c r="AB300" s="53">
        <f>IFERROR(W192*H192,"0")+IFERROR(W193*H193,"0")+IFERROR(W194*H194,"0")</f>
        <v/>
      </c>
      <c r="AC300" s="53">
        <f>IFERROR(W199*H199,"0")+IFERROR(W200*H200,"0")+IFERROR(W201*H201,"0")+IFERROR(W202*H202,"0")+IFERROR(W203*H203,"0")+IFERROR(W204*H204,"0")</f>
        <v/>
      </c>
      <c r="AD300" s="53">
        <f>IFERROR(W209*H209,"0")+IFERROR(W210*H210,"0")+IFERROR(W211*H211,"0")+IFERROR(W212*H212,"0")</f>
        <v/>
      </c>
      <c r="AE300" s="53">
        <f>IFERROR(W217*H217,"0")</f>
        <v/>
      </c>
      <c r="AF300" s="53">
        <f>IFERROR(W222*H222,"0")+IFERROR(W223*H223,"0")</f>
        <v/>
      </c>
      <c r="AG300" s="53">
        <f>IFERROR(W229*H229,"0")</f>
        <v/>
      </c>
      <c r="AH300" s="53">
        <f>IFERROR(W235*H235,"0")</f>
        <v/>
      </c>
      <c r="AI300" s="53">
        <f>IFERROR(W240*H240,"0")</f>
        <v/>
      </c>
      <c r="AJ300" s="53">
        <f>IFERROR(W246*H246,"0")+IFERROR(W247*H247,"0")</f>
        <v/>
      </c>
      <c r="AK300" s="53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/>
      </c>
    </row>
    <row r="301" ht="13.5" customHeight="1" thickTop="1">
      <c r="C301" s="203" t="n"/>
    </row>
    <row r="302" ht="19.5" customHeight="1">
      <c r="A302" s="71" t="inlineStr">
        <is>
          <t>ЗПФ, кг</t>
        </is>
      </c>
      <c r="B302" s="71" t="inlineStr">
        <is>
          <t xml:space="preserve">ПГП, кг </t>
        </is>
      </c>
      <c r="C302" s="71" t="inlineStr">
        <is>
          <t>КИЗ, кг</t>
        </is>
      </c>
    </row>
    <row r="303">
      <c r="A303" s="72">
        <f>SUMPRODUCT(--(BB:BB="ЗПФ"),--(V:V="кор"),H:H,X:X)+SUMPRODUCT(--(BB:BB="ЗПФ"),--(V:V="кг"),X:X)</f>
        <v/>
      </c>
      <c r="B303" s="73">
        <f>SUMPRODUCT(--(BB:BB="ПГП"),--(V:V="кор"),H:H,X:X)+SUMPRODUCT(--(BB:BB="ПГП"),--(V:V="кг"),X:X)</f>
        <v/>
      </c>
      <c r="C303" s="73">
        <f>SUMPRODUCT(--(BB:BB="КИЗ"),--(V:V="кор"),H:H,X:X)+SUMPRODUCT(--(BB:BB="КИЗ"),--(V:V="кг"),X:X)</f>
        <v/>
      </c>
    </row>
    <row r="3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3U//1Rj9/5GEVdzpwnSSw==" formatRows="1" sort="0" spinCount="100000" hashValue="+8S4A55xFUS5CxrcPofnAmDFJsndRNWi1KlVxSUCatfYJ54ZJNzJe8GZeoXT7W3XyCrEZqRg2hisSXgcFjc0W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536">
    <mergeCell ref="D187:E187"/>
    <mergeCell ref="O28:S28"/>
    <mergeCell ref="O270:S270"/>
    <mergeCell ref="A35:Y35"/>
    <mergeCell ref="O36:S36"/>
    <mergeCell ref="D45:E45"/>
    <mergeCell ref="A122:Y122"/>
    <mergeCell ref="O263:S263"/>
    <mergeCell ref="H9:I9"/>
    <mergeCell ref="O30:S30"/>
    <mergeCell ref="D281:E281"/>
    <mergeCell ref="P6:Q6"/>
    <mergeCell ref="O29:S29"/>
    <mergeCell ref="O200:S200"/>
    <mergeCell ref="O44:S44"/>
    <mergeCell ref="D263:E263"/>
    <mergeCell ref="O202:S202"/>
    <mergeCell ref="A59:Y59"/>
    <mergeCell ref="O31:S31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O295:U295"/>
    <mergeCell ref="A218:N219"/>
    <mergeCell ref="A74:N7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A171:N172"/>
    <mergeCell ref="D284:E284"/>
    <mergeCell ref="O223:S223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D5:E5"/>
    <mergeCell ref="O214:U214"/>
    <mergeCell ref="A50:Y50"/>
    <mergeCell ref="W297:Z297"/>
    <mergeCell ref="A86:Y86"/>
    <mergeCell ref="O78:S78"/>
    <mergeCell ref="O170:S170"/>
    <mergeCell ref="O53:S53"/>
    <mergeCell ref="A144:Y144"/>
    <mergeCell ref="O145:S145"/>
    <mergeCell ref="AE17:AE18"/>
    <mergeCell ref="O159:U159"/>
    <mergeCell ref="F298:F299"/>
    <mergeCell ref="A57:N58"/>
    <mergeCell ref="D145:E145"/>
    <mergeCell ref="A23:N24"/>
    <mergeCell ref="D272:E272"/>
    <mergeCell ref="D210:E210"/>
    <mergeCell ref="D8:L8"/>
    <mergeCell ref="A226:Y226"/>
    <mergeCell ref="D209:E209"/>
    <mergeCell ref="O225:U225"/>
    <mergeCell ref="D274:E274"/>
    <mergeCell ref="A70:Y70"/>
    <mergeCell ref="A228:Y228"/>
    <mergeCell ref="D211:E211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D235:E235"/>
    <mergeCell ref="O15:S16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S298:S299"/>
    <mergeCell ref="O33:U33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60:Y60"/>
    <mergeCell ref="O201:S201"/>
    <mergeCell ref="O261:S261"/>
    <mergeCell ref="H298:H299"/>
    <mergeCell ref="O55:S55"/>
    <mergeCell ref="A40:N41"/>
    <mergeCell ref="O41:U41"/>
    <mergeCell ref="O146:U146"/>
    <mergeCell ref="D201:E201"/>
    <mergeCell ref="A146:N147"/>
    <mergeCell ref="A149:Y149"/>
    <mergeCell ref="O150:S150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D7:L7"/>
    <mergeCell ref="O210:S210"/>
    <mergeCell ref="A190:Y190"/>
    <mergeCell ref="A19:Y19"/>
    <mergeCell ref="O281:S281"/>
    <mergeCell ref="O256:S256"/>
    <mergeCell ref="O224:U224"/>
    <mergeCell ref="D61:E61"/>
    <mergeCell ref="A159:N160"/>
    <mergeCell ref="O22:S22"/>
    <mergeCell ref="O193:S193"/>
    <mergeCell ref="A224:N225"/>
    <mergeCell ref="O288:U288"/>
    <mergeCell ref="O136:U136"/>
    <mergeCell ref="AA297:AF297"/>
    <mergeCell ref="D283:E283"/>
    <mergeCell ref="O134:S134"/>
    <mergeCell ref="A288:N289"/>
    <mergeCell ref="O51:S51"/>
    <mergeCell ref="D62:E62"/>
    <mergeCell ref="P13:Q13"/>
    <mergeCell ref="D56:E56"/>
    <mergeCell ref="D193:E193"/>
    <mergeCell ref="O265:U265"/>
    <mergeCell ref="D285:E285"/>
    <mergeCell ref="A137:Y137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269:S269"/>
    <mergeCell ref="O291:U291"/>
    <mergeCell ref="O91:U91"/>
    <mergeCell ref="O85:U85"/>
    <mergeCell ref="D140:E140"/>
    <mergeCell ref="A141:N142"/>
    <mergeCell ref="G298:G299"/>
    <mergeCell ref="O57:U57"/>
    <mergeCell ref="I298:I299"/>
    <mergeCell ref="H17:H18"/>
    <mergeCell ref="O293:U293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D39:E39"/>
    <mergeCell ref="O61:S61"/>
    <mergeCell ref="A87:Y87"/>
    <mergeCell ref="O257:S257"/>
    <mergeCell ref="O153:S153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U12:V12"/>
    <mergeCell ref="O276:S276"/>
    <mergeCell ref="D212:E212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A239:Y239"/>
    <mergeCell ref="D222:E222"/>
    <mergeCell ref="O96:S96"/>
    <mergeCell ref="G17:G18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A9:C9"/>
    <mergeCell ref="O147:U147"/>
    <mergeCell ref="D202:E202"/>
    <mergeCell ref="A250:Y250"/>
    <mergeCell ref="O171:U171"/>
    <mergeCell ref="U6:V9"/>
    <mergeCell ref="A108:Y108"/>
    <mergeCell ref="O82:S82"/>
    <mergeCell ref="O278:S278"/>
    <mergeCell ref="A27:Y27"/>
    <mergeCell ref="O292:U292"/>
    <mergeCell ref="D6:L6"/>
    <mergeCell ref="O298:O299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M17:M18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D252:E252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D276:E276"/>
    <mergeCell ref="A43:Y43"/>
    <mergeCell ref="O181:U181"/>
    <mergeCell ref="D170:E170"/>
    <mergeCell ref="N17:N18"/>
    <mergeCell ref="O131:U131"/>
    <mergeCell ref="F17:F18"/>
    <mergeCell ref="O258:U258"/>
    <mergeCell ref="A181:N182"/>
    <mergeCell ref="D278:E278"/>
    <mergeCell ref="O24:U24"/>
    <mergeCell ref="O195:U195"/>
    <mergeCell ref="A138:Y138"/>
    <mergeCell ref="A132:Y132"/>
    <mergeCell ref="A13:L13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  <mergeCell ref="O259:U259"/>
    <mergeCell ref="O124:U124"/>
    <mergeCell ref="D17:E18"/>
    <mergeCell ref="A84:N85"/>
    <mergeCell ref="W298:W299"/>
    <mergeCell ref="V17:V18"/>
    <mergeCell ref="O74:U74"/>
    <mergeCell ref="X17:X18"/>
    <mergeCell ref="D123:E123"/>
    <mergeCell ref="A267:Y267"/>
    <mergeCell ref="D110:E110"/>
    <mergeCell ref="D44:E44"/>
    <mergeCell ref="D286:E286"/>
    <mergeCell ref="O40:U40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+CyVh+Civ+2lwrcYUZnKQ==" formatRows="1" sort="0" spinCount="100000" hashValue="h5aGATLxsY9hAZXWPssKqzTZsogMwhya/hCj9SC+yrEO4EPuo7nlTaGKzmRfvuUNcT15LDwX/MGAmVjOB3PXx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2024-04-26T08:49:43Z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