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2C96A7-8B37-4D47-B305-7AB75145C0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X527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Y509" i="2"/>
  <c r="X509" i="2"/>
  <c r="O509" i="2"/>
  <c r="X508" i="2"/>
  <c r="X506" i="2"/>
  <c r="W506" i="2"/>
  <c r="W505" i="2"/>
  <c r="X504" i="2"/>
  <c r="Y504" i="2" s="1"/>
  <c r="Y503" i="2"/>
  <c r="X503" i="2"/>
  <c r="Y502" i="2"/>
  <c r="X502" i="2"/>
  <c r="X505" i="2" s="1"/>
  <c r="W500" i="2"/>
  <c r="W499" i="2"/>
  <c r="X498" i="2"/>
  <c r="Y498" i="2" s="1"/>
  <c r="X497" i="2"/>
  <c r="Y497" i="2" s="1"/>
  <c r="X496" i="2"/>
  <c r="Y496" i="2" s="1"/>
  <c r="X495" i="2"/>
  <c r="Y495" i="2" s="1"/>
  <c r="Y494" i="2"/>
  <c r="X494" i="2"/>
  <c r="X490" i="2"/>
  <c r="W490" i="2"/>
  <c r="W489" i="2"/>
  <c r="X488" i="2"/>
  <c r="O488" i="2"/>
  <c r="W486" i="2"/>
  <c r="W485" i="2"/>
  <c r="X484" i="2"/>
  <c r="Y484" i="2" s="1"/>
  <c r="O484" i="2"/>
  <c r="X483" i="2"/>
  <c r="Y483" i="2" s="1"/>
  <c r="O483" i="2"/>
  <c r="X482" i="2"/>
  <c r="Y482" i="2" s="1"/>
  <c r="Y485" i="2" s="1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Y468" i="2" s="1"/>
  <c r="Y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X440" i="2"/>
  <c r="Y440" i="2" s="1"/>
  <c r="O440" i="2"/>
  <c r="X439" i="2"/>
  <c r="Y439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W414" i="2"/>
  <c r="X413" i="2"/>
  <c r="X415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Y387" i="2"/>
  <c r="X387" i="2"/>
  <c r="O387" i="2"/>
  <c r="X386" i="2"/>
  <c r="X388" i="2" s="1"/>
  <c r="O386" i="2"/>
  <c r="W382" i="2"/>
  <c r="W381" i="2"/>
  <c r="X380" i="2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Y360" i="2" s="1"/>
  <c r="O360" i="2"/>
  <c r="W357" i="2"/>
  <c r="W356" i="2"/>
  <c r="X355" i="2"/>
  <c r="X357" i="2" s="1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Y317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Y307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O290" i="2"/>
  <c r="X289" i="2"/>
  <c r="Y289" i="2" s="1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X207" i="2" s="1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Y166" i="2" s="1"/>
  <c r="O166" i="2"/>
  <c r="X165" i="2"/>
  <c r="X168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X146" i="2"/>
  <c r="Y146" i="2" s="1"/>
  <c r="O146" i="2"/>
  <c r="X145" i="2"/>
  <c r="Y145" i="2" s="1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Y116" i="2"/>
  <c r="X116" i="2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C538" i="2" s="1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8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O26" i="2"/>
  <c r="W24" i="2"/>
  <c r="W23" i="2"/>
  <c r="X22" i="2"/>
  <c r="O22" i="2"/>
  <c r="H10" i="2"/>
  <c r="A9" i="2"/>
  <c r="A10" i="2" s="1"/>
  <c r="D7" i="2"/>
  <c r="P6" i="2"/>
  <c r="O2" i="2"/>
  <c r="Y448" i="2" l="1"/>
  <c r="Y449" i="2" s="1"/>
  <c r="X93" i="2"/>
  <c r="Y309" i="2"/>
  <c r="Y365" i="2"/>
  <c r="X530" i="2"/>
  <c r="W528" i="2"/>
  <c r="X34" i="2"/>
  <c r="X320" i="2"/>
  <c r="W531" i="2"/>
  <c r="Y441" i="2"/>
  <c r="Y36" i="2"/>
  <c r="Y37" i="2" s="1"/>
  <c r="X37" i="2"/>
  <c r="H538" i="2"/>
  <c r="X167" i="2"/>
  <c r="X252" i="2"/>
  <c r="Y286" i="2"/>
  <c r="Y355" i="2"/>
  <c r="Y356" i="2" s="1"/>
  <c r="X356" i="2"/>
  <c r="Y413" i="2"/>
  <c r="Y414" i="2" s="1"/>
  <c r="X414" i="2"/>
  <c r="X450" i="2"/>
  <c r="X41" i="2"/>
  <c r="X42" i="2"/>
  <c r="Y60" i="2"/>
  <c r="Y231" i="2"/>
  <c r="X263" i="2"/>
  <c r="Y258" i="2"/>
  <c r="Y274" i="2"/>
  <c r="X292" i="2"/>
  <c r="Y290" i="2"/>
  <c r="Y292" i="2" s="1"/>
  <c r="X382" i="2"/>
  <c r="X381" i="2"/>
  <c r="Y380" i="2"/>
  <c r="Y381" i="2" s="1"/>
  <c r="X420" i="2"/>
  <c r="X436" i="2"/>
  <c r="Y430" i="2"/>
  <c r="Y436" i="2" s="1"/>
  <c r="W532" i="2"/>
  <c r="Y26" i="2"/>
  <c r="Y33" i="2" s="1"/>
  <c r="X33" i="2"/>
  <c r="Y50" i="2"/>
  <c r="X53" i="2"/>
  <c r="X52" i="2"/>
  <c r="X87" i="2"/>
  <c r="Y148" i="2"/>
  <c r="I538" i="2"/>
  <c r="Y165" i="2"/>
  <c r="Y167" i="2" s="1"/>
  <c r="X173" i="2"/>
  <c r="X217" i="2"/>
  <c r="X222" i="2"/>
  <c r="Y219" i="2"/>
  <c r="Y221" i="2" s="1"/>
  <c r="X281" i="2"/>
  <c r="Y277" i="2"/>
  <c r="Y280" i="2" s="1"/>
  <c r="X310" i="2"/>
  <c r="X329" i="2"/>
  <c r="X328" i="2"/>
  <c r="Y327" i="2"/>
  <c r="Y328" i="2" s="1"/>
  <c r="X353" i="2"/>
  <c r="Y350" i="2"/>
  <c r="X405" i="2"/>
  <c r="X441" i="2"/>
  <c r="X465" i="2"/>
  <c r="Y454" i="2"/>
  <c r="X471" i="2"/>
  <c r="X489" i="2"/>
  <c r="Y488" i="2"/>
  <c r="Y489" i="2" s="1"/>
  <c r="X105" i="2"/>
  <c r="G538" i="2"/>
  <c r="X148" i="2"/>
  <c r="X232" i="2"/>
  <c r="X293" i="2"/>
  <c r="X304" i="2"/>
  <c r="X309" i="2"/>
  <c r="X321" i="2"/>
  <c r="X342" i="2"/>
  <c r="Y347" i="2"/>
  <c r="R538" i="2"/>
  <c r="X411" i="2"/>
  <c r="X437" i="2"/>
  <c r="X442" i="2"/>
  <c r="X470" i="2"/>
  <c r="X479" i="2"/>
  <c r="X485" i="2"/>
  <c r="V538" i="2"/>
  <c r="X499" i="2"/>
  <c r="Y505" i="2"/>
  <c r="X514" i="2"/>
  <c r="Y524" i="2"/>
  <c r="Y526" i="2" s="1"/>
  <c r="F10" i="2"/>
  <c r="Y131" i="2"/>
  <c r="Y140" i="2"/>
  <c r="Y410" i="2"/>
  <c r="Y499" i="2"/>
  <c r="Y216" i="2"/>
  <c r="Y465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<sst xmlns="http://schemas.openxmlformats.org/spreadsheetml/2006/main" count="3500" uniqueCount="749">
  <si>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</si>
  <si>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</si>
  <si>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</si>
  <si>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</si>
  <si>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</si>
  <si>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</si>
  <si>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</si>
  <si>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</si>
  <si>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</si>
  <si>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</si>
  <si>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</si>
  <si>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</si>
  <si>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</si>
  <si>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</si>
  <si>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</si>
  <si>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</si>
  <si>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</si>
  <si>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</si>
  <si>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</si>
  <si>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</si>
  <si>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</si>
  <si>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</si>
  <si>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</si>
  <si>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</si>
  <si>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</si>
  <si>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</si>
  <si>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</si>
  <si>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</si>
  <si>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</si>
  <si>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</si>
  <si>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</si>
  <si>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</si>
  <si>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</si>
  <si>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</si>
  <si>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</si>
  <si>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</si>
  <si>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</si>
  <si>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</si>
  <si>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</si>
  <si>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</si>
  <si>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</si>
  <si>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</si>
  <si>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</si>
  <si>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</si>
  <si>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</si>
  <si>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</si>
  <si>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</si>
  <si>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</si>
  <si>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</si>
  <si>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</si>
  <si>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</si>
  <si>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</si>
  <si>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</si>
  <si>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</si>
  <si>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</si>
  <si>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</si>
  <si>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</si>
  <si>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</si>
  <si>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</si>
  <si>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</si>
  <si>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</si>
  <si>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</si>
  <si>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</si>
  <si>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</si>
  <si>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</si>
  <si>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</si>
  <si>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</si>
  <si>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</si>
  <si>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</si>
  <si>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</si>
  <si>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</si>
  <si>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</si>
  <si>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</si>
  <si>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</si>
  <si>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</si>
  <si>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</si>
  <si>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</si>
  <si>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</si>
  <si>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</si>
  <si>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</si>
  <si>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</si>
  <si>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</si>
  <si>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</si>
  <si>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</si>
  <si>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</si>
  <si>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</si>
  <si>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</si>
  <si>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</si>
  <si>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</si>
  <si>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</si>
  <si>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</si>
  <si>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</si>
  <si>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</si>
  <si>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</si>
  <si>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</si>
  <si>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</si>
  <si>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</si>
  <si>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</si>
  <si>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</si>
  <si>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</si>
  <si>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</si>
  <si>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</si>
  <si>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</si>
  <si>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</si>
  <si>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</si>
  <si>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</si>
  <si>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</si>
  <si>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</si>
  <si>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</si>
  <si>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</si>
  <si>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</si>
  <si>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</si>
  <si>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</si>
  <si>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</si>
  <si>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</si>
  <si>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</si>
  <si>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</si>
  <si>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</si>
  <si>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</si>
  <si>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</si>
  <si>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</si>
  <si>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</si>
  <si>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</si>
  <si>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</si>
  <si>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</si>
  <si>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</si>
  <si>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</si>
  <si>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</si>
  <si>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</si>
  <si>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</si>
  <si>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</si>
  <si>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</si>
  <si>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</si>
  <si>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</si>
  <si>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</si>
  <si>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</si>
  <si>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</si>
  <si>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</si>
  <si>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</si>
  <si>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</si>
  <si>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</si>
  <si>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</si>
  <si>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</si>
  <si>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</si>
  <si>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</si>
  <si>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</si>
  <si>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</si>
  <si>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</si>
  <si>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</si>
  <si>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</si>
  <si>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</si>
  <si>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</si>
  <si>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</si>
  <si>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</si>
  <si>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</si>
  <si>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</si>
  <si>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</si>
  <si>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</si>
  <si>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</si>
  <si>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</si>
  <si>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</si>
  <si>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</si>
  <si>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</si>
  <si>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</si>
  <si>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</si>
  <si>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</si>
  <si>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</si>
  <si>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</si>
  <si>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</si>
  <si>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</si>
  <si>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</si>
  <si>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</si>
  <si>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</si>
  <si>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</si>
  <si>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</si>
  <si>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</si>
  <si>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</si>
  <si>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</si>
  <si>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</si>
  <si>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</si>
  <si>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</si>
  <si>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</si>
  <si>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</si>
  <si>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</si>
  <si>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</si>
  <si>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</si>
  <si>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</si>
  <si>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</si>
  <si>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</si>
  <si>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</si>
  <si>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</si>
  <si>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</si>
  <si>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</si>
  <si>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</si>
  <si>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</si>
  <si>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</si>
  <si>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</si>
  <si>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</si>
  <si>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</si>
  <si>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</si>
  <si>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</si>
  <si>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</si>
  <si>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</si>
  <si>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</si>
  <si>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</si>
  <si>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</si>
  <si>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</si>
  <si>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</si>
  <si>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</si>
  <si>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</si>
  <si>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</si>
  <si>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</si>
  <si>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</si>
  <si>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</si>
  <si>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</si>
  <si>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</si>
  <si>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</si>
  <si>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</si>
  <si>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</si>
  <si>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</si>
  <si>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</si>
  <si>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</si>
  <si>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</si>
  <si>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</si>
  <si>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</si>
  <si>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</si>
  <si>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</si>
  <si>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</si>
  <si>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</si>
  <si>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</si>
  <si>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</si>
  <si>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</si>
  <si>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</si>
  <si>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</si>
  <si>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</si>
  <si>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</si>
  <si>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</si>
  <si>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</si>
  <si>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</si>
  <si>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</si>
  <si>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</si>
  <si>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</si>
  <si>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</si>
  <si>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</si>
  <si>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</si>
  <si>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</si>
  <si>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</si>
  <si>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</si>
  <si>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</si>
  <si>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</si>
  <si>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</si>
  <si>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</si>
  <si>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</si>
  <si>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</si>
  <si>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</si>
  <si>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</si>
  <si>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</si>
  <si>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</si>
  <si>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</si>
  <si>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</si>
  <si>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</si>
  <si>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</si>
  <si>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</si>
  <si>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</si>
  <si>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</si>
  <si>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</si>
  <si>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</si>
  <si>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</si>
  <si>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</si>
  <si>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</si>
  <si>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</si>
  <si>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</si>
  <si>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</si>
  <si>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</si>
  <si>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</si>
  <si>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</si>
  <si>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</si>
  <si>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</si>
  <si>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</si>
  <si>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</si>
  <si>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</si>
  <si>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</si>
  <si>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</si>
  <si>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</si>
  <si>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</si>
  <si>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</si>
  <si>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</si>
  <si>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</si>
  <si>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</si>
  <si>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</si>
  <si>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</si>
  <si>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</si>
  <si>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</si>
  <si>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</si>
  <si>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</si>
  <si>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</si>
  <si>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</si>
  <si>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</si>
  <si>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</si>
  <si>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</si>
  <si>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</si>
  <si>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</si>
  <si>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</si>
  <si>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</si>
  <si>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</si>
  <si>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</si>
  <si>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</si>
  <si>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</si>
  <si>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</si>
  <si>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</si>
  <si>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</si>
  <si>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</si>
  <si>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</si>
  <si>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</si>
  <si>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</si>
  <si>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</si>
  <si>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</si>
  <si>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</si>
  <si>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</si>
  <si>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</si>
  <si>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</si>
  <si>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</si>
  <si>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</si>
  <si>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</si>
  <si>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</si>
  <si>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</si>
  <si>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</si>
  <si>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</si>
  <si>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</si>
  <si>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</si>
  <si>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</si>
  <si>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</si>
  <si>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</si>
  <si>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</si>
  <si>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</si>
  <si>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</si>
  <si>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</si>
  <si>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</si>
  <si>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</si>
  <si>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</si>
  <si>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</si>
  <si>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</si>
  <si>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</si>
  <si>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</si>
  <si>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</si>
  <si>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</si>
  <si>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</si>
  <si>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</si>
  <si>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</si>
  <si>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</si>
  <si>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</si>
  <si>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</si>
  <si>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</si>
  <si>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</si>
  <si>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</si>
  <si>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</si>
  <si>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</si>
  <si>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</si>
  <si>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</si>
  <si>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</si>
  <si>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</si>
  <si>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</si>
  <si>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</si>
  <si>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</si>
  <si>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</si>
  <si>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</si>
  <si>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</si>
  <si>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</si>
  <si>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</si>
  <si>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</si>
  <si>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</si>
  <si>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</si>
  <si>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</si>
  <si>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</si>
  <si>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</si>
  <si>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</si>
  <si>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</si>
  <si>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</si>
  <si>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</si>
  <si>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</si>
  <si>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</si>
  <si>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</si>
  <si>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</si>
  <si>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</si>
  <si>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</si>
  <si>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</si>
  <si>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</si>
  <si>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</si>
  <si>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</si>
  <si>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</si>
  <si>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</si>
  <si>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</si>
  <si>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</si>
  <si>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</si>
  <si>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</si>
  <si>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</si>
  <si>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</si>
  <si>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</si>
  <si>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</si>
  <si>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</si>
  <si>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</si>
  <si>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</si>
  <si>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</si>
  <si>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</si>
  <si>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</si>
  <si>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</si>
  <si>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</si>
  <si>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</si>
  <si>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</si>
  <si>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</si>
  <si>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</si>
  <si>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</si>
  <si>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</si>
  <si>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</si>
  <si>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</si>
  <si>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</si>
  <si>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</si>
  <si>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</si>
  <si>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</si>
  <si>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</si>
  <si>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</si>
  <si>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</si>
  <si>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</si>
  <si>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</si>
  <si>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</si>
  <si>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</si>
  <si>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</si>
  <si>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</si>
  <si>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</si>
  <si>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</si>
  <si>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</si>
  <si>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</si>
  <si>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</si>
  <si>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</si>
  <si>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</si>
  <si>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</si>
  <si>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</si>
  <si>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</si>
  <si>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</si>
  <si>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</si>
  <si>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</si>
  <si>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</si>
  <si>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</si>
  <si>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</si>
  <si>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</si>
  <si>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</si>
  <si>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</si>
  <si>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</si>
  <si>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</si>
  <si>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</si>
  <si>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</si>
  <si>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</si>
  <si>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</si>
  <si>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</si>
  <si>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</si>
  <si>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</si>
  <si>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</si>
  <si>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</si>
  <si>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</si>
  <si>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</si>
  <si>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</si>
  <si>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</si>
  <si>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</si>
  <si>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</si>
  <si>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</si>
  <si>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</si>
  <si>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</si>
  <si>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</si>
  <si>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</si>
  <si>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</si>
  <si>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</si>
  <si>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</si>
  <si>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</si>
  <si>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</si>
  <si>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</si>
  <si>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</si>
  <si>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</si>
  <si>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</si>
  <si>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</si>
  <si>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</si>
  <si>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</si>
  <si>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</si>
  <si>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</si>
  <si>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</si>
  <si>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</si>
  <si>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</si>
  <si>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</si>
  <si>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</si>
  <si>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</si>
  <si>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</si>
  <si>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</si>
  <si>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</si>
  <si>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</si>
  <si>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</si>
  <si>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</si>
  <si>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</si>
  <si>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</si>
  <si>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</si>
  <si>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</si>
  <si>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</si>
  <si>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</si>
  <si>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</si>
  <si>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</si>
  <si>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</si>
  <si>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</si>
  <si>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</si>
  <si>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</si>
  <si>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</si>
  <si>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</si>
  <si>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</si>
  <si>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</si>
  <si>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</si>
  <si>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</si>
  <si>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</si>
  <si>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</si>
  <si>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</si>
  <si>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</si>
  <si>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</si>
  <si>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</si>
  <si>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</si>
  <si>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</si>
  <si>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</si>
  <si>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</si>
  <si>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</si>
  <si>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</si>
  <si>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</si>
  <si>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</si>
  <si>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</si>
  <si>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</si>
  <si>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</si>
  <si>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</si>
  <si>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</si>
  <si>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</si>
  <si>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</si>
  <si>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</si>
  <si>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</si>
  <si>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</si>
  <si>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</si>
  <si>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</si>
  <si>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</si>
  <si>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</si>
  <si>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</si>
  <si>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</si>
  <si>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</si>
  <si>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</si>
  <si>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</si>
  <si>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</si>
  <si>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</si>
  <si>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</si>
  <si>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</si>
  <si>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</si>
  <si>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</si>
  <si>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</si>
  <si>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</si>
  <si>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</si>
  <si>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</si>
  <si>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</si>
  <si>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</si>
  <si>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</si>
  <si>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</si>
  <si>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</si>
  <si>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</si>
  <si>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</si>
  <si>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</si>
  <si>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</si>
  <si>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</si>
  <si>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</si>
  <si>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</si>
  <si>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</si>
  <si>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</si>
  <si>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</si>
  <si>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</si>
  <si>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</si>
  <si>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</si>
  <si>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</si>
  <si>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</si>
  <si>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</si>
  <si>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</si>
  <si>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</si>
  <si>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</si>
  <si>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</si>
  <si>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</si>
  <si>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</si>
  <si>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</si>
  <si>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</si>
  <si>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</si>
  <si>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</si>
  <si>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</si>
  <si>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</si>
  <si>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</si>
  <si>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</si>
  <si>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</si>
  <si>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</si>
  <si>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</si>
  <si>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</si>
  <si>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</si>
  <si>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</si>
  <si>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</si>
  <si>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</si>
  <si>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</si>
  <si>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</si>
  <si>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</si>
  <si>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</si>
  <si>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</si>
  <si>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</si>
  <si>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</si>
  <si>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</si>
  <si>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</si>
  <si>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</si>
  <si>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</si>
  <si>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</si>
  <si>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</si>
  <si>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</si>
  <si>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</si>
  <si>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</si>
  <si>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</si>
  <si>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</si>
  <si>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</si>
  <si>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</si>
  <si>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</si>
  <si>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</si>
  <si>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</si>
  <si>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</si>
  <si>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</si>
  <si>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</si>
  <si>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</si>
  <si>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</si>
  <si>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</si>
  <si>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</si>
  <si>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</si>
  <si>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</si>
  <si>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</si>
  <si>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</si>
  <si>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</si>
  <si>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</si>
  <si>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</si>
  <si>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</si>
  <si>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</si>
  <si>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</si>
  <si>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</si>
  <si>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</si>
  <si>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</si>
  <si>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</si>
  <si>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</si>
  <si>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</si>
  <si>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</si>
  <si>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</si>
  <si>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</si>
  <si>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</si>
  <si>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</si>
  <si>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</si>
  <si>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</si>
  <si>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</si>
  <si>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</si>
  <si>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</si>
  <si>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</si>
  <si>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</si>
  <si>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</si>
  <si>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</si>
  <si>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</si>
  <si>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</si>
  <si>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</si>
  <si>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</si>
  <si>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</si>
  <si>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</si>
  <si>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</si>
  <si>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</si>
  <si>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</si>
  <si>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</si>
  <si>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</si>
  <si>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</si>
  <si>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</si>
  <si>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</si>
  <si>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</si>
  <si>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</si>
  <si>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</si>
  <si>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</si>
  <si>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</si>
  <si>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</si>
  <si>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</si>
  <si>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</si>
  <si>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</si>
  <si>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</si>
  <si>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</si>
  <si>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</si>
  <si>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</si>
  <si>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</si>
  <si>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</si>
  <si>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</si>
  <si>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</si>
  <si>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</si>
  <si>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</si>
  <si>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</si>
  <si>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</si>
  <si>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</si>
  <si>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</si>
  <si>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</si>
  <si>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</si>
  <si>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</si>
  <si>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</si>
  <si>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</si>
  <si>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</si>
  <si>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</si>
  <si>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</si>
  <si>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</si>
  <si>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</si>
  <si>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</si>
  <si>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</si>
  <si>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</si>
  <si>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</si>
  <si>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</si>
  <si>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</si>
  <si>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</si>
  <si>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</si>
  <si>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</si>
  <si>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</si>
  <si>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</si>
  <si>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</si>
  <si>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</si>
  <si>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</si>
  <si>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</si>
  <si>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</si>
  <si>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</si>
  <si>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</si>
  <si>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</si>
  <si>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</si>
  <si>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</si>
  <si>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</si>
  <si>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</si>
  <si>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</si>
  <si>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</si>
  <si>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</si>
  <si>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</si>
  <si>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</si>
  <si>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</si>
  <si>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</si>
  <si>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</si>
  <si>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</si>
  <si>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</si>
  <si>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</si>
  <si>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</si>
  <si>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</si>
  <si>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</si>
  <si>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</si>
  <si>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</si>
  <si>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</si>
  <si>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</si>
  <si>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</si>
  <si>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в Орловску машину Мира Колбас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</si>
</sst>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265" sqref="AA26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72" t="s">
        <v>29</v>
      </c>
      <c r="E1" s="372"/>
      <c r="F1" s="372"/>
      <c r="G1" s="14" t="s">
        <v>67</v>
      </c>
      <c r="H1" s="372" t="s">
        <v>49</v>
      </c>
      <c r="I1" s="372"/>
      <c r="J1" s="372"/>
      <c r="K1" s="372"/>
      <c r="L1" s="372"/>
      <c r="M1" s="372"/>
      <c r="N1" s="372"/>
      <c r="O1" s="372"/>
      <c r="P1" s="372"/>
      <c r="Q1" s="373" t="s">
        <v>68</v>
      </c>
      <c r="R1" s="374"/>
      <c r="S1" s="374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5"/>
      <c r="P3" s="375"/>
      <c r="Q3" s="375"/>
      <c r="R3" s="375"/>
      <c r="S3" s="375"/>
      <c r="T3" s="375"/>
      <c r="U3" s="375"/>
      <c r="V3" s="375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6" t="s">
        <v>8</v>
      </c>
      <c r="B5" s="376"/>
      <c r="C5" s="376"/>
      <c r="D5" s="377"/>
      <c r="E5" s="377"/>
      <c r="F5" s="378" t="s">
        <v>14</v>
      </c>
      <c r="G5" s="378"/>
      <c r="H5" s="377" t="s">
        <v>748</v>
      </c>
      <c r="I5" s="377"/>
      <c r="J5" s="377"/>
      <c r="K5" s="377"/>
      <c r="L5" s="377"/>
      <c r="M5" s="74"/>
      <c r="O5" s="27" t="s">
        <v>4</v>
      </c>
      <c r="P5" s="379">
        <v>45406</v>
      </c>
      <c r="Q5" s="379"/>
      <c r="S5" s="380" t="s">
        <v>3</v>
      </c>
      <c r="T5" s="381"/>
      <c r="U5" s="382" t="s">
        <v>712</v>
      </c>
      <c r="V5" s="383"/>
      <c r="AA5" s="60"/>
      <c r="AB5" s="60"/>
      <c r="AC5" s="60"/>
    </row>
    <row r="6" spans="1:30" s="17" customFormat="1" ht="24" customHeight="1" x14ac:dyDescent="0.2">
      <c r="A6" s="376" t="s">
        <v>1</v>
      </c>
      <c r="B6" s="376"/>
      <c r="C6" s="376"/>
      <c r="D6" s="384" t="s">
        <v>725</v>
      </c>
      <c r="E6" s="384"/>
      <c r="F6" s="384"/>
      <c r="G6" s="384"/>
      <c r="H6" s="384"/>
      <c r="I6" s="384"/>
      <c r="J6" s="384"/>
      <c r="K6" s="384"/>
      <c r="L6" s="384"/>
      <c r="M6" s="75"/>
      <c r="O6" s="27" t="s">
        <v>30</v>
      </c>
      <c r="P6" s="385" t="str">
        <f>IF(P5=0," ",CHOOSE(WEEKDAY(P5,2),"Понедельник","Вторник","Среда","Четверг","Пятница","Суббота","Воскресенье"))</f>
        <v>Среда</v>
      </c>
      <c r="Q6" s="385"/>
      <c r="S6" s="386" t="s">
        <v>5</v>
      </c>
      <c r="T6" s="387"/>
      <c r="U6" s="388" t="s">
        <v>69</v>
      </c>
      <c r="V6" s="38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94" t="str">
        <f>IFERROR(VLOOKUP(DeliveryAddress,Table,3,0),1)</f>
        <v>5</v>
      </c>
      <c r="E7" s="395"/>
      <c r="F7" s="395"/>
      <c r="G7" s="395"/>
      <c r="H7" s="395"/>
      <c r="I7" s="395"/>
      <c r="J7" s="395"/>
      <c r="K7" s="395"/>
      <c r="L7" s="396"/>
      <c r="M7" s="76"/>
      <c r="O7" s="29"/>
      <c r="P7" s="49"/>
      <c r="Q7" s="49"/>
      <c r="S7" s="386"/>
      <c r="T7" s="387"/>
      <c r="U7" s="390"/>
      <c r="V7" s="391"/>
      <c r="AA7" s="60"/>
      <c r="AB7" s="60"/>
      <c r="AC7" s="60"/>
    </row>
    <row r="8" spans="1:30" s="17" customFormat="1" ht="25.5" customHeight="1" x14ac:dyDescent="0.2">
      <c r="A8" s="397" t="s">
        <v>60</v>
      </c>
      <c r="B8" s="397"/>
      <c r="C8" s="397"/>
      <c r="D8" s="398"/>
      <c r="E8" s="398"/>
      <c r="F8" s="398"/>
      <c r="G8" s="398"/>
      <c r="H8" s="398"/>
      <c r="I8" s="398"/>
      <c r="J8" s="398"/>
      <c r="K8" s="398"/>
      <c r="L8" s="398"/>
      <c r="M8" s="77"/>
      <c r="O8" s="27" t="s">
        <v>11</v>
      </c>
      <c r="P8" s="399">
        <v>0.91666666666666663</v>
      </c>
      <c r="Q8" s="399"/>
      <c r="S8" s="386"/>
      <c r="T8" s="387"/>
      <c r="U8" s="390"/>
      <c r="V8" s="391"/>
      <c r="AA8" s="60"/>
      <c r="AB8" s="60"/>
      <c r="AC8" s="60"/>
    </row>
    <row r="9" spans="1:30" s="17" customFormat="1" ht="39.950000000000003" customHeight="1" x14ac:dyDescent="0.2">
      <c r="A9" s="4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01" t="s">
        <v>48</v>
      </c>
      <c r="E9" s="402"/>
      <c r="F9" s="4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72"/>
      <c r="O9" s="31" t="s">
        <v>15</v>
      </c>
      <c r="P9" s="404"/>
      <c r="Q9" s="404"/>
      <c r="S9" s="386"/>
      <c r="T9" s="387"/>
      <c r="U9" s="392"/>
      <c r="V9" s="39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01"/>
      <c r="E10" s="402"/>
      <c r="F10" s="4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405" t="str">
        <f>IFERROR(VLOOKUP($D$10,Proxy,2,FALSE),"")</f>
        <v/>
      </c>
      <c r="I10" s="405"/>
      <c r="J10" s="405"/>
      <c r="K10" s="405"/>
      <c r="L10" s="405"/>
      <c r="M10" s="73"/>
      <c r="O10" s="31" t="s">
        <v>35</v>
      </c>
      <c r="P10" s="406"/>
      <c r="Q10" s="406"/>
      <c r="T10" s="29" t="s">
        <v>12</v>
      </c>
      <c r="U10" s="407" t="s">
        <v>70</v>
      </c>
      <c r="V10" s="408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09"/>
      <c r="Q11" s="409"/>
      <c r="T11" s="29" t="s">
        <v>31</v>
      </c>
      <c r="U11" s="410" t="s">
        <v>57</v>
      </c>
      <c r="V11" s="410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1" t="s">
        <v>71</v>
      </c>
      <c r="B12" s="411"/>
      <c r="C12" s="411"/>
      <c r="D12" s="411"/>
      <c r="E12" s="411"/>
      <c r="F12" s="411"/>
      <c r="G12" s="411"/>
      <c r="H12" s="411"/>
      <c r="I12" s="411"/>
      <c r="J12" s="411"/>
      <c r="K12" s="411"/>
      <c r="L12" s="411"/>
      <c r="M12" s="78"/>
      <c r="O12" s="27" t="s">
        <v>33</v>
      </c>
      <c r="P12" s="399"/>
      <c r="Q12" s="399"/>
      <c r="R12" s="28"/>
      <c r="S12"/>
      <c r="T12" s="29" t="s">
        <v>48</v>
      </c>
      <c r="U12" s="412"/>
      <c r="V12" s="412"/>
      <c r="W12"/>
      <c r="AA12" s="60"/>
      <c r="AB12" s="60"/>
      <c r="AC12" s="60"/>
    </row>
    <row r="13" spans="1:30" s="17" customFormat="1" ht="23.25" customHeight="1" x14ac:dyDescent="0.2">
      <c r="A13" s="411" t="s">
        <v>72</v>
      </c>
      <c r="B13" s="411"/>
      <c r="C13" s="411"/>
      <c r="D13" s="411"/>
      <c r="E13" s="411"/>
      <c r="F13" s="411"/>
      <c r="G13" s="411"/>
      <c r="H13" s="411"/>
      <c r="I13" s="411"/>
      <c r="J13" s="411"/>
      <c r="K13" s="411"/>
      <c r="L13" s="411"/>
      <c r="M13" s="78"/>
      <c r="N13" s="31"/>
      <c r="O13" s="31" t="s">
        <v>34</v>
      </c>
      <c r="P13" s="410"/>
      <c r="Q13" s="410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1" t="s">
        <v>73</v>
      </c>
      <c r="B14" s="411"/>
      <c r="C14" s="411"/>
      <c r="D14" s="411"/>
      <c r="E14" s="411"/>
      <c r="F14" s="411"/>
      <c r="G14" s="411"/>
      <c r="H14" s="411"/>
      <c r="I14" s="411"/>
      <c r="J14" s="411"/>
      <c r="K14" s="411"/>
      <c r="L14" s="411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13" t="s">
        <v>74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79"/>
      <c r="N15"/>
      <c r="O15" s="414" t="s">
        <v>63</v>
      </c>
      <c r="P15" s="414"/>
      <c r="Q15" s="414"/>
      <c r="R15" s="414"/>
      <c r="S15" s="414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5"/>
      <c r="P16" s="415"/>
      <c r="Q16" s="415"/>
      <c r="R16" s="415"/>
      <c r="S16" s="41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7" t="s">
        <v>61</v>
      </c>
      <c r="B17" s="417" t="s">
        <v>51</v>
      </c>
      <c r="C17" s="418" t="s">
        <v>50</v>
      </c>
      <c r="D17" s="417" t="s">
        <v>52</v>
      </c>
      <c r="E17" s="417"/>
      <c r="F17" s="417" t="s">
        <v>24</v>
      </c>
      <c r="G17" s="417" t="s">
        <v>27</v>
      </c>
      <c r="H17" s="417" t="s">
        <v>25</v>
      </c>
      <c r="I17" s="417" t="s">
        <v>26</v>
      </c>
      <c r="J17" s="419" t="s">
        <v>16</v>
      </c>
      <c r="K17" s="419" t="s">
        <v>65</v>
      </c>
      <c r="L17" s="419" t="s">
        <v>2</v>
      </c>
      <c r="M17" s="419" t="s">
        <v>66</v>
      </c>
      <c r="N17" s="417" t="s">
        <v>28</v>
      </c>
      <c r="O17" s="417" t="s">
        <v>17</v>
      </c>
      <c r="P17" s="417"/>
      <c r="Q17" s="417"/>
      <c r="R17" s="417"/>
      <c r="S17" s="417"/>
      <c r="T17" s="416" t="s">
        <v>58</v>
      </c>
      <c r="U17" s="417"/>
      <c r="V17" s="417" t="s">
        <v>6</v>
      </c>
      <c r="W17" s="417" t="s">
        <v>44</v>
      </c>
      <c r="X17" s="421" t="s">
        <v>56</v>
      </c>
      <c r="Y17" s="417" t="s">
        <v>18</v>
      </c>
      <c r="Z17" s="423" t="s">
        <v>62</v>
      </c>
      <c r="AA17" s="423" t="s">
        <v>19</v>
      </c>
      <c r="AB17" s="424" t="s">
        <v>59</v>
      </c>
      <c r="AC17" s="425"/>
      <c r="AD17" s="426"/>
      <c r="AE17" s="430"/>
      <c r="BB17" s="431" t="s">
        <v>64</v>
      </c>
    </row>
    <row r="18" spans="1:54" ht="14.25" customHeight="1" x14ac:dyDescent="0.2">
      <c r="A18" s="417"/>
      <c r="B18" s="417"/>
      <c r="C18" s="418"/>
      <c r="D18" s="417"/>
      <c r="E18" s="417"/>
      <c r="F18" s="417" t="s">
        <v>20</v>
      </c>
      <c r="G18" s="417" t="s">
        <v>21</v>
      </c>
      <c r="H18" s="417" t="s">
        <v>22</v>
      </c>
      <c r="I18" s="417" t="s">
        <v>22</v>
      </c>
      <c r="J18" s="420"/>
      <c r="K18" s="420"/>
      <c r="L18" s="420"/>
      <c r="M18" s="420"/>
      <c r="N18" s="417"/>
      <c r="O18" s="417"/>
      <c r="P18" s="417"/>
      <c r="Q18" s="417"/>
      <c r="R18" s="417"/>
      <c r="S18" s="417"/>
      <c r="T18" s="36" t="s">
        <v>47</v>
      </c>
      <c r="U18" s="36" t="s">
        <v>46</v>
      </c>
      <c r="V18" s="417"/>
      <c r="W18" s="417"/>
      <c r="X18" s="422"/>
      <c r="Y18" s="417"/>
      <c r="Z18" s="423"/>
      <c r="AA18" s="423"/>
      <c r="AB18" s="427"/>
      <c r="AC18" s="428"/>
      <c r="AD18" s="429"/>
      <c r="AE18" s="430"/>
      <c r="BB18" s="431"/>
    </row>
    <row r="19" spans="1:54" ht="27.75" hidden="1" customHeight="1" x14ac:dyDescent="0.2">
      <c r="A19" s="432" t="s">
        <v>75</v>
      </c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55"/>
      <c r="AA19" s="55"/>
    </row>
    <row r="20" spans="1:54" ht="16.5" hidden="1" customHeight="1" x14ac:dyDescent="0.25">
      <c r="A20" s="433" t="s">
        <v>75</v>
      </c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66"/>
      <c r="AA20" s="66"/>
    </row>
    <row r="21" spans="1:54" ht="14.25" hidden="1" customHeight="1" x14ac:dyDescent="0.25">
      <c r="A21" s="434" t="s">
        <v>76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67"/>
      <c r="AA21" s="67"/>
    </row>
    <row r="22" spans="1:54" ht="27" hidden="1" customHeight="1" x14ac:dyDescent="0.25">
      <c r="A22" s="64" t="s">
        <v>77</v>
      </c>
      <c r="B22" s="64" t="s">
        <v>78</v>
      </c>
      <c r="C22" s="37">
        <v>4301031106</v>
      </c>
      <c r="D22" s="435">
        <v>4607091389258</v>
      </c>
      <c r="E22" s="4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7"/>
      <c r="Q22" s="437"/>
      <c r="R22" s="437"/>
      <c r="S22" s="43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71"/>
      <c r="BB22" s="81" t="s">
        <v>67</v>
      </c>
    </row>
    <row r="23" spans="1:54" hidden="1" x14ac:dyDescent="0.2">
      <c r="A23" s="442"/>
      <c r="B23" s="442"/>
      <c r="C23" s="442"/>
      <c r="D23" s="442"/>
      <c r="E23" s="442"/>
      <c r="F23" s="442"/>
      <c r="G23" s="442"/>
      <c r="H23" s="442"/>
      <c r="I23" s="442"/>
      <c r="J23" s="442"/>
      <c r="K23" s="442"/>
      <c r="L23" s="442"/>
      <c r="M23" s="442"/>
      <c r="N23" s="443"/>
      <c r="O23" s="439" t="s">
        <v>43</v>
      </c>
      <c r="P23" s="440"/>
      <c r="Q23" s="440"/>
      <c r="R23" s="440"/>
      <c r="S23" s="440"/>
      <c r="T23" s="440"/>
      <c r="U23" s="441"/>
      <c r="V23" s="43" t="s">
        <v>42</v>
      </c>
      <c r="W23" s="44">
        <f>IFERROR(W22/H22,"0")</f>
        <v>0</v>
      </c>
      <c r="X23" s="44">
        <f>IFERROR(X22/H22,"0")</f>
        <v>0</v>
      </c>
      <c r="Y23" s="44">
        <f>IFERROR(IF(Y22="",0,Y22),"0")</f>
        <v>0</v>
      </c>
      <c r="Z23" s="68"/>
      <c r="AA23" s="68"/>
    </row>
    <row r="24" spans="1:54" hidden="1" x14ac:dyDescent="0.2">
      <c r="A24" s="442"/>
      <c r="B24" s="442"/>
      <c r="C24" s="442"/>
      <c r="D24" s="442"/>
      <c r="E24" s="442"/>
      <c r="F24" s="442"/>
      <c r="G24" s="442"/>
      <c r="H24" s="442"/>
      <c r="I24" s="442"/>
      <c r="J24" s="442"/>
      <c r="K24" s="442"/>
      <c r="L24" s="442"/>
      <c r="M24" s="442"/>
      <c r="N24" s="443"/>
      <c r="O24" s="439" t="s">
        <v>43</v>
      </c>
      <c r="P24" s="440"/>
      <c r="Q24" s="440"/>
      <c r="R24" s="440"/>
      <c r="S24" s="440"/>
      <c r="T24" s="440"/>
      <c r="U24" s="441"/>
      <c r="V24" s="43" t="s">
        <v>0</v>
      </c>
      <c r="W24" s="44">
        <f>IFERROR(SUM(W22:W22),"0")</f>
        <v>0</v>
      </c>
      <c r="X24" s="44">
        <f>IFERROR(SUM(X22:X22),"0")</f>
        <v>0</v>
      </c>
      <c r="Y24" s="43"/>
      <c r="Z24" s="68"/>
      <c r="AA24" s="68"/>
    </row>
    <row r="25" spans="1:54" ht="14.25" hidden="1" customHeight="1" x14ac:dyDescent="0.25">
      <c r="A25" s="434" t="s">
        <v>81</v>
      </c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67"/>
      <c r="AA25" s="67"/>
    </row>
    <row r="26" spans="1:54" ht="27" hidden="1" customHeight="1" x14ac:dyDescent="0.25">
      <c r="A26" s="64" t="s">
        <v>82</v>
      </c>
      <c r="B26" s="64" t="s">
        <v>83</v>
      </c>
      <c r="C26" s="37">
        <v>4301051551</v>
      </c>
      <c r="D26" s="435">
        <v>4607091383881</v>
      </c>
      <c r="E26" s="4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9"/>
      <c r="N26" s="38">
        <v>40</v>
      </c>
      <c r="O26" s="4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7"/>
      <c r="Q26" s="437"/>
      <c r="R26" s="437"/>
      <c r="S26" s="438"/>
      <c r="T26" s="40" t="s">
        <v>48</v>
      </c>
      <c r="U26" s="40" t="s">
        <v>48</v>
      </c>
      <c r="V26" s="41" t="s">
        <v>0</v>
      </c>
      <c r="W26" s="59">
        <v>0</v>
      </c>
      <c r="X26" s="56">
        <f t="shared" ref="X26:X32" si="0">IFERROR(IF(W26="",0,CEILING((W26/$H26),1)*$H26),"")</f>
        <v>0</v>
      </c>
      <c r="Y26" s="42" t="str">
        <f t="shared" ref="Y26:Y32" si="1">IFERROR(IF(X26=0,"",ROUNDUP(X26/H26,0)*0.00753),"")</f>
        <v/>
      </c>
      <c r="Z26" s="69" t="s">
        <v>48</v>
      </c>
      <c r="AA26" s="70" t="s">
        <v>48</v>
      </c>
      <c r="AE26" s="71"/>
      <c r="BB26" s="82" t="s">
        <v>67</v>
      </c>
    </row>
    <row r="27" spans="1:54" ht="27" hidden="1" customHeight="1" x14ac:dyDescent="0.25">
      <c r="A27" s="64" t="s">
        <v>84</v>
      </c>
      <c r="B27" s="64" t="s">
        <v>85</v>
      </c>
      <c r="C27" s="37">
        <v>4301051552</v>
      </c>
      <c r="D27" s="435">
        <v>4607091388237</v>
      </c>
      <c r="E27" s="4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4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7"/>
      <c r="Q27" s="437"/>
      <c r="R27" s="437"/>
      <c r="S27" s="43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si="0"/>
        <v>0</v>
      </c>
      <c r="Y27" s="42" t="str">
        <f t="shared" si="1"/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hidden="1" customHeight="1" x14ac:dyDescent="0.25">
      <c r="A28" s="64" t="s">
        <v>86</v>
      </c>
      <c r="B28" s="64" t="s">
        <v>87</v>
      </c>
      <c r="C28" s="37">
        <v>4301051180</v>
      </c>
      <c r="D28" s="435">
        <v>4607091383935</v>
      </c>
      <c r="E28" s="43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9"/>
      <c r="N28" s="38">
        <v>30</v>
      </c>
      <c r="O28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7"/>
      <c r="Q28" s="437"/>
      <c r="R28" s="437"/>
      <c r="S28" s="43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hidden="1" customHeight="1" x14ac:dyDescent="0.25">
      <c r="A29" s="64" t="s">
        <v>86</v>
      </c>
      <c r="B29" s="64" t="s">
        <v>88</v>
      </c>
      <c r="C29" s="37">
        <v>4301051692</v>
      </c>
      <c r="D29" s="435">
        <v>4607091383935</v>
      </c>
      <c r="E29" s="4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35</v>
      </c>
      <c r="O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7"/>
      <c r="Q29" s="437"/>
      <c r="R29" s="437"/>
      <c r="S29" s="43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hidden="1" customHeight="1" x14ac:dyDescent="0.25">
      <c r="A30" s="64" t="s">
        <v>89</v>
      </c>
      <c r="B30" s="64" t="s">
        <v>90</v>
      </c>
      <c r="C30" s="37">
        <v>4301051426</v>
      </c>
      <c r="D30" s="435">
        <v>4680115881853</v>
      </c>
      <c r="E30" s="4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30</v>
      </c>
      <c r="O30" s="4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7"/>
      <c r="Q30" s="437"/>
      <c r="R30" s="437"/>
      <c r="S30" s="43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hidden="1" customHeight="1" x14ac:dyDescent="0.25">
      <c r="A31" s="64" t="s">
        <v>91</v>
      </c>
      <c r="B31" s="64" t="s">
        <v>92</v>
      </c>
      <c r="C31" s="37">
        <v>4301051593</v>
      </c>
      <c r="D31" s="435">
        <v>4607091383911</v>
      </c>
      <c r="E31" s="43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40</v>
      </c>
      <c r="O31" s="4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7"/>
      <c r="Q31" s="437"/>
      <c r="R31" s="437"/>
      <c r="S31" s="43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hidden="1" customHeight="1" x14ac:dyDescent="0.25">
      <c r="A32" s="64" t="s">
        <v>93</v>
      </c>
      <c r="B32" s="64" t="s">
        <v>94</v>
      </c>
      <c r="C32" s="37">
        <v>4301051592</v>
      </c>
      <c r="D32" s="435">
        <v>4607091388244</v>
      </c>
      <c r="E32" s="43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7"/>
      <c r="Q32" s="437"/>
      <c r="R32" s="437"/>
      <c r="S32" s="43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hidden="1" x14ac:dyDescent="0.2">
      <c r="A33" s="442"/>
      <c r="B33" s="442"/>
      <c r="C33" s="442"/>
      <c r="D33" s="442"/>
      <c r="E33" s="442"/>
      <c r="F33" s="442"/>
      <c r="G33" s="442"/>
      <c r="H33" s="442"/>
      <c r="I33" s="442"/>
      <c r="J33" s="442"/>
      <c r="K33" s="442"/>
      <c r="L33" s="442"/>
      <c r="M33" s="442"/>
      <c r="N33" s="443"/>
      <c r="O33" s="439" t="s">
        <v>43</v>
      </c>
      <c r="P33" s="440"/>
      <c r="Q33" s="440"/>
      <c r="R33" s="440"/>
      <c r="S33" s="440"/>
      <c r="T33" s="440"/>
      <c r="U33" s="441"/>
      <c r="V33" s="43" t="s">
        <v>42</v>
      </c>
      <c r="W33" s="44">
        <f>IFERROR(W26/H26,"0")+IFERROR(W27/H27,"0")+IFERROR(W28/H28,"0")+IFERROR(W29/H29,"0")+IFERROR(W30/H30,"0")+IFERROR(W31/H31,"0")+IFERROR(W32/H32,"0")</f>
        <v>0</v>
      </c>
      <c r="X33" s="44">
        <f>IFERROR(X26/H26,"0")+IFERROR(X27/H27,"0")+IFERROR(X28/H28,"0")+IFERROR(X29/H29,"0")+IFERROR(X30/H30,"0")+IFERROR(X31/H31,"0")+IFERROR(X32/H32,"0")</f>
        <v>0</v>
      </c>
      <c r="Y33" s="44">
        <f>IFERROR(IF(Y26="",0,Y26),"0")+IFERROR(IF(Y27="",0,Y27),"0")+IFERROR(IF(Y28="",0,Y28),"0")+IFERROR(IF(Y29="",0,Y29),"0")+IFERROR(IF(Y30="",0,Y30),"0")+IFERROR(IF(Y31="",0,Y31),"0")+IFERROR(IF(Y32="",0,Y32),"0")</f>
        <v>0</v>
      </c>
      <c r="Z33" s="68"/>
      <c r="AA33" s="68"/>
    </row>
    <row r="34" spans="1:54" hidden="1" x14ac:dyDescent="0.2">
      <c r="A34" s="442"/>
      <c r="B34" s="442"/>
      <c r="C34" s="442"/>
      <c r="D34" s="442"/>
      <c r="E34" s="442"/>
      <c r="F34" s="442"/>
      <c r="G34" s="442"/>
      <c r="H34" s="442"/>
      <c r="I34" s="442"/>
      <c r="J34" s="442"/>
      <c r="K34" s="442"/>
      <c r="L34" s="442"/>
      <c r="M34" s="442"/>
      <c r="N34" s="443"/>
      <c r="O34" s="439" t="s">
        <v>43</v>
      </c>
      <c r="P34" s="440"/>
      <c r="Q34" s="440"/>
      <c r="R34" s="440"/>
      <c r="S34" s="440"/>
      <c r="T34" s="440"/>
      <c r="U34" s="441"/>
      <c r="V34" s="43" t="s">
        <v>0</v>
      </c>
      <c r="W34" s="44">
        <f>IFERROR(SUM(W26:W32),"0")</f>
        <v>0</v>
      </c>
      <c r="X34" s="44">
        <f>IFERROR(SUM(X26:X32),"0")</f>
        <v>0</v>
      </c>
      <c r="Y34" s="43"/>
      <c r="Z34" s="68"/>
      <c r="AA34" s="68"/>
    </row>
    <row r="35" spans="1:54" ht="14.25" hidden="1" customHeight="1" x14ac:dyDescent="0.25">
      <c r="A35" s="434" t="s">
        <v>95</v>
      </c>
      <c r="B35" s="434"/>
      <c r="C35" s="434"/>
      <c r="D35" s="434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4"/>
      <c r="W35" s="434"/>
      <c r="X35" s="434"/>
      <c r="Y35" s="434"/>
      <c r="Z35" s="67"/>
      <c r="AA35" s="67"/>
    </row>
    <row r="36" spans="1:54" ht="27" hidden="1" customHeight="1" x14ac:dyDescent="0.25">
      <c r="A36" s="64" t="s">
        <v>96</v>
      </c>
      <c r="B36" s="64" t="s">
        <v>97</v>
      </c>
      <c r="C36" s="37">
        <v>4301032013</v>
      </c>
      <c r="D36" s="435">
        <v>4607091388503</v>
      </c>
      <c r="E36" s="43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99</v>
      </c>
      <c r="M36" s="39"/>
      <c r="N36" s="38">
        <v>120</v>
      </c>
      <c r="O36" s="4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7"/>
      <c r="Q36" s="437"/>
      <c r="R36" s="437"/>
      <c r="S36" s="438"/>
      <c r="T36" s="40" t="s">
        <v>48</v>
      </c>
      <c r="U36" s="40" t="s">
        <v>48</v>
      </c>
      <c r="V36" s="41" t="s">
        <v>0</v>
      </c>
      <c r="W36" s="59">
        <v>0</v>
      </c>
      <c r="X36" s="56">
        <f>IFERROR(IF(W36="",0,CEILING((W36/$H36),1)*$H36),"")</f>
        <v>0</v>
      </c>
      <c r="Y36" s="42" t="str">
        <f>IFERROR(IF(X36=0,"",ROUNDUP(X36/H36,0)*0.00753),"")</f>
        <v/>
      </c>
      <c r="Z36" s="69" t="s">
        <v>48</v>
      </c>
      <c r="AA36" s="70" t="s">
        <v>48</v>
      </c>
      <c r="AE36" s="71"/>
      <c r="BB36" s="89" t="s">
        <v>98</v>
      </c>
    </row>
    <row r="37" spans="1:54" hidden="1" x14ac:dyDescent="0.2">
      <c r="A37" s="442"/>
      <c r="B37" s="442"/>
      <c r="C37" s="442"/>
      <c r="D37" s="442"/>
      <c r="E37" s="442"/>
      <c r="F37" s="442"/>
      <c r="G37" s="442"/>
      <c r="H37" s="442"/>
      <c r="I37" s="442"/>
      <c r="J37" s="442"/>
      <c r="K37" s="442"/>
      <c r="L37" s="442"/>
      <c r="M37" s="442"/>
      <c r="N37" s="443"/>
      <c r="O37" s="439" t="s">
        <v>43</v>
      </c>
      <c r="P37" s="440"/>
      <c r="Q37" s="440"/>
      <c r="R37" s="440"/>
      <c r="S37" s="440"/>
      <c r="T37" s="440"/>
      <c r="U37" s="441"/>
      <c r="V37" s="43" t="s">
        <v>42</v>
      </c>
      <c r="W37" s="44">
        <f>IFERROR(W36/H36,"0")</f>
        <v>0</v>
      </c>
      <c r="X37" s="44">
        <f>IFERROR(X36/H36,"0")</f>
        <v>0</v>
      </c>
      <c r="Y37" s="44">
        <f>IFERROR(IF(Y36="",0,Y36),"0")</f>
        <v>0</v>
      </c>
      <c r="Z37" s="68"/>
      <c r="AA37" s="68"/>
    </row>
    <row r="38" spans="1:54" hidden="1" x14ac:dyDescent="0.2">
      <c r="A38" s="442"/>
      <c r="B38" s="442"/>
      <c r="C38" s="442"/>
      <c r="D38" s="442"/>
      <c r="E38" s="442"/>
      <c r="F38" s="442"/>
      <c r="G38" s="442"/>
      <c r="H38" s="442"/>
      <c r="I38" s="442"/>
      <c r="J38" s="442"/>
      <c r="K38" s="442"/>
      <c r="L38" s="442"/>
      <c r="M38" s="442"/>
      <c r="N38" s="443"/>
      <c r="O38" s="439" t="s">
        <v>43</v>
      </c>
      <c r="P38" s="440"/>
      <c r="Q38" s="440"/>
      <c r="R38" s="440"/>
      <c r="S38" s="440"/>
      <c r="T38" s="440"/>
      <c r="U38" s="441"/>
      <c r="V38" s="43" t="s">
        <v>0</v>
      </c>
      <c r="W38" s="44">
        <f>IFERROR(SUM(W36:W36),"0")</f>
        <v>0</v>
      </c>
      <c r="X38" s="44">
        <f>IFERROR(SUM(X36:X36),"0")</f>
        <v>0</v>
      </c>
      <c r="Y38" s="43"/>
      <c r="Z38" s="68"/>
      <c r="AA38" s="68"/>
    </row>
    <row r="39" spans="1:54" ht="14.25" hidden="1" customHeight="1" x14ac:dyDescent="0.25">
      <c r="A39" s="434" t="s">
        <v>100</v>
      </c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67"/>
      <c r="AA39" s="67"/>
    </row>
    <row r="40" spans="1:54" ht="80.25" hidden="1" customHeight="1" x14ac:dyDescent="0.25">
      <c r="A40" s="64" t="s">
        <v>101</v>
      </c>
      <c r="B40" s="64" t="s">
        <v>102</v>
      </c>
      <c r="C40" s="37">
        <v>4301160001</v>
      </c>
      <c r="D40" s="435">
        <v>4607091388282</v>
      </c>
      <c r="E40" s="43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99</v>
      </c>
      <c r="M40" s="39"/>
      <c r="N40" s="38">
        <v>30</v>
      </c>
      <c r="O40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7"/>
      <c r="Q40" s="437"/>
      <c r="R40" s="437"/>
      <c r="S40" s="438"/>
      <c r="T40" s="40" t="s">
        <v>48</v>
      </c>
      <c r="U40" s="40" t="s">
        <v>48</v>
      </c>
      <c r="V40" s="41" t="s">
        <v>0</v>
      </c>
      <c r="W40" s="59">
        <v>0</v>
      </c>
      <c r="X40" s="56">
        <f>IFERROR(IF(W40="",0,CEILING((W40/$H40),1)*$H40),"")</f>
        <v>0</v>
      </c>
      <c r="Y40" s="42" t="str">
        <f>IFERROR(IF(X40=0,"",ROUNDUP(X40/H40,0)*0.00753),"")</f>
        <v/>
      </c>
      <c r="Z40" s="69" t="s">
        <v>103</v>
      </c>
      <c r="AA40" s="70" t="s">
        <v>48</v>
      </c>
      <c r="AE40" s="71"/>
      <c r="BB40" s="90" t="s">
        <v>67</v>
      </c>
    </row>
    <row r="41" spans="1:54" hidden="1" x14ac:dyDescent="0.2">
      <c r="A41" s="442"/>
      <c r="B41" s="442"/>
      <c r="C41" s="442"/>
      <c r="D41" s="442"/>
      <c r="E41" s="442"/>
      <c r="F41" s="442"/>
      <c r="G41" s="442"/>
      <c r="H41" s="442"/>
      <c r="I41" s="442"/>
      <c r="J41" s="442"/>
      <c r="K41" s="442"/>
      <c r="L41" s="442"/>
      <c r="M41" s="442"/>
      <c r="N41" s="443"/>
      <c r="O41" s="439" t="s">
        <v>43</v>
      </c>
      <c r="P41" s="440"/>
      <c r="Q41" s="440"/>
      <c r="R41" s="440"/>
      <c r="S41" s="440"/>
      <c r="T41" s="440"/>
      <c r="U41" s="441"/>
      <c r="V41" s="43" t="s">
        <v>42</v>
      </c>
      <c r="W41" s="44">
        <f>IFERROR(W40/H40,"0")</f>
        <v>0</v>
      </c>
      <c r="X41" s="44">
        <f>IFERROR(X40/H40,"0")</f>
        <v>0</v>
      </c>
      <c r="Y41" s="44">
        <f>IFERROR(IF(Y40="",0,Y40),"0")</f>
        <v>0</v>
      </c>
      <c r="Z41" s="68"/>
      <c r="AA41" s="68"/>
    </row>
    <row r="42" spans="1:54" hidden="1" x14ac:dyDescent="0.2">
      <c r="A42" s="442"/>
      <c r="B42" s="442"/>
      <c r="C42" s="442"/>
      <c r="D42" s="442"/>
      <c r="E42" s="442"/>
      <c r="F42" s="442"/>
      <c r="G42" s="442"/>
      <c r="H42" s="442"/>
      <c r="I42" s="442"/>
      <c r="J42" s="442"/>
      <c r="K42" s="442"/>
      <c r="L42" s="442"/>
      <c r="M42" s="442"/>
      <c r="N42" s="443"/>
      <c r="O42" s="439" t="s">
        <v>43</v>
      </c>
      <c r="P42" s="440"/>
      <c r="Q42" s="440"/>
      <c r="R42" s="440"/>
      <c r="S42" s="440"/>
      <c r="T42" s="440"/>
      <c r="U42" s="441"/>
      <c r="V42" s="43" t="s">
        <v>0</v>
      </c>
      <c r="W42" s="44">
        <f>IFERROR(SUM(W40:W40),"0")</f>
        <v>0</v>
      </c>
      <c r="X42" s="44">
        <f>IFERROR(SUM(X40:X40),"0")</f>
        <v>0</v>
      </c>
      <c r="Y42" s="43"/>
      <c r="Z42" s="68"/>
      <c r="AA42" s="68"/>
    </row>
    <row r="43" spans="1:54" ht="14.25" hidden="1" customHeight="1" x14ac:dyDescent="0.25">
      <c r="A43" s="434" t="s">
        <v>104</v>
      </c>
      <c r="B43" s="434"/>
      <c r="C43" s="434"/>
      <c r="D43" s="434"/>
      <c r="E43" s="434"/>
      <c r="F43" s="434"/>
      <c r="G43" s="434"/>
      <c r="H43" s="434"/>
      <c r="I43" s="434"/>
      <c r="J43" s="434"/>
      <c r="K43" s="434"/>
      <c r="L43" s="434"/>
      <c r="M43" s="434"/>
      <c r="N43" s="434"/>
      <c r="O43" s="434"/>
      <c r="P43" s="434"/>
      <c r="Q43" s="434"/>
      <c r="R43" s="434"/>
      <c r="S43" s="434"/>
      <c r="T43" s="434"/>
      <c r="U43" s="434"/>
      <c r="V43" s="434"/>
      <c r="W43" s="434"/>
      <c r="X43" s="434"/>
      <c r="Y43" s="434"/>
      <c r="Z43" s="67"/>
      <c r="AA43" s="67"/>
    </row>
    <row r="44" spans="1:54" ht="27" hidden="1" customHeight="1" x14ac:dyDescent="0.25">
      <c r="A44" s="64" t="s">
        <v>105</v>
      </c>
      <c r="B44" s="64" t="s">
        <v>106</v>
      </c>
      <c r="C44" s="37">
        <v>4301170002</v>
      </c>
      <c r="D44" s="435">
        <v>4607091389111</v>
      </c>
      <c r="E44" s="43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99</v>
      </c>
      <c r="M44" s="39"/>
      <c r="N44" s="38">
        <v>120</v>
      </c>
      <c r="O44" s="4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7"/>
      <c r="Q44" s="437"/>
      <c r="R44" s="437"/>
      <c r="S44" s="438"/>
      <c r="T44" s="40" t="s">
        <v>48</v>
      </c>
      <c r="U44" s="40" t="s">
        <v>48</v>
      </c>
      <c r="V44" s="41" t="s">
        <v>0</v>
      </c>
      <c r="W44" s="59">
        <v>0</v>
      </c>
      <c r="X44" s="56">
        <f>IFERROR(IF(W44="",0,CEILING((W44/$H44),1)*$H44),"")</f>
        <v>0</v>
      </c>
      <c r="Y44" s="42" t="str">
        <f>IFERROR(IF(X44=0,"",ROUNDUP(X44/H44,0)*0.00753),"")</f>
        <v/>
      </c>
      <c r="Z44" s="69" t="s">
        <v>48</v>
      </c>
      <c r="AA44" s="70" t="s">
        <v>48</v>
      </c>
      <c r="AE44" s="71"/>
      <c r="BB44" s="91" t="s">
        <v>98</v>
      </c>
    </row>
    <row r="45" spans="1:54" hidden="1" x14ac:dyDescent="0.2">
      <c r="A45" s="442"/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3"/>
      <c r="O45" s="439" t="s">
        <v>43</v>
      </c>
      <c r="P45" s="440"/>
      <c r="Q45" s="440"/>
      <c r="R45" s="440"/>
      <c r="S45" s="440"/>
      <c r="T45" s="440"/>
      <c r="U45" s="441"/>
      <c r="V45" s="43" t="s">
        <v>42</v>
      </c>
      <c r="W45" s="44">
        <f>IFERROR(W44/H44,"0")</f>
        <v>0</v>
      </c>
      <c r="X45" s="44">
        <f>IFERROR(X44/H44,"0")</f>
        <v>0</v>
      </c>
      <c r="Y45" s="44">
        <f>IFERROR(IF(Y44="",0,Y44),"0")</f>
        <v>0</v>
      </c>
      <c r="Z45" s="68"/>
      <c r="AA45" s="68"/>
    </row>
    <row r="46" spans="1:54" hidden="1" x14ac:dyDescent="0.2">
      <c r="A46" s="442"/>
      <c r="B46" s="442"/>
      <c r="C46" s="442"/>
      <c r="D46" s="442"/>
      <c r="E46" s="442"/>
      <c r="F46" s="442"/>
      <c r="G46" s="442"/>
      <c r="H46" s="442"/>
      <c r="I46" s="442"/>
      <c r="J46" s="442"/>
      <c r="K46" s="442"/>
      <c r="L46" s="442"/>
      <c r="M46" s="442"/>
      <c r="N46" s="443"/>
      <c r="O46" s="439" t="s">
        <v>43</v>
      </c>
      <c r="P46" s="440"/>
      <c r="Q46" s="440"/>
      <c r="R46" s="440"/>
      <c r="S46" s="440"/>
      <c r="T46" s="440"/>
      <c r="U46" s="441"/>
      <c r="V46" s="43" t="s">
        <v>0</v>
      </c>
      <c r="W46" s="44">
        <f>IFERROR(SUM(W44:W44),"0")</f>
        <v>0</v>
      </c>
      <c r="X46" s="44">
        <f>IFERROR(SUM(X44:X44),"0")</f>
        <v>0</v>
      </c>
      <c r="Y46" s="43"/>
      <c r="Z46" s="68"/>
      <c r="AA46" s="68"/>
    </row>
    <row r="47" spans="1:54" ht="27.75" hidden="1" customHeight="1" x14ac:dyDescent="0.2">
      <c r="A47" s="432" t="s">
        <v>107</v>
      </c>
      <c r="B47" s="432"/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  <c r="R47" s="432"/>
      <c r="S47" s="432"/>
      <c r="T47" s="432"/>
      <c r="U47" s="432"/>
      <c r="V47" s="432"/>
      <c r="W47" s="432"/>
      <c r="X47" s="432"/>
      <c r="Y47" s="432"/>
      <c r="Z47" s="55"/>
      <c r="AA47" s="55"/>
    </row>
    <row r="48" spans="1:54" ht="16.5" hidden="1" customHeight="1" x14ac:dyDescent="0.25">
      <c r="A48" s="433" t="s">
        <v>108</v>
      </c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3"/>
      <c r="P48" s="433"/>
      <c r="Q48" s="433"/>
      <c r="R48" s="433"/>
      <c r="S48" s="433"/>
      <c r="T48" s="433"/>
      <c r="U48" s="433"/>
      <c r="V48" s="433"/>
      <c r="W48" s="433"/>
      <c r="X48" s="433"/>
      <c r="Y48" s="433"/>
      <c r="Z48" s="66"/>
      <c r="AA48" s="66"/>
    </row>
    <row r="49" spans="1:54" ht="14.25" hidden="1" customHeight="1" x14ac:dyDescent="0.25">
      <c r="A49" s="434" t="s">
        <v>109</v>
      </c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67"/>
      <c r="AA49" s="67"/>
    </row>
    <row r="50" spans="1:54" ht="27" hidden="1" customHeight="1" x14ac:dyDescent="0.25">
      <c r="A50" s="64" t="s">
        <v>110</v>
      </c>
      <c r="B50" s="64" t="s">
        <v>111</v>
      </c>
      <c r="C50" s="37">
        <v>4301020234</v>
      </c>
      <c r="D50" s="435">
        <v>4680115881440</v>
      </c>
      <c r="E50" s="43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113</v>
      </c>
      <c r="L50" s="39" t="s">
        <v>112</v>
      </c>
      <c r="M50" s="39"/>
      <c r="N50" s="38">
        <v>50</v>
      </c>
      <c r="O50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7"/>
      <c r="Q50" s="437"/>
      <c r="R50" s="437"/>
      <c r="S50" s="438"/>
      <c r="T50" s="40" t="s">
        <v>48</v>
      </c>
      <c r="U50" s="40" t="s">
        <v>48</v>
      </c>
      <c r="V50" s="41" t="s">
        <v>0</v>
      </c>
      <c r="W50" s="59">
        <v>0</v>
      </c>
      <c r="X50" s="56">
        <f>IFERROR(IF(W50="",0,CEILING((W50/$H50),1)*$H50),"")</f>
        <v>0</v>
      </c>
      <c r="Y50" s="42" t="str">
        <f>IFERROR(IF(X50=0,"",ROUNDUP(X50/H50,0)*0.02175),"")</f>
        <v/>
      </c>
      <c r="Z50" s="69" t="s">
        <v>48</v>
      </c>
      <c r="AA50" s="70" t="s">
        <v>48</v>
      </c>
      <c r="AE50" s="71"/>
      <c r="BB50" s="92" t="s">
        <v>67</v>
      </c>
    </row>
    <row r="51" spans="1:54" ht="27" hidden="1" customHeight="1" x14ac:dyDescent="0.25">
      <c r="A51" s="64" t="s">
        <v>114</v>
      </c>
      <c r="B51" s="64" t="s">
        <v>115</v>
      </c>
      <c r="C51" s="37">
        <v>4301020232</v>
      </c>
      <c r="D51" s="435">
        <v>4680115881433</v>
      </c>
      <c r="E51" s="43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112</v>
      </c>
      <c r="M51" s="39"/>
      <c r="N51" s="38">
        <v>50</v>
      </c>
      <c r="O51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7"/>
      <c r="Q51" s="437"/>
      <c r="R51" s="437"/>
      <c r="S51" s="438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IFERROR(IF(X51=0,"",ROUNDUP(X51/H51,0)*0.00753),"")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hidden="1" x14ac:dyDescent="0.2">
      <c r="A52" s="442"/>
      <c r="B52" s="442"/>
      <c r="C52" s="442"/>
      <c r="D52" s="442"/>
      <c r="E52" s="442"/>
      <c r="F52" s="442"/>
      <c r="G52" s="442"/>
      <c r="H52" s="442"/>
      <c r="I52" s="442"/>
      <c r="J52" s="442"/>
      <c r="K52" s="442"/>
      <c r="L52" s="442"/>
      <c r="M52" s="442"/>
      <c r="N52" s="443"/>
      <c r="O52" s="439" t="s">
        <v>43</v>
      </c>
      <c r="P52" s="440"/>
      <c r="Q52" s="440"/>
      <c r="R52" s="440"/>
      <c r="S52" s="440"/>
      <c r="T52" s="440"/>
      <c r="U52" s="441"/>
      <c r="V52" s="43" t="s">
        <v>42</v>
      </c>
      <c r="W52" s="44">
        <f>IFERROR(W50/H50,"0")+IFERROR(W51/H51,"0")</f>
        <v>0</v>
      </c>
      <c r="X52" s="44">
        <f>IFERROR(X50/H50,"0")+IFERROR(X51/H51,"0")</f>
        <v>0</v>
      </c>
      <c r="Y52" s="44">
        <f>IFERROR(IF(Y50="",0,Y50),"0")+IFERROR(IF(Y51="",0,Y51),"0")</f>
        <v>0</v>
      </c>
      <c r="Z52" s="68"/>
      <c r="AA52" s="68"/>
    </row>
    <row r="53" spans="1:54" hidden="1" x14ac:dyDescent="0.2">
      <c r="A53" s="442"/>
      <c r="B53" s="442"/>
      <c r="C53" s="442"/>
      <c r="D53" s="442"/>
      <c r="E53" s="442"/>
      <c r="F53" s="442"/>
      <c r="G53" s="442"/>
      <c r="H53" s="442"/>
      <c r="I53" s="442"/>
      <c r="J53" s="442"/>
      <c r="K53" s="442"/>
      <c r="L53" s="442"/>
      <c r="M53" s="442"/>
      <c r="N53" s="443"/>
      <c r="O53" s="439" t="s">
        <v>43</v>
      </c>
      <c r="P53" s="440"/>
      <c r="Q53" s="440"/>
      <c r="R53" s="440"/>
      <c r="S53" s="440"/>
      <c r="T53" s="440"/>
      <c r="U53" s="441"/>
      <c r="V53" s="43" t="s">
        <v>0</v>
      </c>
      <c r="W53" s="44">
        <f>IFERROR(SUM(W50:W51),"0")</f>
        <v>0</v>
      </c>
      <c r="X53" s="44">
        <f>IFERROR(SUM(X50:X51),"0")</f>
        <v>0</v>
      </c>
      <c r="Y53" s="43"/>
      <c r="Z53" s="68"/>
      <c r="AA53" s="68"/>
    </row>
    <row r="54" spans="1:54" ht="16.5" hidden="1" customHeight="1" x14ac:dyDescent="0.25">
      <c r="A54" s="433" t="s">
        <v>116</v>
      </c>
      <c r="B54" s="433"/>
      <c r="C54" s="433"/>
      <c r="D54" s="433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33"/>
      <c r="P54" s="433"/>
      <c r="Q54" s="433"/>
      <c r="R54" s="433"/>
      <c r="S54" s="433"/>
      <c r="T54" s="433"/>
      <c r="U54" s="433"/>
      <c r="V54" s="433"/>
      <c r="W54" s="433"/>
      <c r="X54" s="433"/>
      <c r="Y54" s="433"/>
      <c r="Z54" s="66"/>
      <c r="AA54" s="66"/>
    </row>
    <row r="55" spans="1:54" ht="14.25" hidden="1" customHeight="1" x14ac:dyDescent="0.25">
      <c r="A55" s="434" t="s">
        <v>117</v>
      </c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4"/>
      <c r="P55" s="434"/>
      <c r="Q55" s="434"/>
      <c r="R55" s="434"/>
      <c r="S55" s="434"/>
      <c r="T55" s="434"/>
      <c r="U55" s="434"/>
      <c r="V55" s="434"/>
      <c r="W55" s="434"/>
      <c r="X55" s="434"/>
      <c r="Y55" s="434"/>
      <c r="Z55" s="67"/>
      <c r="AA55" s="67"/>
    </row>
    <row r="56" spans="1:54" ht="27" hidden="1" customHeight="1" x14ac:dyDescent="0.25">
      <c r="A56" s="64" t="s">
        <v>118</v>
      </c>
      <c r="B56" s="64" t="s">
        <v>119</v>
      </c>
      <c r="C56" s="37">
        <v>4301011452</v>
      </c>
      <c r="D56" s="435">
        <v>4680115881426</v>
      </c>
      <c r="E56" s="43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113</v>
      </c>
      <c r="L56" s="39" t="s">
        <v>112</v>
      </c>
      <c r="M56" s="39"/>
      <c r="N56" s="38">
        <v>50</v>
      </c>
      <c r="O56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7"/>
      <c r="Q56" s="437"/>
      <c r="R56" s="437"/>
      <c r="S56" s="43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IFERROR(IF(X56=0,"",ROUNDUP(X56/H56,0)*0.02175),"")</f>
        <v/>
      </c>
      <c r="Z56" s="69" t="s">
        <v>48</v>
      </c>
      <c r="AA56" s="70" t="s">
        <v>48</v>
      </c>
      <c r="AE56" s="71"/>
      <c r="BB56" s="94" t="s">
        <v>67</v>
      </c>
    </row>
    <row r="57" spans="1:54" ht="27" hidden="1" customHeight="1" x14ac:dyDescent="0.25">
      <c r="A57" s="64" t="s">
        <v>118</v>
      </c>
      <c r="B57" s="64" t="s">
        <v>120</v>
      </c>
      <c r="C57" s="37">
        <v>4301011481</v>
      </c>
      <c r="D57" s="435">
        <v>4680115881426</v>
      </c>
      <c r="E57" s="43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113</v>
      </c>
      <c r="L57" s="39" t="s">
        <v>121</v>
      </c>
      <c r="M57" s="39"/>
      <c r="N57" s="38">
        <v>55</v>
      </c>
      <c r="O57" s="45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7"/>
      <c r="Q57" s="437"/>
      <c r="R57" s="437"/>
      <c r="S57" s="438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IFERROR(IF(X57=0,"",ROUNDUP(X57/H57,0)*0.02039),"")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hidden="1" customHeight="1" x14ac:dyDescent="0.25">
      <c r="A58" s="64" t="s">
        <v>122</v>
      </c>
      <c r="B58" s="64" t="s">
        <v>123</v>
      </c>
      <c r="C58" s="37">
        <v>4301011437</v>
      </c>
      <c r="D58" s="435">
        <v>4680115881419</v>
      </c>
      <c r="E58" s="43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112</v>
      </c>
      <c r="M58" s="39"/>
      <c r="N58" s="38">
        <v>50</v>
      </c>
      <c r="O58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7"/>
      <c r="Q58" s="437"/>
      <c r="R58" s="437"/>
      <c r="S58" s="438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IFERROR(IF(X58=0,"",ROUNDUP(X58/H58,0)*0.00937),"")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hidden="1" customHeight="1" x14ac:dyDescent="0.25">
      <c r="A59" s="64" t="s">
        <v>124</v>
      </c>
      <c r="B59" s="64" t="s">
        <v>125</v>
      </c>
      <c r="C59" s="37">
        <v>4301011458</v>
      </c>
      <c r="D59" s="435">
        <v>4680115881525</v>
      </c>
      <c r="E59" s="43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112</v>
      </c>
      <c r="M59" s="39"/>
      <c r="N59" s="38">
        <v>50</v>
      </c>
      <c r="O59" s="459" t="s">
        <v>126</v>
      </c>
      <c r="P59" s="437"/>
      <c r="Q59" s="437"/>
      <c r="R59" s="437"/>
      <c r="S59" s="438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hidden="1" x14ac:dyDescent="0.2">
      <c r="A60" s="442"/>
      <c r="B60" s="442"/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3"/>
      <c r="O60" s="439" t="s">
        <v>43</v>
      </c>
      <c r="P60" s="440"/>
      <c r="Q60" s="440"/>
      <c r="R60" s="440"/>
      <c r="S60" s="440"/>
      <c r="T60" s="440"/>
      <c r="U60" s="441"/>
      <c r="V60" s="43" t="s">
        <v>42</v>
      </c>
      <c r="W60" s="44">
        <f>IFERROR(W56/H56,"0")+IFERROR(W57/H57,"0")+IFERROR(W58/H58,"0")+IFERROR(W59/H59,"0")</f>
        <v>0</v>
      </c>
      <c r="X60" s="44">
        <f>IFERROR(X56/H56,"0")+IFERROR(X57/H57,"0")+IFERROR(X58/H58,"0")+IFERROR(X59/H59,"0")</f>
        <v>0</v>
      </c>
      <c r="Y60" s="44">
        <f>IFERROR(IF(Y56="",0,Y56),"0")+IFERROR(IF(Y57="",0,Y57),"0")+IFERROR(IF(Y58="",0,Y58),"0")+IFERROR(IF(Y59="",0,Y59),"0")</f>
        <v>0</v>
      </c>
      <c r="Z60" s="68"/>
      <c r="AA60" s="68"/>
    </row>
    <row r="61" spans="1:54" hidden="1" x14ac:dyDescent="0.2">
      <c r="A61" s="442"/>
      <c r="B61" s="442"/>
      <c r="C61" s="442"/>
      <c r="D61" s="442"/>
      <c r="E61" s="442"/>
      <c r="F61" s="442"/>
      <c r="G61" s="442"/>
      <c r="H61" s="442"/>
      <c r="I61" s="442"/>
      <c r="J61" s="442"/>
      <c r="K61" s="442"/>
      <c r="L61" s="442"/>
      <c r="M61" s="442"/>
      <c r="N61" s="443"/>
      <c r="O61" s="439" t="s">
        <v>43</v>
      </c>
      <c r="P61" s="440"/>
      <c r="Q61" s="440"/>
      <c r="R61" s="440"/>
      <c r="S61" s="440"/>
      <c r="T61" s="440"/>
      <c r="U61" s="441"/>
      <c r="V61" s="43" t="s">
        <v>0</v>
      </c>
      <c r="W61" s="44">
        <f>IFERROR(SUM(W56:W59),"0")</f>
        <v>0</v>
      </c>
      <c r="X61" s="44">
        <f>IFERROR(SUM(X56:X59),"0")</f>
        <v>0</v>
      </c>
      <c r="Y61" s="43"/>
      <c r="Z61" s="68"/>
      <c r="AA61" s="68"/>
    </row>
    <row r="62" spans="1:54" ht="16.5" hidden="1" customHeight="1" x14ac:dyDescent="0.25">
      <c r="A62" s="433" t="s">
        <v>107</v>
      </c>
      <c r="B62" s="433"/>
      <c r="C62" s="433"/>
      <c r="D62" s="433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66"/>
      <c r="AA62" s="66"/>
    </row>
    <row r="63" spans="1:54" ht="14.25" hidden="1" customHeight="1" x14ac:dyDescent="0.25">
      <c r="A63" s="434" t="s">
        <v>117</v>
      </c>
      <c r="B63" s="434"/>
      <c r="C63" s="434"/>
      <c r="D63" s="434"/>
      <c r="E63" s="434"/>
      <c r="F63" s="434"/>
      <c r="G63" s="434"/>
      <c r="H63" s="434"/>
      <c r="I63" s="434"/>
      <c r="J63" s="434"/>
      <c r="K63" s="434"/>
      <c r="L63" s="434"/>
      <c r="M63" s="434"/>
      <c r="N63" s="434"/>
      <c r="O63" s="434"/>
      <c r="P63" s="434"/>
      <c r="Q63" s="434"/>
      <c r="R63" s="434"/>
      <c r="S63" s="434"/>
      <c r="T63" s="434"/>
      <c r="U63" s="434"/>
      <c r="V63" s="434"/>
      <c r="W63" s="434"/>
      <c r="X63" s="434"/>
      <c r="Y63" s="434"/>
      <c r="Z63" s="67"/>
      <c r="AA63" s="67"/>
    </row>
    <row r="64" spans="1:54" ht="27" hidden="1" customHeight="1" x14ac:dyDescent="0.25">
      <c r="A64" s="64" t="s">
        <v>127</v>
      </c>
      <c r="B64" s="64" t="s">
        <v>128</v>
      </c>
      <c r="C64" s="37">
        <v>4301011623</v>
      </c>
      <c r="D64" s="435">
        <v>4607091382945</v>
      </c>
      <c r="E64" s="4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4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7"/>
      <c r="Q64" s="437"/>
      <c r="R64" s="437"/>
      <c r="S64" s="43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ref="X64:X85" si="2">IFERROR(IF(W64="",0,CEILING((W64/$H64),1)*$H64),"")</f>
        <v>0</v>
      </c>
      <c r="Y64" s="42" t="str">
        <f t="shared" ref="Y64:Y70" si="3">IFERROR(IF(X64=0,"",ROUNDUP(X64/H64,0)*0.02175),"")</f>
        <v/>
      </c>
      <c r="Z64" s="69" t="s">
        <v>48</v>
      </c>
      <c r="AA64" s="70" t="s">
        <v>48</v>
      </c>
      <c r="AE64" s="71"/>
      <c r="BB64" s="98" t="s">
        <v>67</v>
      </c>
    </row>
    <row r="65" spans="1:54" ht="27" hidden="1" customHeight="1" x14ac:dyDescent="0.25">
      <c r="A65" s="64" t="s">
        <v>129</v>
      </c>
      <c r="B65" s="64" t="s">
        <v>130</v>
      </c>
      <c r="C65" s="37">
        <v>4301011380</v>
      </c>
      <c r="D65" s="435">
        <v>4607091385670</v>
      </c>
      <c r="E65" s="43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112</v>
      </c>
      <c r="M65" s="39"/>
      <c r="N65" s="38">
        <v>50</v>
      </c>
      <c r="O65" s="4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7"/>
      <c r="Q65" s="437"/>
      <c r="R65" s="437"/>
      <c r="S65" s="43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2"/>
        <v>0</v>
      </c>
      <c r="Y65" s="42" t="str">
        <f t="shared" si="3"/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hidden="1" customHeight="1" x14ac:dyDescent="0.25">
      <c r="A66" s="64" t="s">
        <v>129</v>
      </c>
      <c r="B66" s="64" t="s">
        <v>131</v>
      </c>
      <c r="C66" s="37">
        <v>4301011540</v>
      </c>
      <c r="D66" s="435">
        <v>4607091385670</v>
      </c>
      <c r="E66" s="4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132</v>
      </c>
      <c r="M66" s="39"/>
      <c r="N66" s="38">
        <v>50</v>
      </c>
      <c r="O66" s="4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7"/>
      <c r="Q66" s="437"/>
      <c r="R66" s="437"/>
      <c r="S66" s="43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hidden="1" customHeight="1" x14ac:dyDescent="0.25">
      <c r="A67" s="64" t="s">
        <v>133</v>
      </c>
      <c r="B67" s="64" t="s">
        <v>134</v>
      </c>
      <c r="C67" s="37">
        <v>4301011625</v>
      </c>
      <c r="D67" s="435">
        <v>4680115883956</v>
      </c>
      <c r="E67" s="43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4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7"/>
      <c r="Q67" s="437"/>
      <c r="R67" s="437"/>
      <c r="S67" s="43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hidden="1" customHeight="1" x14ac:dyDescent="0.25">
      <c r="A68" s="64" t="s">
        <v>135</v>
      </c>
      <c r="B68" s="64" t="s">
        <v>136</v>
      </c>
      <c r="C68" s="37">
        <v>4301011468</v>
      </c>
      <c r="D68" s="435">
        <v>4680115881327</v>
      </c>
      <c r="E68" s="43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113</v>
      </c>
      <c r="L68" s="39" t="s">
        <v>137</v>
      </c>
      <c r="M68" s="39"/>
      <c r="N68" s="38">
        <v>50</v>
      </c>
      <c r="O68" s="46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7"/>
      <c r="Q68" s="437"/>
      <c r="R68" s="437"/>
      <c r="S68" s="43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16.5" hidden="1" customHeight="1" x14ac:dyDescent="0.25">
      <c r="A69" s="64" t="s">
        <v>138</v>
      </c>
      <c r="B69" s="64" t="s">
        <v>139</v>
      </c>
      <c r="C69" s="37">
        <v>4301011703</v>
      </c>
      <c r="D69" s="435">
        <v>4680115882133</v>
      </c>
      <c r="E69" s="43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113</v>
      </c>
      <c r="L69" s="39" t="s">
        <v>112</v>
      </c>
      <c r="M69" s="39"/>
      <c r="N69" s="38">
        <v>50</v>
      </c>
      <c r="O69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7"/>
      <c r="Q69" s="437"/>
      <c r="R69" s="437"/>
      <c r="S69" s="43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hidden="1" customHeight="1" x14ac:dyDescent="0.25">
      <c r="A70" s="64" t="s">
        <v>138</v>
      </c>
      <c r="B70" s="64" t="s">
        <v>140</v>
      </c>
      <c r="C70" s="37">
        <v>4301011514</v>
      </c>
      <c r="D70" s="435">
        <v>4680115882133</v>
      </c>
      <c r="E70" s="435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113</v>
      </c>
      <c r="L70" s="39" t="s">
        <v>112</v>
      </c>
      <c r="M70" s="39"/>
      <c r="N70" s="38">
        <v>50</v>
      </c>
      <c r="O70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7"/>
      <c r="Q70" s="437"/>
      <c r="R70" s="437"/>
      <c r="S70" s="43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27" hidden="1" customHeight="1" x14ac:dyDescent="0.25">
      <c r="A71" s="64" t="s">
        <v>141</v>
      </c>
      <c r="B71" s="64" t="s">
        <v>142</v>
      </c>
      <c r="C71" s="37">
        <v>4301011192</v>
      </c>
      <c r="D71" s="435">
        <v>4607091382952</v>
      </c>
      <c r="E71" s="43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112</v>
      </c>
      <c r="M71" s="39"/>
      <c r="N71" s="38">
        <v>50</v>
      </c>
      <c r="O71" s="4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7"/>
      <c r="Q71" s="437"/>
      <c r="R71" s="437"/>
      <c r="S71" s="43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>IFERROR(IF(X71=0,"",ROUNDUP(X71/H71,0)*0.00753),"")</f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hidden="1" customHeight="1" x14ac:dyDescent="0.25">
      <c r="A72" s="64" t="s">
        <v>143</v>
      </c>
      <c r="B72" s="64" t="s">
        <v>144</v>
      </c>
      <c r="C72" s="37">
        <v>4301011382</v>
      </c>
      <c r="D72" s="435">
        <v>4607091385687</v>
      </c>
      <c r="E72" s="43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132</v>
      </c>
      <c r="M72" s="39"/>
      <c r="N72" s="38">
        <v>50</v>
      </c>
      <c r="O72" s="4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7"/>
      <c r="Q72" s="437"/>
      <c r="R72" s="437"/>
      <c r="S72" s="43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 t="shared" ref="Y72:Y79" si="4">IFERROR(IF(X72=0,"",ROUNDUP(X72/H72,0)*0.00937),"")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hidden="1" customHeight="1" x14ac:dyDescent="0.25">
      <c r="A73" s="64" t="s">
        <v>145</v>
      </c>
      <c r="B73" s="64" t="s">
        <v>146</v>
      </c>
      <c r="C73" s="37">
        <v>4301011565</v>
      </c>
      <c r="D73" s="435">
        <v>4680115882539</v>
      </c>
      <c r="E73" s="43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132</v>
      </c>
      <c r="M73" s="39"/>
      <c r="N73" s="38">
        <v>50</v>
      </c>
      <c r="O73" s="4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7"/>
      <c r="Q73" s="437"/>
      <c r="R73" s="437"/>
      <c r="S73" s="43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si="4"/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hidden="1" customHeight="1" x14ac:dyDescent="0.25">
      <c r="A74" s="64" t="s">
        <v>147</v>
      </c>
      <c r="B74" s="64" t="s">
        <v>148</v>
      </c>
      <c r="C74" s="37">
        <v>4301011344</v>
      </c>
      <c r="D74" s="435">
        <v>4607091384604</v>
      </c>
      <c r="E74" s="43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112</v>
      </c>
      <c r="M74" s="39"/>
      <c r="N74" s="38">
        <v>50</v>
      </c>
      <c r="O74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7"/>
      <c r="Q74" s="437"/>
      <c r="R74" s="437"/>
      <c r="S74" s="43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hidden="1" customHeight="1" x14ac:dyDescent="0.25">
      <c r="A75" s="64" t="s">
        <v>147</v>
      </c>
      <c r="B75" s="64" t="s">
        <v>149</v>
      </c>
      <c r="C75" s="37">
        <v>4301011705</v>
      </c>
      <c r="D75" s="435">
        <v>4607091384604</v>
      </c>
      <c r="E75" s="435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112</v>
      </c>
      <c r="M75" s="39"/>
      <c r="N75" s="38">
        <v>50</v>
      </c>
      <c r="O75" s="4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7"/>
      <c r="Q75" s="437"/>
      <c r="R75" s="437"/>
      <c r="S75" s="43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hidden="1" customHeight="1" x14ac:dyDescent="0.25">
      <c r="A76" s="64" t="s">
        <v>150</v>
      </c>
      <c r="B76" s="64" t="s">
        <v>151</v>
      </c>
      <c r="C76" s="37">
        <v>4301011386</v>
      </c>
      <c r="D76" s="435">
        <v>4680115880283</v>
      </c>
      <c r="E76" s="435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112</v>
      </c>
      <c r="M76" s="39"/>
      <c r="N76" s="38">
        <v>45</v>
      </c>
      <c r="O76" s="4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7"/>
      <c r="Q76" s="437"/>
      <c r="R76" s="437"/>
      <c r="S76" s="43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hidden="1" customHeight="1" x14ac:dyDescent="0.25">
      <c r="A77" s="64" t="s">
        <v>152</v>
      </c>
      <c r="B77" s="64" t="s">
        <v>153</v>
      </c>
      <c r="C77" s="37">
        <v>4301011624</v>
      </c>
      <c r="D77" s="435">
        <v>4680115883949</v>
      </c>
      <c r="E77" s="435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112</v>
      </c>
      <c r="M77" s="39"/>
      <c r="N77" s="38">
        <v>50</v>
      </c>
      <c r="O77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7"/>
      <c r="Q77" s="437"/>
      <c r="R77" s="437"/>
      <c r="S77" s="43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16.5" hidden="1" customHeight="1" x14ac:dyDescent="0.25">
      <c r="A78" s="64" t="s">
        <v>154</v>
      </c>
      <c r="B78" s="64" t="s">
        <v>155</v>
      </c>
      <c r="C78" s="37">
        <v>4301011476</v>
      </c>
      <c r="D78" s="435">
        <v>4680115881518</v>
      </c>
      <c r="E78" s="435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9"/>
      <c r="N78" s="38">
        <v>50</v>
      </c>
      <c r="O78" s="4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7"/>
      <c r="Q78" s="437"/>
      <c r="R78" s="437"/>
      <c r="S78" s="43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hidden="1" customHeight="1" x14ac:dyDescent="0.25">
      <c r="A79" s="64" t="s">
        <v>156</v>
      </c>
      <c r="B79" s="64" t="s">
        <v>157</v>
      </c>
      <c r="C79" s="37">
        <v>4301011443</v>
      </c>
      <c r="D79" s="435">
        <v>4680115881303</v>
      </c>
      <c r="E79" s="435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137</v>
      </c>
      <c r="M79" s="39"/>
      <c r="N79" s="38">
        <v>50</v>
      </c>
      <c r="O79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7"/>
      <c r="Q79" s="437"/>
      <c r="R79" s="437"/>
      <c r="S79" s="43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 t="shared" si="4"/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hidden="1" customHeight="1" x14ac:dyDescent="0.25">
      <c r="A80" s="64" t="s">
        <v>158</v>
      </c>
      <c r="B80" s="64" t="s">
        <v>159</v>
      </c>
      <c r="C80" s="37">
        <v>4301011562</v>
      </c>
      <c r="D80" s="435">
        <v>4680115882577</v>
      </c>
      <c r="E80" s="43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99</v>
      </c>
      <c r="M80" s="39"/>
      <c r="N80" s="38">
        <v>90</v>
      </c>
      <c r="O80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7"/>
      <c r="Q80" s="437"/>
      <c r="R80" s="437"/>
      <c r="S80" s="43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hidden="1" customHeight="1" x14ac:dyDescent="0.25">
      <c r="A81" s="64" t="s">
        <v>158</v>
      </c>
      <c r="B81" s="64" t="s">
        <v>160</v>
      </c>
      <c r="C81" s="37">
        <v>4301011564</v>
      </c>
      <c r="D81" s="435">
        <v>4680115882577</v>
      </c>
      <c r="E81" s="435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99</v>
      </c>
      <c r="M81" s="39"/>
      <c r="N81" s="38">
        <v>90</v>
      </c>
      <c r="O81" s="4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7"/>
      <c r="Q81" s="437"/>
      <c r="R81" s="437"/>
      <c r="S81" s="438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hidden="1" customHeight="1" x14ac:dyDescent="0.25">
      <c r="A82" s="64" t="s">
        <v>161</v>
      </c>
      <c r="B82" s="64" t="s">
        <v>162</v>
      </c>
      <c r="C82" s="37">
        <v>4301011432</v>
      </c>
      <c r="D82" s="435">
        <v>4680115882720</v>
      </c>
      <c r="E82" s="43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112</v>
      </c>
      <c r="M82" s="39"/>
      <c r="N82" s="38">
        <v>90</v>
      </c>
      <c r="O82" s="4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7"/>
      <c r="Q82" s="437"/>
      <c r="R82" s="437"/>
      <c r="S82" s="438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27" hidden="1" customHeight="1" x14ac:dyDescent="0.25">
      <c r="A83" s="64" t="s">
        <v>163</v>
      </c>
      <c r="B83" s="64" t="s">
        <v>164</v>
      </c>
      <c r="C83" s="37">
        <v>4301011417</v>
      </c>
      <c r="D83" s="435">
        <v>4680115880269</v>
      </c>
      <c r="E83" s="435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9"/>
      <c r="N83" s="38">
        <v>50</v>
      </c>
      <c r="O83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7"/>
      <c r="Q83" s="437"/>
      <c r="R83" s="437"/>
      <c r="S83" s="438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hidden="1" customHeight="1" x14ac:dyDescent="0.25">
      <c r="A84" s="64" t="s">
        <v>165</v>
      </c>
      <c r="B84" s="64" t="s">
        <v>166</v>
      </c>
      <c r="C84" s="37">
        <v>4301011415</v>
      </c>
      <c r="D84" s="435">
        <v>4680115880429</v>
      </c>
      <c r="E84" s="435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9"/>
      <c r="N84" s="38">
        <v>50</v>
      </c>
      <c r="O84" s="4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7"/>
      <c r="Q84" s="437"/>
      <c r="R84" s="437"/>
      <c r="S84" s="438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ht="16.5" hidden="1" customHeight="1" x14ac:dyDescent="0.25">
      <c r="A85" s="64" t="s">
        <v>167</v>
      </c>
      <c r="B85" s="64" t="s">
        <v>168</v>
      </c>
      <c r="C85" s="37">
        <v>4301011462</v>
      </c>
      <c r="D85" s="435">
        <v>4680115881457</v>
      </c>
      <c r="E85" s="435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9"/>
      <c r="N85" s="38">
        <v>50</v>
      </c>
      <c r="O85" s="4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7"/>
      <c r="Q85" s="437"/>
      <c r="R85" s="437"/>
      <c r="S85" s="438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2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71"/>
      <c r="BB85" s="119" t="s">
        <v>67</v>
      </c>
    </row>
    <row r="86" spans="1:54" hidden="1" x14ac:dyDescent="0.2">
      <c r="A86" s="442"/>
      <c r="B86" s="442"/>
      <c r="C86" s="442"/>
      <c r="D86" s="442"/>
      <c r="E86" s="442"/>
      <c r="F86" s="442"/>
      <c r="G86" s="442"/>
      <c r="H86" s="442"/>
      <c r="I86" s="442"/>
      <c r="J86" s="442"/>
      <c r="K86" s="442"/>
      <c r="L86" s="442"/>
      <c r="M86" s="442"/>
      <c r="N86" s="443"/>
      <c r="O86" s="439" t="s">
        <v>43</v>
      </c>
      <c r="P86" s="440"/>
      <c r="Q86" s="440"/>
      <c r="R86" s="440"/>
      <c r="S86" s="440"/>
      <c r="T86" s="440"/>
      <c r="U86" s="441"/>
      <c r="V86" s="43" t="s">
        <v>42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54" hidden="1" x14ac:dyDescent="0.2">
      <c r="A87" s="442"/>
      <c r="B87" s="442"/>
      <c r="C87" s="442"/>
      <c r="D87" s="442"/>
      <c r="E87" s="442"/>
      <c r="F87" s="442"/>
      <c r="G87" s="442"/>
      <c r="H87" s="442"/>
      <c r="I87" s="442"/>
      <c r="J87" s="442"/>
      <c r="K87" s="442"/>
      <c r="L87" s="442"/>
      <c r="M87" s="442"/>
      <c r="N87" s="443"/>
      <c r="O87" s="439" t="s">
        <v>43</v>
      </c>
      <c r="P87" s="440"/>
      <c r="Q87" s="440"/>
      <c r="R87" s="440"/>
      <c r="S87" s="440"/>
      <c r="T87" s="440"/>
      <c r="U87" s="441"/>
      <c r="V87" s="43" t="s">
        <v>0</v>
      </c>
      <c r="W87" s="44">
        <f>IFERROR(SUM(W64:W85),"0")</f>
        <v>0</v>
      </c>
      <c r="X87" s="44">
        <f>IFERROR(SUM(X64:X85),"0")</f>
        <v>0</v>
      </c>
      <c r="Y87" s="43"/>
      <c r="Z87" s="68"/>
      <c r="AA87" s="68"/>
    </row>
    <row r="88" spans="1:54" ht="14.25" hidden="1" customHeight="1" x14ac:dyDescent="0.25">
      <c r="A88" s="434" t="s">
        <v>109</v>
      </c>
      <c r="B88" s="434"/>
      <c r="C88" s="434"/>
      <c r="D88" s="434"/>
      <c r="E88" s="434"/>
      <c r="F88" s="434"/>
      <c r="G88" s="434"/>
      <c r="H88" s="434"/>
      <c r="I88" s="434"/>
      <c r="J88" s="434"/>
      <c r="K88" s="434"/>
      <c r="L88" s="434"/>
      <c r="M88" s="434"/>
      <c r="N88" s="434"/>
      <c r="O88" s="434"/>
      <c r="P88" s="434"/>
      <c r="Q88" s="434"/>
      <c r="R88" s="434"/>
      <c r="S88" s="434"/>
      <c r="T88" s="434"/>
      <c r="U88" s="434"/>
      <c r="V88" s="434"/>
      <c r="W88" s="434"/>
      <c r="X88" s="434"/>
      <c r="Y88" s="434"/>
      <c r="Z88" s="67"/>
      <c r="AA88" s="67"/>
    </row>
    <row r="89" spans="1:54" ht="16.5" hidden="1" customHeight="1" x14ac:dyDescent="0.25">
      <c r="A89" s="64" t="s">
        <v>169</v>
      </c>
      <c r="B89" s="64" t="s">
        <v>170</v>
      </c>
      <c r="C89" s="37">
        <v>4301020235</v>
      </c>
      <c r="D89" s="435">
        <v>4680115881488</v>
      </c>
      <c r="E89" s="435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113</v>
      </c>
      <c r="L89" s="39" t="s">
        <v>112</v>
      </c>
      <c r="M89" s="39"/>
      <c r="N89" s="38">
        <v>50</v>
      </c>
      <c r="O89" s="4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7"/>
      <c r="Q89" s="437"/>
      <c r="R89" s="437"/>
      <c r="S89" s="438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hidden="1" customHeight="1" x14ac:dyDescent="0.25">
      <c r="A90" s="64" t="s">
        <v>171</v>
      </c>
      <c r="B90" s="64" t="s">
        <v>172</v>
      </c>
      <c r="C90" s="37">
        <v>4301020228</v>
      </c>
      <c r="D90" s="435">
        <v>4680115882751</v>
      </c>
      <c r="E90" s="435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112</v>
      </c>
      <c r="M90" s="39"/>
      <c r="N90" s="38">
        <v>90</v>
      </c>
      <c r="O90" s="48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7"/>
      <c r="Q90" s="437"/>
      <c r="R90" s="437"/>
      <c r="S90" s="438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hidden="1" customHeight="1" x14ac:dyDescent="0.25">
      <c r="A91" s="64" t="s">
        <v>173</v>
      </c>
      <c r="B91" s="64" t="s">
        <v>174</v>
      </c>
      <c r="C91" s="37">
        <v>4301020258</v>
      </c>
      <c r="D91" s="435">
        <v>4680115882775</v>
      </c>
      <c r="E91" s="435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175</v>
      </c>
      <c r="L91" s="39" t="s">
        <v>132</v>
      </c>
      <c r="M91" s="39"/>
      <c r="N91" s="38">
        <v>50</v>
      </c>
      <c r="O91" s="48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7"/>
      <c r="Q91" s="437"/>
      <c r="R91" s="437"/>
      <c r="S91" s="438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ht="27" hidden="1" customHeight="1" x14ac:dyDescent="0.25">
      <c r="A92" s="64" t="s">
        <v>176</v>
      </c>
      <c r="B92" s="64" t="s">
        <v>177</v>
      </c>
      <c r="C92" s="37">
        <v>4301020217</v>
      </c>
      <c r="D92" s="435">
        <v>4680115880658</v>
      </c>
      <c r="E92" s="435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112</v>
      </c>
      <c r="M92" s="39"/>
      <c r="N92" s="38">
        <v>50</v>
      </c>
      <c r="O92" s="4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7"/>
      <c r="Q92" s="437"/>
      <c r="R92" s="437"/>
      <c r="S92" s="438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71"/>
      <c r="BB92" s="123" t="s">
        <v>67</v>
      </c>
    </row>
    <row r="93" spans="1:54" hidden="1" x14ac:dyDescent="0.2">
      <c r="A93" s="442"/>
      <c r="B93" s="442"/>
      <c r="C93" s="442"/>
      <c r="D93" s="442"/>
      <c r="E93" s="442"/>
      <c r="F93" s="442"/>
      <c r="G93" s="442"/>
      <c r="H93" s="442"/>
      <c r="I93" s="442"/>
      <c r="J93" s="442"/>
      <c r="K93" s="442"/>
      <c r="L93" s="442"/>
      <c r="M93" s="442"/>
      <c r="N93" s="443"/>
      <c r="O93" s="439" t="s">
        <v>43</v>
      </c>
      <c r="P93" s="440"/>
      <c r="Q93" s="440"/>
      <c r="R93" s="440"/>
      <c r="S93" s="440"/>
      <c r="T93" s="440"/>
      <c r="U93" s="441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54" hidden="1" x14ac:dyDescent="0.2">
      <c r="A94" s="442"/>
      <c r="B94" s="442"/>
      <c r="C94" s="442"/>
      <c r="D94" s="442"/>
      <c r="E94" s="442"/>
      <c r="F94" s="442"/>
      <c r="G94" s="442"/>
      <c r="H94" s="442"/>
      <c r="I94" s="442"/>
      <c r="J94" s="442"/>
      <c r="K94" s="442"/>
      <c r="L94" s="442"/>
      <c r="M94" s="442"/>
      <c r="N94" s="443"/>
      <c r="O94" s="439" t="s">
        <v>43</v>
      </c>
      <c r="P94" s="440"/>
      <c r="Q94" s="440"/>
      <c r="R94" s="440"/>
      <c r="S94" s="440"/>
      <c r="T94" s="440"/>
      <c r="U94" s="441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54" ht="14.25" hidden="1" customHeight="1" x14ac:dyDescent="0.25">
      <c r="A95" s="434" t="s">
        <v>76</v>
      </c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4"/>
      <c r="P95" s="434"/>
      <c r="Q95" s="434"/>
      <c r="R95" s="434"/>
      <c r="S95" s="434"/>
      <c r="T95" s="434"/>
      <c r="U95" s="434"/>
      <c r="V95" s="434"/>
      <c r="W95" s="434"/>
      <c r="X95" s="434"/>
      <c r="Y95" s="434"/>
      <c r="Z95" s="67"/>
      <c r="AA95" s="67"/>
    </row>
    <row r="96" spans="1:54" ht="16.5" hidden="1" customHeight="1" x14ac:dyDescent="0.25">
      <c r="A96" s="64" t="s">
        <v>178</v>
      </c>
      <c r="B96" s="64" t="s">
        <v>179</v>
      </c>
      <c r="C96" s="37">
        <v>4301030895</v>
      </c>
      <c r="D96" s="435">
        <v>4607091387667</v>
      </c>
      <c r="E96" s="43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113</v>
      </c>
      <c r="L96" s="39" t="s">
        <v>112</v>
      </c>
      <c r="M96" s="39"/>
      <c r="N96" s="38">
        <v>40</v>
      </c>
      <c r="O96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7"/>
      <c r="Q96" s="437"/>
      <c r="R96" s="437"/>
      <c r="S96" s="43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3" si="5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27" hidden="1" customHeight="1" x14ac:dyDescent="0.25">
      <c r="A97" s="64" t="s">
        <v>180</v>
      </c>
      <c r="B97" s="64" t="s">
        <v>181</v>
      </c>
      <c r="C97" s="37">
        <v>4301030961</v>
      </c>
      <c r="D97" s="435">
        <v>4607091387636</v>
      </c>
      <c r="E97" s="435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9"/>
      <c r="N97" s="38">
        <v>40</v>
      </c>
      <c r="O97" s="4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7"/>
      <c r="Q97" s="437"/>
      <c r="R97" s="437"/>
      <c r="S97" s="43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16.5" hidden="1" customHeight="1" x14ac:dyDescent="0.25">
      <c r="A98" s="64" t="s">
        <v>182</v>
      </c>
      <c r="B98" s="64" t="s">
        <v>183</v>
      </c>
      <c r="C98" s="37">
        <v>4301030963</v>
      </c>
      <c r="D98" s="435">
        <v>4607091382426</v>
      </c>
      <c r="E98" s="43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113</v>
      </c>
      <c r="L98" s="39" t="s">
        <v>79</v>
      </c>
      <c r="M98" s="39"/>
      <c r="N98" s="38">
        <v>40</v>
      </c>
      <c r="O98" s="4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7"/>
      <c r="Q98" s="437"/>
      <c r="R98" s="437"/>
      <c r="S98" s="438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hidden="1" customHeight="1" x14ac:dyDescent="0.25">
      <c r="A99" s="64" t="s">
        <v>184</v>
      </c>
      <c r="B99" s="64" t="s">
        <v>185</v>
      </c>
      <c r="C99" s="37">
        <v>4301030962</v>
      </c>
      <c r="D99" s="435">
        <v>4607091386547</v>
      </c>
      <c r="E99" s="43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175</v>
      </c>
      <c r="L99" s="39" t="s">
        <v>79</v>
      </c>
      <c r="M99" s="39"/>
      <c r="N99" s="38">
        <v>40</v>
      </c>
      <c r="O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7"/>
      <c r="Q99" s="437"/>
      <c r="R99" s="437"/>
      <c r="S99" s="438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hidden="1" customHeight="1" x14ac:dyDescent="0.25">
      <c r="A100" s="64" t="s">
        <v>186</v>
      </c>
      <c r="B100" s="64" t="s">
        <v>187</v>
      </c>
      <c r="C100" s="37">
        <v>4301031079</v>
      </c>
      <c r="D100" s="435">
        <v>4607091384734</v>
      </c>
      <c r="E100" s="43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175</v>
      </c>
      <c r="L100" s="39" t="s">
        <v>79</v>
      </c>
      <c r="M100" s="39"/>
      <c r="N100" s="38">
        <v>45</v>
      </c>
      <c r="O100" s="49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7"/>
      <c r="Q100" s="437"/>
      <c r="R100" s="437"/>
      <c r="S100" s="438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hidden="1" customHeight="1" x14ac:dyDescent="0.25">
      <c r="A101" s="64" t="s">
        <v>188</v>
      </c>
      <c r="B101" s="64" t="s">
        <v>189</v>
      </c>
      <c r="C101" s="37">
        <v>4301030964</v>
      </c>
      <c r="D101" s="435">
        <v>4607091382464</v>
      </c>
      <c r="E101" s="43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175</v>
      </c>
      <c r="L101" s="39" t="s">
        <v>79</v>
      </c>
      <c r="M101" s="39"/>
      <c r="N101" s="38">
        <v>40</v>
      </c>
      <c r="O101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7"/>
      <c r="Q101" s="437"/>
      <c r="R101" s="437"/>
      <c r="S101" s="43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ht="27" hidden="1" customHeight="1" x14ac:dyDescent="0.25">
      <c r="A102" s="64" t="s">
        <v>190</v>
      </c>
      <c r="B102" s="64" t="s">
        <v>191</v>
      </c>
      <c r="C102" s="37">
        <v>4301031235</v>
      </c>
      <c r="D102" s="435">
        <v>4680115883444</v>
      </c>
      <c r="E102" s="43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99</v>
      </c>
      <c r="M102" s="39"/>
      <c r="N102" s="38">
        <v>90</v>
      </c>
      <c r="O102" s="4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7"/>
      <c r="Q102" s="437"/>
      <c r="R102" s="437"/>
      <c r="S102" s="43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5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71"/>
      <c r="BB102" s="130" t="s">
        <v>67</v>
      </c>
    </row>
    <row r="103" spans="1:54" ht="27" hidden="1" customHeight="1" x14ac:dyDescent="0.25">
      <c r="A103" s="64" t="s">
        <v>190</v>
      </c>
      <c r="B103" s="64" t="s">
        <v>192</v>
      </c>
      <c r="C103" s="37">
        <v>4301031234</v>
      </c>
      <c r="D103" s="435">
        <v>4680115883444</v>
      </c>
      <c r="E103" s="4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99</v>
      </c>
      <c r="M103" s="39"/>
      <c r="N103" s="38">
        <v>90</v>
      </c>
      <c r="O103" s="49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7"/>
      <c r="Q103" s="437"/>
      <c r="R103" s="437"/>
      <c r="S103" s="43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5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71"/>
      <c r="BB103" s="131" t="s">
        <v>67</v>
      </c>
    </row>
    <row r="104" spans="1:54" hidden="1" x14ac:dyDescent="0.2">
      <c r="A104" s="442"/>
      <c r="B104" s="442"/>
      <c r="C104" s="442"/>
      <c r="D104" s="442"/>
      <c r="E104" s="442"/>
      <c r="F104" s="442"/>
      <c r="G104" s="442"/>
      <c r="H104" s="442"/>
      <c r="I104" s="442"/>
      <c r="J104" s="442"/>
      <c r="K104" s="442"/>
      <c r="L104" s="442"/>
      <c r="M104" s="442"/>
      <c r="N104" s="443"/>
      <c r="O104" s="439" t="s">
        <v>43</v>
      </c>
      <c r="P104" s="440"/>
      <c r="Q104" s="440"/>
      <c r="R104" s="440"/>
      <c r="S104" s="440"/>
      <c r="T104" s="440"/>
      <c r="U104" s="441"/>
      <c r="V104" s="43" t="s">
        <v>42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IFERROR(X96/H96,"0")+IFERROR(X97/H97,"0")+IFERROR(X98/H98,"0")+IFERROR(X99/H99,"0")+IFERROR(X100/H100,"0")+IFERROR(X101/H101,"0")+IFERROR(X102/H102,"0")+IFERROR(X103/H103,"0")</f>
        <v>0</v>
      </c>
      <c r="Y104" s="44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54" hidden="1" x14ac:dyDescent="0.2">
      <c r="A105" s="442"/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3"/>
      <c r="O105" s="439" t="s">
        <v>43</v>
      </c>
      <c r="P105" s="440"/>
      <c r="Q105" s="440"/>
      <c r="R105" s="440"/>
      <c r="S105" s="440"/>
      <c r="T105" s="440"/>
      <c r="U105" s="441"/>
      <c r="V105" s="43" t="s">
        <v>0</v>
      </c>
      <c r="W105" s="44">
        <f>IFERROR(SUM(W96:W103),"0")</f>
        <v>0</v>
      </c>
      <c r="X105" s="44">
        <f>IFERROR(SUM(X96:X103),"0")</f>
        <v>0</v>
      </c>
      <c r="Y105" s="43"/>
      <c r="Z105" s="68"/>
      <c r="AA105" s="68"/>
    </row>
    <row r="106" spans="1:54" ht="14.25" hidden="1" customHeight="1" x14ac:dyDescent="0.25">
      <c r="A106" s="434" t="s">
        <v>81</v>
      </c>
      <c r="B106" s="434"/>
      <c r="C106" s="434"/>
      <c r="D106" s="434"/>
      <c r="E106" s="434"/>
      <c r="F106" s="434"/>
      <c r="G106" s="434"/>
      <c r="H106" s="434"/>
      <c r="I106" s="434"/>
      <c r="J106" s="434"/>
      <c r="K106" s="434"/>
      <c r="L106" s="434"/>
      <c r="M106" s="434"/>
      <c r="N106" s="434"/>
      <c r="O106" s="434"/>
      <c r="P106" s="434"/>
      <c r="Q106" s="434"/>
      <c r="R106" s="434"/>
      <c r="S106" s="434"/>
      <c r="T106" s="434"/>
      <c r="U106" s="434"/>
      <c r="V106" s="434"/>
      <c r="W106" s="434"/>
      <c r="X106" s="434"/>
      <c r="Y106" s="434"/>
      <c r="Z106" s="67"/>
      <c r="AA106" s="67"/>
    </row>
    <row r="107" spans="1:54" ht="16.5" hidden="1" customHeight="1" x14ac:dyDescent="0.25">
      <c r="A107" s="64" t="s">
        <v>194</v>
      </c>
      <c r="B107" s="64" t="s">
        <v>195</v>
      </c>
      <c r="C107" s="37">
        <v>4301051693</v>
      </c>
      <c r="D107" s="435">
        <v>4680115884915</v>
      </c>
      <c r="E107" s="435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9"/>
      <c r="N107" s="38">
        <v>30</v>
      </c>
      <c r="O107" s="494" t="s">
        <v>196</v>
      </c>
      <c r="P107" s="437"/>
      <c r="Q107" s="437"/>
      <c r="R107" s="437"/>
      <c r="S107" s="438"/>
      <c r="T107" s="40" t="s">
        <v>193</v>
      </c>
      <c r="U107" s="40" t="s">
        <v>48</v>
      </c>
      <c r="V107" s="41" t="s">
        <v>0</v>
      </c>
      <c r="W107" s="59">
        <v>0</v>
      </c>
      <c r="X107" s="56">
        <f t="shared" ref="X107:X120" si="6">IFERROR(IF(W107="",0,CEILING((W107/$H107),1)*$H107),"")</f>
        <v>0</v>
      </c>
      <c r="Y107" s="42" t="str">
        <f>IFERROR(IF(X107=0,"",ROUNDUP(X107/H107,0)*0.00753),"")</f>
        <v/>
      </c>
      <c r="Z107" s="69" t="s">
        <v>48</v>
      </c>
      <c r="AA107" s="70" t="s">
        <v>197</v>
      </c>
      <c r="AE107" s="71"/>
      <c r="BB107" s="132" t="s">
        <v>67</v>
      </c>
    </row>
    <row r="108" spans="1:54" ht="16.5" hidden="1" customHeight="1" x14ac:dyDescent="0.25">
      <c r="A108" s="64" t="s">
        <v>198</v>
      </c>
      <c r="B108" s="64" t="s">
        <v>199</v>
      </c>
      <c r="C108" s="37">
        <v>4301051395</v>
      </c>
      <c r="D108" s="435">
        <v>4680115884311</v>
      </c>
      <c r="E108" s="435"/>
      <c r="F108" s="63">
        <v>0.3</v>
      </c>
      <c r="G108" s="38">
        <v>6</v>
      </c>
      <c r="H108" s="63">
        <v>1.8</v>
      </c>
      <c r="I108" s="63">
        <v>2.0659999999999998</v>
      </c>
      <c r="J108" s="38">
        <v>156</v>
      </c>
      <c r="K108" s="38" t="s">
        <v>80</v>
      </c>
      <c r="L108" s="39" t="s">
        <v>79</v>
      </c>
      <c r="M108" s="39"/>
      <c r="N108" s="38">
        <v>30</v>
      </c>
      <c r="O108" s="495" t="s">
        <v>200</v>
      </c>
      <c r="P108" s="437"/>
      <c r="Q108" s="437"/>
      <c r="R108" s="437"/>
      <c r="S108" s="438"/>
      <c r="T108" s="40" t="s">
        <v>193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IFERROR(IF(X108=0,"",ROUNDUP(X108/H108,0)*0.00753),"")</f>
        <v/>
      </c>
      <c r="Z108" s="69" t="s">
        <v>48</v>
      </c>
      <c r="AA108" s="70" t="s">
        <v>197</v>
      </c>
      <c r="AE108" s="71"/>
      <c r="BB108" s="133" t="s">
        <v>67</v>
      </c>
    </row>
    <row r="109" spans="1:54" ht="16.5" hidden="1" customHeight="1" x14ac:dyDescent="0.25">
      <c r="A109" s="64" t="s">
        <v>201</v>
      </c>
      <c r="B109" s="64" t="s">
        <v>202</v>
      </c>
      <c r="C109" s="37">
        <v>4301051641</v>
      </c>
      <c r="D109" s="435">
        <v>4680115884403</v>
      </c>
      <c r="E109" s="435"/>
      <c r="F109" s="63">
        <v>0.3</v>
      </c>
      <c r="G109" s="38">
        <v>6</v>
      </c>
      <c r="H109" s="63">
        <v>1.8</v>
      </c>
      <c r="I109" s="63">
        <v>2</v>
      </c>
      <c r="J109" s="38">
        <v>156</v>
      </c>
      <c r="K109" s="38" t="s">
        <v>80</v>
      </c>
      <c r="L109" s="39" t="s">
        <v>79</v>
      </c>
      <c r="M109" s="39"/>
      <c r="N109" s="38">
        <v>30</v>
      </c>
      <c r="O109" s="49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7"/>
      <c r="Q109" s="437"/>
      <c r="R109" s="437"/>
      <c r="S109" s="43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IFERROR(IF(X109=0,"",ROUNDUP(X109/H109,0)*0.00753),"")</f>
        <v/>
      </c>
      <c r="Z109" s="69" t="s">
        <v>48</v>
      </c>
      <c r="AA109" s="70" t="s">
        <v>197</v>
      </c>
      <c r="AE109" s="71"/>
      <c r="BB109" s="134" t="s">
        <v>67</v>
      </c>
    </row>
    <row r="110" spans="1:54" ht="27" hidden="1" customHeight="1" x14ac:dyDescent="0.25">
      <c r="A110" s="64" t="s">
        <v>203</v>
      </c>
      <c r="B110" s="64" t="s">
        <v>204</v>
      </c>
      <c r="C110" s="37">
        <v>4301051543</v>
      </c>
      <c r="D110" s="435">
        <v>4607091386967</v>
      </c>
      <c r="E110" s="435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113</v>
      </c>
      <c r="L110" s="39" t="s">
        <v>79</v>
      </c>
      <c r="M110" s="39"/>
      <c r="N110" s="38">
        <v>45</v>
      </c>
      <c r="O110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7"/>
      <c r="Q110" s="437"/>
      <c r="R110" s="437"/>
      <c r="S110" s="43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hidden="1" customHeight="1" x14ac:dyDescent="0.25">
      <c r="A111" s="64" t="s">
        <v>203</v>
      </c>
      <c r="B111" s="64" t="s">
        <v>205</v>
      </c>
      <c r="C111" s="37">
        <v>4301051437</v>
      </c>
      <c r="D111" s="435">
        <v>4607091386967</v>
      </c>
      <c r="E111" s="435"/>
      <c r="F111" s="63">
        <v>1.35</v>
      </c>
      <c r="G111" s="38">
        <v>6</v>
      </c>
      <c r="H111" s="63">
        <v>8.1</v>
      </c>
      <c r="I111" s="63">
        <v>8.6639999999999997</v>
      </c>
      <c r="J111" s="38">
        <v>56</v>
      </c>
      <c r="K111" s="38" t="s">
        <v>113</v>
      </c>
      <c r="L111" s="39" t="s">
        <v>132</v>
      </c>
      <c r="M111" s="39"/>
      <c r="N111" s="38">
        <v>45</v>
      </c>
      <c r="O111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7"/>
      <c r="Q111" s="437"/>
      <c r="R111" s="437"/>
      <c r="S111" s="43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16.5" hidden="1" customHeight="1" x14ac:dyDescent="0.25">
      <c r="A112" s="64" t="s">
        <v>206</v>
      </c>
      <c r="B112" s="64" t="s">
        <v>207</v>
      </c>
      <c r="C112" s="37">
        <v>4301051611</v>
      </c>
      <c r="D112" s="435">
        <v>4607091385304</v>
      </c>
      <c r="E112" s="435"/>
      <c r="F112" s="63">
        <v>1.4</v>
      </c>
      <c r="G112" s="38">
        <v>6</v>
      </c>
      <c r="H112" s="63">
        <v>8.4</v>
      </c>
      <c r="I112" s="63">
        <v>8.9640000000000004</v>
      </c>
      <c r="J112" s="38">
        <v>56</v>
      </c>
      <c r="K112" s="38" t="s">
        <v>113</v>
      </c>
      <c r="L112" s="39" t="s">
        <v>79</v>
      </c>
      <c r="M112" s="39"/>
      <c r="N112" s="38">
        <v>40</v>
      </c>
      <c r="O112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7"/>
      <c r="Q112" s="437"/>
      <c r="R112" s="437"/>
      <c r="S112" s="43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IFERROR(IF(X112=0,"",ROUNDUP(X112/H112,0)*0.02175),"")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16.5" hidden="1" customHeight="1" x14ac:dyDescent="0.25">
      <c r="A113" s="64" t="s">
        <v>208</v>
      </c>
      <c r="B113" s="64" t="s">
        <v>209</v>
      </c>
      <c r="C113" s="37">
        <v>4301051648</v>
      </c>
      <c r="D113" s="435">
        <v>4607091386264</v>
      </c>
      <c r="E113" s="435"/>
      <c r="F113" s="63">
        <v>0.5</v>
      </c>
      <c r="G113" s="38">
        <v>6</v>
      </c>
      <c r="H113" s="63">
        <v>3</v>
      </c>
      <c r="I113" s="63">
        <v>3.278</v>
      </c>
      <c r="J113" s="38">
        <v>156</v>
      </c>
      <c r="K113" s="38" t="s">
        <v>80</v>
      </c>
      <c r="L113" s="39" t="s">
        <v>79</v>
      </c>
      <c r="M113" s="39"/>
      <c r="N113" s="38">
        <v>31</v>
      </c>
      <c r="O113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7"/>
      <c r="Q113" s="437"/>
      <c r="R113" s="437"/>
      <c r="S113" s="43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hidden="1" customHeight="1" x14ac:dyDescent="0.25">
      <c r="A114" s="64" t="s">
        <v>210</v>
      </c>
      <c r="B114" s="64" t="s">
        <v>211</v>
      </c>
      <c r="C114" s="37">
        <v>4301051477</v>
      </c>
      <c r="D114" s="435">
        <v>4680115882584</v>
      </c>
      <c r="E114" s="435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80</v>
      </c>
      <c r="L114" s="39" t="s">
        <v>99</v>
      </c>
      <c r="M114" s="39"/>
      <c r="N114" s="38">
        <v>60</v>
      </c>
      <c r="O114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7"/>
      <c r="Q114" s="437"/>
      <c r="R114" s="437"/>
      <c r="S114" s="43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hidden="1" customHeight="1" x14ac:dyDescent="0.25">
      <c r="A115" s="64" t="s">
        <v>210</v>
      </c>
      <c r="B115" s="64" t="s">
        <v>212</v>
      </c>
      <c r="C115" s="37">
        <v>4301051476</v>
      </c>
      <c r="D115" s="435">
        <v>4680115882584</v>
      </c>
      <c r="E115" s="435"/>
      <c r="F115" s="63">
        <v>0.33</v>
      </c>
      <c r="G115" s="38">
        <v>8</v>
      </c>
      <c r="H115" s="63">
        <v>2.64</v>
      </c>
      <c r="I115" s="63">
        <v>2.9279999999999999</v>
      </c>
      <c r="J115" s="38">
        <v>156</v>
      </c>
      <c r="K115" s="38" t="s">
        <v>80</v>
      </c>
      <c r="L115" s="39" t="s">
        <v>99</v>
      </c>
      <c r="M115" s="39"/>
      <c r="N115" s="38">
        <v>60</v>
      </c>
      <c r="O115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7"/>
      <c r="Q115" s="437"/>
      <c r="R115" s="437"/>
      <c r="S115" s="43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27" hidden="1" customHeight="1" x14ac:dyDescent="0.25">
      <c r="A116" s="64" t="s">
        <v>213</v>
      </c>
      <c r="B116" s="64" t="s">
        <v>214</v>
      </c>
      <c r="C116" s="37">
        <v>4301051436</v>
      </c>
      <c r="D116" s="435">
        <v>4607091385731</v>
      </c>
      <c r="E116" s="435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80</v>
      </c>
      <c r="L116" s="39" t="s">
        <v>132</v>
      </c>
      <c r="M116" s="39"/>
      <c r="N116" s="38">
        <v>45</v>
      </c>
      <c r="O116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7"/>
      <c r="Q116" s="437"/>
      <c r="R116" s="437"/>
      <c r="S116" s="438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ht="27" hidden="1" customHeight="1" x14ac:dyDescent="0.25">
      <c r="A117" s="64" t="s">
        <v>215</v>
      </c>
      <c r="B117" s="64" t="s">
        <v>216</v>
      </c>
      <c r="C117" s="37">
        <v>4301051439</v>
      </c>
      <c r="D117" s="435">
        <v>4680115880214</v>
      </c>
      <c r="E117" s="435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80</v>
      </c>
      <c r="L117" s="39" t="s">
        <v>132</v>
      </c>
      <c r="M117" s="39"/>
      <c r="N117" s="38">
        <v>45</v>
      </c>
      <c r="O117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7"/>
      <c r="Q117" s="437"/>
      <c r="R117" s="437"/>
      <c r="S117" s="438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6"/>
        <v>0</v>
      </c>
      <c r="Y117" s="42" t="str">
        <f>IFERROR(IF(X117=0,"",ROUNDUP(X117/H117,0)*0.00937),"")</f>
        <v/>
      </c>
      <c r="Z117" s="69" t="s">
        <v>48</v>
      </c>
      <c r="AA117" s="70" t="s">
        <v>48</v>
      </c>
      <c r="AE117" s="71"/>
      <c r="BB117" s="142" t="s">
        <v>67</v>
      </c>
    </row>
    <row r="118" spans="1:54" ht="27" hidden="1" customHeight="1" x14ac:dyDescent="0.25">
      <c r="A118" s="64" t="s">
        <v>217</v>
      </c>
      <c r="B118" s="64" t="s">
        <v>218</v>
      </c>
      <c r="C118" s="37">
        <v>4301051438</v>
      </c>
      <c r="D118" s="435">
        <v>4680115880894</v>
      </c>
      <c r="E118" s="435"/>
      <c r="F118" s="63">
        <v>0.33</v>
      </c>
      <c r="G118" s="38">
        <v>6</v>
      </c>
      <c r="H118" s="63">
        <v>1.98</v>
      </c>
      <c r="I118" s="63">
        <v>2.258</v>
      </c>
      <c r="J118" s="38">
        <v>156</v>
      </c>
      <c r="K118" s="38" t="s">
        <v>80</v>
      </c>
      <c r="L118" s="39" t="s">
        <v>132</v>
      </c>
      <c r="M118" s="39"/>
      <c r="N118" s="38">
        <v>45</v>
      </c>
      <c r="O118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7"/>
      <c r="Q118" s="437"/>
      <c r="R118" s="437"/>
      <c r="S118" s="438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6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71"/>
      <c r="BB118" s="143" t="s">
        <v>67</v>
      </c>
    </row>
    <row r="119" spans="1:54" ht="16.5" hidden="1" customHeight="1" x14ac:dyDescent="0.25">
      <c r="A119" s="64" t="s">
        <v>219</v>
      </c>
      <c r="B119" s="64" t="s">
        <v>220</v>
      </c>
      <c r="C119" s="37">
        <v>4301051313</v>
      </c>
      <c r="D119" s="435">
        <v>4607091385427</v>
      </c>
      <c r="E119" s="435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80</v>
      </c>
      <c r="L119" s="39" t="s">
        <v>79</v>
      </c>
      <c r="M119" s="39"/>
      <c r="N119" s="38">
        <v>40</v>
      </c>
      <c r="O119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7"/>
      <c r="Q119" s="437"/>
      <c r="R119" s="437"/>
      <c r="S119" s="43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6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71"/>
      <c r="BB119" s="144" t="s">
        <v>67</v>
      </c>
    </row>
    <row r="120" spans="1:54" ht="16.5" hidden="1" customHeight="1" x14ac:dyDescent="0.25">
      <c r="A120" s="64" t="s">
        <v>221</v>
      </c>
      <c r="B120" s="64" t="s">
        <v>222</v>
      </c>
      <c r="C120" s="37">
        <v>4301051480</v>
      </c>
      <c r="D120" s="435">
        <v>4680115882645</v>
      </c>
      <c r="E120" s="435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80</v>
      </c>
      <c r="L120" s="39" t="s">
        <v>79</v>
      </c>
      <c r="M120" s="39"/>
      <c r="N120" s="38">
        <v>40</v>
      </c>
      <c r="O120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7"/>
      <c r="Q120" s="437"/>
      <c r="R120" s="437"/>
      <c r="S120" s="43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6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71"/>
      <c r="BB120" s="145" t="s">
        <v>67</v>
      </c>
    </row>
    <row r="121" spans="1:54" hidden="1" x14ac:dyDescent="0.2">
      <c r="A121" s="442"/>
      <c r="B121" s="442"/>
      <c r="C121" s="442"/>
      <c r="D121" s="442"/>
      <c r="E121" s="442"/>
      <c r="F121" s="442"/>
      <c r="G121" s="442"/>
      <c r="H121" s="442"/>
      <c r="I121" s="442"/>
      <c r="J121" s="442"/>
      <c r="K121" s="442"/>
      <c r="L121" s="442"/>
      <c r="M121" s="442"/>
      <c r="N121" s="443"/>
      <c r="O121" s="439" t="s">
        <v>43</v>
      </c>
      <c r="P121" s="440"/>
      <c r="Q121" s="440"/>
      <c r="R121" s="440"/>
      <c r="S121" s="440"/>
      <c r="T121" s="440"/>
      <c r="U121" s="441"/>
      <c r="V121" s="43" t="s">
        <v>42</v>
      </c>
      <c r="W121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8"/>
      <c r="AA121" s="68"/>
    </row>
    <row r="122" spans="1:54" hidden="1" x14ac:dyDescent="0.2">
      <c r="A122" s="442"/>
      <c r="B122" s="442"/>
      <c r="C122" s="442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3"/>
      <c r="O122" s="439" t="s">
        <v>43</v>
      </c>
      <c r="P122" s="440"/>
      <c r="Q122" s="440"/>
      <c r="R122" s="440"/>
      <c r="S122" s="440"/>
      <c r="T122" s="440"/>
      <c r="U122" s="441"/>
      <c r="V122" s="43" t="s">
        <v>0</v>
      </c>
      <c r="W122" s="44">
        <f>IFERROR(SUM(W107:W120),"0")</f>
        <v>0</v>
      </c>
      <c r="X122" s="44">
        <f>IFERROR(SUM(X107:X120),"0")</f>
        <v>0</v>
      </c>
      <c r="Y122" s="43"/>
      <c r="Z122" s="68"/>
      <c r="AA122" s="68"/>
    </row>
    <row r="123" spans="1:54" ht="14.25" hidden="1" customHeight="1" x14ac:dyDescent="0.25">
      <c r="A123" s="434" t="s">
        <v>223</v>
      </c>
      <c r="B123" s="434"/>
      <c r="C123" s="434"/>
      <c r="D123" s="434"/>
      <c r="E123" s="434"/>
      <c r="F123" s="434"/>
      <c r="G123" s="434"/>
      <c r="H123" s="434"/>
      <c r="I123" s="434"/>
      <c r="J123" s="434"/>
      <c r="K123" s="434"/>
      <c r="L123" s="434"/>
      <c r="M123" s="434"/>
      <c r="N123" s="434"/>
      <c r="O123" s="434"/>
      <c r="P123" s="434"/>
      <c r="Q123" s="434"/>
      <c r="R123" s="434"/>
      <c r="S123" s="434"/>
      <c r="T123" s="434"/>
      <c r="U123" s="434"/>
      <c r="V123" s="434"/>
      <c r="W123" s="434"/>
      <c r="X123" s="434"/>
      <c r="Y123" s="434"/>
      <c r="Z123" s="67"/>
      <c r="AA123" s="67"/>
    </row>
    <row r="124" spans="1:54" ht="27" hidden="1" customHeight="1" x14ac:dyDescent="0.25">
      <c r="A124" s="64" t="s">
        <v>224</v>
      </c>
      <c r="B124" s="64" t="s">
        <v>225</v>
      </c>
      <c r="C124" s="37">
        <v>4301060296</v>
      </c>
      <c r="D124" s="435">
        <v>4607091383065</v>
      </c>
      <c r="E124" s="435"/>
      <c r="F124" s="63">
        <v>0.83</v>
      </c>
      <c r="G124" s="38">
        <v>4</v>
      </c>
      <c r="H124" s="63">
        <v>3.32</v>
      </c>
      <c r="I124" s="63">
        <v>3.5819999999999999</v>
      </c>
      <c r="J124" s="38">
        <v>120</v>
      </c>
      <c r="K124" s="38" t="s">
        <v>80</v>
      </c>
      <c r="L124" s="39" t="s">
        <v>79</v>
      </c>
      <c r="M124" s="39"/>
      <c r="N124" s="38">
        <v>30</v>
      </c>
      <c r="O124" s="50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7"/>
      <c r="Q124" s="437"/>
      <c r="R124" s="437"/>
      <c r="S124" s="43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ref="X124:X130" si="7">IFERROR(IF(W124="",0,CEILING((W124/$H124),1)*$H124),"")</f>
        <v>0</v>
      </c>
      <c r="Y124" s="42" t="str">
        <f>IFERROR(IF(X124=0,"",ROUNDUP(X124/H124,0)*0.00937),"")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27" hidden="1" customHeight="1" x14ac:dyDescent="0.25">
      <c r="A125" s="64" t="s">
        <v>226</v>
      </c>
      <c r="B125" s="64" t="s">
        <v>227</v>
      </c>
      <c r="C125" s="37">
        <v>4301060350</v>
      </c>
      <c r="D125" s="435">
        <v>4680115881532</v>
      </c>
      <c r="E125" s="435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113</v>
      </c>
      <c r="L125" s="39" t="s">
        <v>132</v>
      </c>
      <c r="M125" s="39"/>
      <c r="N125" s="38">
        <v>30</v>
      </c>
      <c r="O125" s="5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7"/>
      <c r="Q125" s="437"/>
      <c r="R125" s="437"/>
      <c r="S125" s="438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hidden="1" customHeight="1" x14ac:dyDescent="0.25">
      <c r="A126" s="64" t="s">
        <v>226</v>
      </c>
      <c r="B126" s="64" t="s">
        <v>228</v>
      </c>
      <c r="C126" s="37">
        <v>4301060371</v>
      </c>
      <c r="D126" s="435">
        <v>4680115881532</v>
      </c>
      <c r="E126" s="435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113</v>
      </c>
      <c r="L126" s="39" t="s">
        <v>79</v>
      </c>
      <c r="M126" s="39"/>
      <c r="N126" s="38">
        <v>30</v>
      </c>
      <c r="O126" s="51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7"/>
      <c r="Q126" s="437"/>
      <c r="R126" s="437"/>
      <c r="S126" s="438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ht="27" hidden="1" customHeight="1" x14ac:dyDescent="0.25">
      <c r="A127" s="64" t="s">
        <v>226</v>
      </c>
      <c r="B127" s="64" t="s">
        <v>229</v>
      </c>
      <c r="C127" s="37">
        <v>4301060366</v>
      </c>
      <c r="D127" s="435">
        <v>4680115881532</v>
      </c>
      <c r="E127" s="435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113</v>
      </c>
      <c r="L127" s="39" t="s">
        <v>79</v>
      </c>
      <c r="M127" s="39"/>
      <c r="N127" s="38">
        <v>30</v>
      </c>
      <c r="O127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7"/>
      <c r="Q127" s="437"/>
      <c r="R127" s="437"/>
      <c r="S127" s="438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7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71"/>
      <c r="BB127" s="149" t="s">
        <v>67</v>
      </c>
    </row>
    <row r="128" spans="1:54" ht="27" hidden="1" customHeight="1" x14ac:dyDescent="0.25">
      <c r="A128" s="64" t="s">
        <v>230</v>
      </c>
      <c r="B128" s="64" t="s">
        <v>231</v>
      </c>
      <c r="C128" s="37">
        <v>4301060356</v>
      </c>
      <c r="D128" s="435">
        <v>4680115882652</v>
      </c>
      <c r="E128" s="435"/>
      <c r="F128" s="63">
        <v>0.33</v>
      </c>
      <c r="G128" s="38">
        <v>6</v>
      </c>
      <c r="H128" s="63">
        <v>1.98</v>
      </c>
      <c r="I128" s="63">
        <v>2.84</v>
      </c>
      <c r="J128" s="38">
        <v>156</v>
      </c>
      <c r="K128" s="38" t="s">
        <v>80</v>
      </c>
      <c r="L128" s="39" t="s">
        <v>79</v>
      </c>
      <c r="M128" s="39"/>
      <c r="N128" s="38">
        <v>40</v>
      </c>
      <c r="O128" s="5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7"/>
      <c r="Q128" s="437"/>
      <c r="R128" s="437"/>
      <c r="S128" s="438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7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71"/>
      <c r="BB128" s="150" t="s">
        <v>67</v>
      </c>
    </row>
    <row r="129" spans="1:54" ht="16.5" hidden="1" customHeight="1" x14ac:dyDescent="0.25">
      <c r="A129" s="64" t="s">
        <v>232</v>
      </c>
      <c r="B129" s="64" t="s">
        <v>233</v>
      </c>
      <c r="C129" s="37">
        <v>4301060309</v>
      </c>
      <c r="D129" s="435">
        <v>4680115880238</v>
      </c>
      <c r="E129" s="435"/>
      <c r="F129" s="63">
        <v>0.33</v>
      </c>
      <c r="G129" s="38">
        <v>6</v>
      </c>
      <c r="H129" s="63">
        <v>1.98</v>
      </c>
      <c r="I129" s="63">
        <v>2.258</v>
      </c>
      <c r="J129" s="38">
        <v>156</v>
      </c>
      <c r="K129" s="38" t="s">
        <v>80</v>
      </c>
      <c r="L129" s="39" t="s">
        <v>79</v>
      </c>
      <c r="M129" s="39"/>
      <c r="N129" s="38">
        <v>40</v>
      </c>
      <c r="O129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7"/>
      <c r="Q129" s="437"/>
      <c r="R129" s="437"/>
      <c r="S129" s="438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7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71"/>
      <c r="BB129" s="151" t="s">
        <v>67</v>
      </c>
    </row>
    <row r="130" spans="1:54" ht="27" hidden="1" customHeight="1" x14ac:dyDescent="0.25">
      <c r="A130" s="64" t="s">
        <v>234</v>
      </c>
      <c r="B130" s="64" t="s">
        <v>235</v>
      </c>
      <c r="C130" s="37">
        <v>4301060351</v>
      </c>
      <c r="D130" s="435">
        <v>4680115881464</v>
      </c>
      <c r="E130" s="435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80</v>
      </c>
      <c r="L130" s="39" t="s">
        <v>132</v>
      </c>
      <c r="M130" s="39"/>
      <c r="N130" s="38">
        <v>30</v>
      </c>
      <c r="O130" s="51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7"/>
      <c r="Q130" s="437"/>
      <c r="R130" s="437"/>
      <c r="S130" s="438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7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71"/>
      <c r="BB130" s="152" t="s">
        <v>67</v>
      </c>
    </row>
    <row r="131" spans="1:54" hidden="1" x14ac:dyDescent="0.2">
      <c r="A131" s="442"/>
      <c r="B131" s="442"/>
      <c r="C131" s="442"/>
      <c r="D131" s="442"/>
      <c r="E131" s="442"/>
      <c r="F131" s="442"/>
      <c r="G131" s="442"/>
      <c r="H131" s="442"/>
      <c r="I131" s="442"/>
      <c r="J131" s="442"/>
      <c r="K131" s="442"/>
      <c r="L131" s="442"/>
      <c r="M131" s="442"/>
      <c r="N131" s="443"/>
      <c r="O131" s="439" t="s">
        <v>43</v>
      </c>
      <c r="P131" s="440"/>
      <c r="Q131" s="440"/>
      <c r="R131" s="440"/>
      <c r="S131" s="440"/>
      <c r="T131" s="440"/>
      <c r="U131" s="441"/>
      <c r="V131" s="43" t="s">
        <v>42</v>
      </c>
      <c r="W131" s="44">
        <f>IFERROR(W124/H124,"0")+IFERROR(W125/H125,"0")+IFERROR(W126/H126,"0")+IFERROR(W127/H127,"0")+IFERROR(W128/H128,"0")+IFERROR(W129/H129,"0")+IFERROR(W130/H130,"0")</f>
        <v>0</v>
      </c>
      <c r="X131" s="44">
        <f>IFERROR(X124/H124,"0")+IFERROR(X125/H125,"0")+IFERROR(X126/H126,"0")+IFERROR(X127/H127,"0")+IFERROR(X128/H128,"0")+IFERROR(X129/H129,"0")+IFERROR(X130/H130,"0")</f>
        <v>0</v>
      </c>
      <c r="Y131" s="44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8"/>
      <c r="AA131" s="68"/>
    </row>
    <row r="132" spans="1:54" hidden="1" x14ac:dyDescent="0.2">
      <c r="A132" s="442"/>
      <c r="B132" s="442"/>
      <c r="C132" s="442"/>
      <c r="D132" s="442"/>
      <c r="E132" s="442"/>
      <c r="F132" s="442"/>
      <c r="G132" s="442"/>
      <c r="H132" s="442"/>
      <c r="I132" s="442"/>
      <c r="J132" s="442"/>
      <c r="K132" s="442"/>
      <c r="L132" s="442"/>
      <c r="M132" s="442"/>
      <c r="N132" s="443"/>
      <c r="O132" s="439" t="s">
        <v>43</v>
      </c>
      <c r="P132" s="440"/>
      <c r="Q132" s="440"/>
      <c r="R132" s="440"/>
      <c r="S132" s="440"/>
      <c r="T132" s="440"/>
      <c r="U132" s="441"/>
      <c r="V132" s="43" t="s">
        <v>0</v>
      </c>
      <c r="W132" s="44">
        <f>IFERROR(SUM(W124:W130),"0")</f>
        <v>0</v>
      </c>
      <c r="X132" s="44">
        <f>IFERROR(SUM(X124:X130),"0")</f>
        <v>0</v>
      </c>
      <c r="Y132" s="43"/>
      <c r="Z132" s="68"/>
      <c r="AA132" s="68"/>
    </row>
    <row r="133" spans="1:54" ht="16.5" hidden="1" customHeight="1" x14ac:dyDescent="0.25">
      <c r="A133" s="433" t="s">
        <v>236</v>
      </c>
      <c r="B133" s="433"/>
      <c r="C133" s="433"/>
      <c r="D133" s="433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33"/>
      <c r="P133" s="433"/>
      <c r="Q133" s="433"/>
      <c r="R133" s="433"/>
      <c r="S133" s="433"/>
      <c r="T133" s="433"/>
      <c r="U133" s="433"/>
      <c r="V133" s="433"/>
      <c r="W133" s="433"/>
      <c r="X133" s="433"/>
      <c r="Y133" s="433"/>
      <c r="Z133" s="66"/>
      <c r="AA133" s="66"/>
    </row>
    <row r="134" spans="1:54" ht="14.25" hidden="1" customHeight="1" x14ac:dyDescent="0.25">
      <c r="A134" s="434" t="s">
        <v>81</v>
      </c>
      <c r="B134" s="434"/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4"/>
      <c r="O134" s="434"/>
      <c r="P134" s="434"/>
      <c r="Q134" s="434"/>
      <c r="R134" s="434"/>
      <c r="S134" s="434"/>
      <c r="T134" s="434"/>
      <c r="U134" s="434"/>
      <c r="V134" s="434"/>
      <c r="W134" s="434"/>
      <c r="X134" s="434"/>
      <c r="Y134" s="434"/>
      <c r="Z134" s="67"/>
      <c r="AA134" s="67"/>
    </row>
    <row r="135" spans="1:54" ht="27" hidden="1" customHeight="1" x14ac:dyDescent="0.25">
      <c r="A135" s="64" t="s">
        <v>237</v>
      </c>
      <c r="B135" s="64" t="s">
        <v>238</v>
      </c>
      <c r="C135" s="37">
        <v>4301051360</v>
      </c>
      <c r="D135" s="435">
        <v>4607091385168</v>
      </c>
      <c r="E135" s="435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113</v>
      </c>
      <c r="L135" s="39" t="s">
        <v>132</v>
      </c>
      <c r="M135" s="39"/>
      <c r="N135" s="38">
        <v>45</v>
      </c>
      <c r="O135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7"/>
      <c r="Q135" s="437"/>
      <c r="R135" s="437"/>
      <c r="S135" s="438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ht="27" hidden="1" customHeight="1" x14ac:dyDescent="0.25">
      <c r="A136" s="64" t="s">
        <v>237</v>
      </c>
      <c r="B136" s="64" t="s">
        <v>239</v>
      </c>
      <c r="C136" s="37">
        <v>4301051612</v>
      </c>
      <c r="D136" s="435">
        <v>4607091385168</v>
      </c>
      <c r="E136" s="435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113</v>
      </c>
      <c r="L136" s="39" t="s">
        <v>79</v>
      </c>
      <c r="M136" s="39"/>
      <c r="N136" s="38">
        <v>45</v>
      </c>
      <c r="O136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7"/>
      <c r="Q136" s="437"/>
      <c r="R136" s="437"/>
      <c r="S136" s="438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71"/>
      <c r="BB136" s="154" t="s">
        <v>67</v>
      </c>
    </row>
    <row r="137" spans="1:54" ht="16.5" hidden="1" customHeight="1" x14ac:dyDescent="0.25">
      <c r="A137" s="64" t="s">
        <v>240</v>
      </c>
      <c r="B137" s="64" t="s">
        <v>241</v>
      </c>
      <c r="C137" s="37">
        <v>4301051362</v>
      </c>
      <c r="D137" s="435">
        <v>4607091383256</v>
      </c>
      <c r="E137" s="435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80</v>
      </c>
      <c r="L137" s="39" t="s">
        <v>132</v>
      </c>
      <c r="M137" s="39"/>
      <c r="N137" s="38">
        <v>45</v>
      </c>
      <c r="O137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7"/>
      <c r="Q137" s="437"/>
      <c r="R137" s="437"/>
      <c r="S137" s="438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71"/>
      <c r="BB137" s="155" t="s">
        <v>67</v>
      </c>
    </row>
    <row r="138" spans="1:54" ht="16.5" hidden="1" customHeight="1" x14ac:dyDescent="0.25">
      <c r="A138" s="64" t="s">
        <v>242</v>
      </c>
      <c r="B138" s="64" t="s">
        <v>243</v>
      </c>
      <c r="C138" s="37">
        <v>4301051358</v>
      </c>
      <c r="D138" s="435">
        <v>4607091385748</v>
      </c>
      <c r="E138" s="435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80</v>
      </c>
      <c r="L138" s="39" t="s">
        <v>132</v>
      </c>
      <c r="M138" s="39"/>
      <c r="N138" s="38">
        <v>45</v>
      </c>
      <c r="O138" s="5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7"/>
      <c r="Q138" s="437"/>
      <c r="R138" s="437"/>
      <c r="S138" s="438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71"/>
      <c r="BB138" s="156" t="s">
        <v>67</v>
      </c>
    </row>
    <row r="139" spans="1:54" ht="16.5" hidden="1" customHeight="1" x14ac:dyDescent="0.25">
      <c r="A139" s="64" t="s">
        <v>244</v>
      </c>
      <c r="B139" s="64" t="s">
        <v>245</v>
      </c>
      <c r="C139" s="37">
        <v>4301051738</v>
      </c>
      <c r="D139" s="435">
        <v>4680115884533</v>
      </c>
      <c r="E139" s="435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80</v>
      </c>
      <c r="L139" s="39" t="s">
        <v>79</v>
      </c>
      <c r="M139" s="39"/>
      <c r="N139" s="38">
        <v>45</v>
      </c>
      <c r="O139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7"/>
      <c r="Q139" s="437"/>
      <c r="R139" s="437"/>
      <c r="S139" s="438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71"/>
      <c r="BB139" s="157" t="s">
        <v>67</v>
      </c>
    </row>
    <row r="140" spans="1:54" hidden="1" x14ac:dyDescent="0.2">
      <c r="A140" s="442"/>
      <c r="B140" s="442"/>
      <c r="C140" s="442"/>
      <c r="D140" s="442"/>
      <c r="E140" s="442"/>
      <c r="F140" s="442"/>
      <c r="G140" s="442"/>
      <c r="H140" s="442"/>
      <c r="I140" s="442"/>
      <c r="J140" s="442"/>
      <c r="K140" s="442"/>
      <c r="L140" s="442"/>
      <c r="M140" s="442"/>
      <c r="N140" s="443"/>
      <c r="O140" s="439" t="s">
        <v>43</v>
      </c>
      <c r="P140" s="440"/>
      <c r="Q140" s="440"/>
      <c r="R140" s="440"/>
      <c r="S140" s="440"/>
      <c r="T140" s="440"/>
      <c r="U140" s="441"/>
      <c r="V140" s="43" t="s">
        <v>42</v>
      </c>
      <c r="W140" s="44">
        <f>IFERROR(W135/H135,"0")+IFERROR(W136/H136,"0")+IFERROR(W137/H137,"0")+IFERROR(W138/H138,"0")+IFERROR(W139/H139,"0")</f>
        <v>0</v>
      </c>
      <c r="X140" s="44">
        <f>IFERROR(X135/H135,"0")+IFERROR(X136/H136,"0")+IFERROR(X137/H137,"0")+IFERROR(X138/H138,"0")+IFERROR(X139/H139,"0")</f>
        <v>0</v>
      </c>
      <c r="Y140" s="44">
        <f>IFERROR(IF(Y135="",0,Y135),"0")+IFERROR(IF(Y136="",0,Y136),"0")+IFERROR(IF(Y137="",0,Y137),"0")+IFERROR(IF(Y138="",0,Y138),"0")+IFERROR(IF(Y139="",0,Y139),"0")</f>
        <v>0</v>
      </c>
      <c r="Z140" s="68"/>
      <c r="AA140" s="68"/>
    </row>
    <row r="141" spans="1:54" hidden="1" x14ac:dyDescent="0.2">
      <c r="A141" s="442"/>
      <c r="B141" s="442"/>
      <c r="C141" s="442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/>
      <c r="N141" s="443"/>
      <c r="O141" s="439" t="s">
        <v>43</v>
      </c>
      <c r="P141" s="440"/>
      <c r="Q141" s="440"/>
      <c r="R141" s="440"/>
      <c r="S141" s="440"/>
      <c r="T141" s="440"/>
      <c r="U141" s="441"/>
      <c r="V141" s="43" t="s">
        <v>0</v>
      </c>
      <c r="W141" s="44">
        <f>IFERROR(SUM(W135:W139),"0")</f>
        <v>0</v>
      </c>
      <c r="X141" s="44">
        <f>IFERROR(SUM(X135:X139),"0")</f>
        <v>0</v>
      </c>
      <c r="Y141" s="43"/>
      <c r="Z141" s="68"/>
      <c r="AA141" s="68"/>
    </row>
    <row r="142" spans="1:54" ht="27.75" hidden="1" customHeight="1" x14ac:dyDescent="0.2">
      <c r="A142" s="432" t="s">
        <v>246</v>
      </c>
      <c r="B142" s="432"/>
      <c r="C142" s="432"/>
      <c r="D142" s="432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Z142" s="55"/>
      <c r="AA142" s="55"/>
    </row>
    <row r="143" spans="1:54" ht="16.5" hidden="1" customHeight="1" x14ac:dyDescent="0.25">
      <c r="A143" s="433" t="s">
        <v>247</v>
      </c>
      <c r="B143" s="433"/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3"/>
      <c r="Z143" s="66"/>
      <c r="AA143" s="66"/>
    </row>
    <row r="144" spans="1:54" ht="14.25" hidden="1" customHeight="1" x14ac:dyDescent="0.25">
      <c r="A144" s="434" t="s">
        <v>117</v>
      </c>
      <c r="B144" s="434"/>
      <c r="C144" s="434"/>
      <c r="D144" s="434"/>
      <c r="E144" s="434"/>
      <c r="F144" s="434"/>
      <c r="G144" s="434"/>
      <c r="H144" s="434"/>
      <c r="I144" s="434"/>
      <c r="J144" s="434"/>
      <c r="K144" s="434"/>
      <c r="L144" s="434"/>
      <c r="M144" s="434"/>
      <c r="N144" s="434"/>
      <c r="O144" s="434"/>
      <c r="P144" s="434"/>
      <c r="Q144" s="434"/>
      <c r="R144" s="434"/>
      <c r="S144" s="434"/>
      <c r="T144" s="434"/>
      <c r="U144" s="434"/>
      <c r="V144" s="434"/>
      <c r="W144" s="434"/>
      <c r="X144" s="434"/>
      <c r="Y144" s="434"/>
      <c r="Z144" s="67"/>
      <c r="AA144" s="67"/>
    </row>
    <row r="145" spans="1:54" ht="27" hidden="1" customHeight="1" x14ac:dyDescent="0.25">
      <c r="A145" s="64" t="s">
        <v>248</v>
      </c>
      <c r="B145" s="64" t="s">
        <v>249</v>
      </c>
      <c r="C145" s="37">
        <v>4301011223</v>
      </c>
      <c r="D145" s="435">
        <v>4607091383423</v>
      </c>
      <c r="E145" s="435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113</v>
      </c>
      <c r="L145" s="39" t="s">
        <v>132</v>
      </c>
      <c r="M145" s="39"/>
      <c r="N145" s="38">
        <v>35</v>
      </c>
      <c r="O145" s="5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7"/>
      <c r="Q145" s="437"/>
      <c r="R145" s="437"/>
      <c r="S145" s="438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71"/>
      <c r="BB145" s="158" t="s">
        <v>67</v>
      </c>
    </row>
    <row r="146" spans="1:54" ht="27" hidden="1" customHeight="1" x14ac:dyDescent="0.25">
      <c r="A146" s="64" t="s">
        <v>250</v>
      </c>
      <c r="B146" s="64" t="s">
        <v>251</v>
      </c>
      <c r="C146" s="37">
        <v>4301011338</v>
      </c>
      <c r="D146" s="435">
        <v>4607091381405</v>
      </c>
      <c r="E146" s="435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113</v>
      </c>
      <c r="L146" s="39" t="s">
        <v>79</v>
      </c>
      <c r="M146" s="39"/>
      <c r="N146" s="38">
        <v>35</v>
      </c>
      <c r="O146" s="52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7"/>
      <c r="Q146" s="437"/>
      <c r="R146" s="437"/>
      <c r="S146" s="438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71"/>
      <c r="BB146" s="159" t="s">
        <v>67</v>
      </c>
    </row>
    <row r="147" spans="1:54" ht="37.5" hidden="1" customHeight="1" x14ac:dyDescent="0.25">
      <c r="A147" s="64" t="s">
        <v>252</v>
      </c>
      <c r="B147" s="64" t="s">
        <v>253</v>
      </c>
      <c r="C147" s="37">
        <v>4301011333</v>
      </c>
      <c r="D147" s="435">
        <v>4607091386516</v>
      </c>
      <c r="E147" s="435"/>
      <c r="F147" s="63">
        <v>1.4</v>
      </c>
      <c r="G147" s="38">
        <v>8</v>
      </c>
      <c r="H147" s="63">
        <v>11.2</v>
      </c>
      <c r="I147" s="63">
        <v>11.776</v>
      </c>
      <c r="J147" s="38">
        <v>56</v>
      </c>
      <c r="K147" s="38" t="s">
        <v>113</v>
      </c>
      <c r="L147" s="39" t="s">
        <v>79</v>
      </c>
      <c r="M147" s="39"/>
      <c r="N147" s="38">
        <v>30</v>
      </c>
      <c r="O147" s="52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7"/>
      <c r="Q147" s="437"/>
      <c r="R147" s="437"/>
      <c r="S147" s="438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71"/>
      <c r="BB147" s="160" t="s">
        <v>67</v>
      </c>
    </row>
    <row r="148" spans="1:54" hidden="1" x14ac:dyDescent="0.2">
      <c r="A148" s="442"/>
      <c r="B148" s="442"/>
      <c r="C148" s="442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  <c r="N148" s="443"/>
      <c r="O148" s="439" t="s">
        <v>43</v>
      </c>
      <c r="P148" s="440"/>
      <c r="Q148" s="440"/>
      <c r="R148" s="440"/>
      <c r="S148" s="440"/>
      <c r="T148" s="440"/>
      <c r="U148" s="441"/>
      <c r="V148" s="43" t="s">
        <v>42</v>
      </c>
      <c r="W148" s="44">
        <f>IFERROR(W145/H145,"0")+IFERROR(W146/H146,"0")+IFERROR(W147/H147,"0")</f>
        <v>0</v>
      </c>
      <c r="X148" s="44">
        <f>IFERROR(X145/H145,"0")+IFERROR(X146/H146,"0")+IFERROR(X147/H147,"0")</f>
        <v>0</v>
      </c>
      <c r="Y148" s="44">
        <f>IFERROR(IF(Y145="",0,Y145),"0")+IFERROR(IF(Y146="",0,Y146),"0")+IFERROR(IF(Y147="",0,Y147),"0")</f>
        <v>0</v>
      </c>
      <c r="Z148" s="68"/>
      <c r="AA148" s="68"/>
    </row>
    <row r="149" spans="1:54" hidden="1" x14ac:dyDescent="0.2">
      <c r="A149" s="442"/>
      <c r="B149" s="442"/>
      <c r="C149" s="442"/>
      <c r="D149" s="442"/>
      <c r="E149" s="442"/>
      <c r="F149" s="442"/>
      <c r="G149" s="442"/>
      <c r="H149" s="442"/>
      <c r="I149" s="442"/>
      <c r="J149" s="442"/>
      <c r="K149" s="442"/>
      <c r="L149" s="442"/>
      <c r="M149" s="442"/>
      <c r="N149" s="443"/>
      <c r="O149" s="439" t="s">
        <v>43</v>
      </c>
      <c r="P149" s="440"/>
      <c r="Q149" s="440"/>
      <c r="R149" s="440"/>
      <c r="S149" s="440"/>
      <c r="T149" s="440"/>
      <c r="U149" s="441"/>
      <c r="V149" s="43" t="s">
        <v>0</v>
      </c>
      <c r="W149" s="44">
        <f>IFERROR(SUM(W145:W147),"0")</f>
        <v>0</v>
      </c>
      <c r="X149" s="44">
        <f>IFERROR(SUM(X145:X147),"0")</f>
        <v>0</v>
      </c>
      <c r="Y149" s="43"/>
      <c r="Z149" s="68"/>
      <c r="AA149" s="68"/>
    </row>
    <row r="150" spans="1:54" ht="16.5" hidden="1" customHeight="1" x14ac:dyDescent="0.25">
      <c r="A150" s="433" t="s">
        <v>254</v>
      </c>
      <c r="B150" s="433"/>
      <c r="C150" s="433"/>
      <c r="D150" s="433"/>
      <c r="E150" s="433"/>
      <c r="F150" s="433"/>
      <c r="G150" s="433"/>
      <c r="H150" s="433"/>
      <c r="I150" s="433"/>
      <c r="J150" s="433"/>
      <c r="K150" s="433"/>
      <c r="L150" s="433"/>
      <c r="M150" s="433"/>
      <c r="N150" s="433"/>
      <c r="O150" s="433"/>
      <c r="P150" s="433"/>
      <c r="Q150" s="433"/>
      <c r="R150" s="433"/>
      <c r="S150" s="433"/>
      <c r="T150" s="433"/>
      <c r="U150" s="433"/>
      <c r="V150" s="433"/>
      <c r="W150" s="433"/>
      <c r="X150" s="433"/>
      <c r="Y150" s="433"/>
      <c r="Z150" s="66"/>
      <c r="AA150" s="66"/>
    </row>
    <row r="151" spans="1:54" ht="14.25" hidden="1" customHeight="1" x14ac:dyDescent="0.25">
      <c r="A151" s="434" t="s">
        <v>76</v>
      </c>
      <c r="B151" s="434"/>
      <c r="C151" s="434"/>
      <c r="D151" s="434"/>
      <c r="E151" s="434"/>
      <c r="F151" s="434"/>
      <c r="G151" s="434"/>
      <c r="H151" s="434"/>
      <c r="I151" s="434"/>
      <c r="J151" s="434"/>
      <c r="K151" s="434"/>
      <c r="L151" s="434"/>
      <c r="M151" s="434"/>
      <c r="N151" s="434"/>
      <c r="O151" s="434"/>
      <c r="P151" s="434"/>
      <c r="Q151" s="434"/>
      <c r="R151" s="434"/>
      <c r="S151" s="434"/>
      <c r="T151" s="434"/>
      <c r="U151" s="434"/>
      <c r="V151" s="434"/>
      <c r="W151" s="434"/>
      <c r="X151" s="434"/>
      <c r="Y151" s="434"/>
      <c r="Z151" s="67"/>
      <c r="AA151" s="67"/>
    </row>
    <row r="152" spans="1:54" ht="27" hidden="1" customHeight="1" x14ac:dyDescent="0.25">
      <c r="A152" s="64" t="s">
        <v>255</v>
      </c>
      <c r="B152" s="64" t="s">
        <v>256</v>
      </c>
      <c r="C152" s="37">
        <v>4301031191</v>
      </c>
      <c r="D152" s="435">
        <v>4680115880993</v>
      </c>
      <c r="E152" s="435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80</v>
      </c>
      <c r="L152" s="39" t="s">
        <v>79</v>
      </c>
      <c r="M152" s="39"/>
      <c r="N152" s="38">
        <v>40</v>
      </c>
      <c r="O152" s="5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7"/>
      <c r="Q152" s="437"/>
      <c r="R152" s="437"/>
      <c r="S152" s="43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60" si="8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hidden="1" customHeight="1" x14ac:dyDescent="0.25">
      <c r="A153" s="64" t="s">
        <v>257</v>
      </c>
      <c r="B153" s="64" t="s">
        <v>258</v>
      </c>
      <c r="C153" s="37">
        <v>4301031204</v>
      </c>
      <c r="D153" s="435">
        <v>4680115881761</v>
      </c>
      <c r="E153" s="435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5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7"/>
      <c r="Q153" s="437"/>
      <c r="R153" s="437"/>
      <c r="S153" s="43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hidden="1" customHeight="1" x14ac:dyDescent="0.25">
      <c r="A154" s="64" t="s">
        <v>259</v>
      </c>
      <c r="B154" s="64" t="s">
        <v>260</v>
      </c>
      <c r="C154" s="37">
        <v>4301031201</v>
      </c>
      <c r="D154" s="435">
        <v>4680115881563</v>
      </c>
      <c r="E154" s="435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80</v>
      </c>
      <c r="L154" s="39" t="s">
        <v>79</v>
      </c>
      <c r="M154" s="39"/>
      <c r="N154" s="38">
        <v>40</v>
      </c>
      <c r="O154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7"/>
      <c r="Q154" s="437"/>
      <c r="R154" s="437"/>
      <c r="S154" s="43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hidden="1" customHeight="1" x14ac:dyDescent="0.25">
      <c r="A155" s="64" t="s">
        <v>261</v>
      </c>
      <c r="B155" s="64" t="s">
        <v>262</v>
      </c>
      <c r="C155" s="37">
        <v>4301031199</v>
      </c>
      <c r="D155" s="435">
        <v>4680115880986</v>
      </c>
      <c r="E155" s="435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175</v>
      </c>
      <c r="L155" s="39" t="s">
        <v>79</v>
      </c>
      <c r="M155" s="39"/>
      <c r="N155" s="38">
        <v>40</v>
      </c>
      <c r="O155" s="5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7"/>
      <c r="Q155" s="437"/>
      <c r="R155" s="437"/>
      <c r="S155" s="43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27" hidden="1" customHeight="1" x14ac:dyDescent="0.25">
      <c r="A156" s="64" t="s">
        <v>263</v>
      </c>
      <c r="B156" s="64" t="s">
        <v>264</v>
      </c>
      <c r="C156" s="37">
        <v>4301031190</v>
      </c>
      <c r="D156" s="435">
        <v>4680115880207</v>
      </c>
      <c r="E156" s="435"/>
      <c r="F156" s="63">
        <v>0.4</v>
      </c>
      <c r="G156" s="38">
        <v>6</v>
      </c>
      <c r="H156" s="63">
        <v>2.4</v>
      </c>
      <c r="I156" s="63">
        <v>2.63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7"/>
      <c r="Q156" s="437"/>
      <c r="R156" s="437"/>
      <c r="S156" s="43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ht="27" hidden="1" customHeight="1" x14ac:dyDescent="0.25">
      <c r="A157" s="64" t="s">
        <v>265</v>
      </c>
      <c r="B157" s="64" t="s">
        <v>266</v>
      </c>
      <c r="C157" s="37">
        <v>4301031205</v>
      </c>
      <c r="D157" s="435">
        <v>4680115881785</v>
      </c>
      <c r="E157" s="435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175</v>
      </c>
      <c r="L157" s="39" t="s">
        <v>79</v>
      </c>
      <c r="M157" s="39"/>
      <c r="N157" s="38">
        <v>40</v>
      </c>
      <c r="O157" s="5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7"/>
      <c r="Q157" s="437"/>
      <c r="R157" s="437"/>
      <c r="S157" s="43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71"/>
      <c r="BB157" s="166" t="s">
        <v>67</v>
      </c>
    </row>
    <row r="158" spans="1:54" ht="27" hidden="1" customHeight="1" x14ac:dyDescent="0.25">
      <c r="A158" s="64" t="s">
        <v>267</v>
      </c>
      <c r="B158" s="64" t="s">
        <v>268</v>
      </c>
      <c r="C158" s="37">
        <v>4301031202</v>
      </c>
      <c r="D158" s="435">
        <v>4680115881679</v>
      </c>
      <c r="E158" s="435"/>
      <c r="F158" s="63">
        <v>0.35</v>
      </c>
      <c r="G158" s="38">
        <v>6</v>
      </c>
      <c r="H158" s="63">
        <v>2.1</v>
      </c>
      <c r="I158" s="63">
        <v>2.2000000000000002</v>
      </c>
      <c r="J158" s="38">
        <v>234</v>
      </c>
      <c r="K158" s="38" t="s">
        <v>175</v>
      </c>
      <c r="L158" s="39" t="s">
        <v>79</v>
      </c>
      <c r="M158" s="39"/>
      <c r="N158" s="38">
        <v>40</v>
      </c>
      <c r="O158" s="5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7"/>
      <c r="Q158" s="437"/>
      <c r="R158" s="437"/>
      <c r="S158" s="438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8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71"/>
      <c r="BB158" s="167" t="s">
        <v>67</v>
      </c>
    </row>
    <row r="159" spans="1:54" ht="27" hidden="1" customHeight="1" x14ac:dyDescent="0.25">
      <c r="A159" s="64" t="s">
        <v>269</v>
      </c>
      <c r="B159" s="64" t="s">
        <v>270</v>
      </c>
      <c r="C159" s="37">
        <v>4301031158</v>
      </c>
      <c r="D159" s="435">
        <v>4680115880191</v>
      </c>
      <c r="E159" s="435"/>
      <c r="F159" s="63">
        <v>0.4</v>
      </c>
      <c r="G159" s="38">
        <v>6</v>
      </c>
      <c r="H159" s="63">
        <v>2.4</v>
      </c>
      <c r="I159" s="63">
        <v>2.6</v>
      </c>
      <c r="J159" s="38">
        <v>156</v>
      </c>
      <c r="K159" s="38" t="s">
        <v>80</v>
      </c>
      <c r="L159" s="39" t="s">
        <v>79</v>
      </c>
      <c r="M159" s="39"/>
      <c r="N159" s="38">
        <v>40</v>
      </c>
      <c r="O159" s="5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7"/>
      <c r="Q159" s="437"/>
      <c r="R159" s="437"/>
      <c r="S159" s="438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8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71"/>
      <c r="BB159" s="168" t="s">
        <v>67</v>
      </c>
    </row>
    <row r="160" spans="1:54" ht="16.5" hidden="1" customHeight="1" x14ac:dyDescent="0.25">
      <c r="A160" s="64" t="s">
        <v>271</v>
      </c>
      <c r="B160" s="64" t="s">
        <v>272</v>
      </c>
      <c r="C160" s="37">
        <v>4301031245</v>
      </c>
      <c r="D160" s="435">
        <v>4680115883963</v>
      </c>
      <c r="E160" s="435"/>
      <c r="F160" s="63">
        <v>0.28000000000000003</v>
      </c>
      <c r="G160" s="38">
        <v>6</v>
      </c>
      <c r="H160" s="63">
        <v>1.68</v>
      </c>
      <c r="I160" s="63">
        <v>1.78</v>
      </c>
      <c r="J160" s="38">
        <v>234</v>
      </c>
      <c r="K160" s="38" t="s">
        <v>175</v>
      </c>
      <c r="L160" s="39" t="s">
        <v>79</v>
      </c>
      <c r="M160" s="39"/>
      <c r="N160" s="38">
        <v>40</v>
      </c>
      <c r="O160" s="5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7"/>
      <c r="Q160" s="437"/>
      <c r="R160" s="437"/>
      <c r="S160" s="438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71"/>
      <c r="BB160" s="169" t="s">
        <v>67</v>
      </c>
    </row>
    <row r="161" spans="1:54" hidden="1" x14ac:dyDescent="0.2">
      <c r="A161" s="442"/>
      <c r="B161" s="442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  <c r="O161" s="439" t="s">
        <v>43</v>
      </c>
      <c r="P161" s="440"/>
      <c r="Q161" s="440"/>
      <c r="R161" s="440"/>
      <c r="S161" s="440"/>
      <c r="T161" s="440"/>
      <c r="U161" s="441"/>
      <c r="V161" s="43" t="s">
        <v>42</v>
      </c>
      <c r="W161" s="44">
        <f>IFERROR(W152/H152,"0")+IFERROR(W153/H153,"0")+IFERROR(W154/H154,"0")+IFERROR(W155/H155,"0")+IFERROR(W156/H156,"0")+IFERROR(W157/H157,"0")+IFERROR(W158/H158,"0")+IFERROR(W159/H159,"0")+IFERROR(W160/H160,"0")</f>
        <v>0</v>
      </c>
      <c r="X161" s="44">
        <f>IFERROR(X152/H152,"0")+IFERROR(X153/H153,"0")+IFERROR(X154/H154,"0")+IFERROR(X155/H155,"0")+IFERROR(X156/H156,"0")+IFERROR(X157/H157,"0")+IFERROR(X158/H158,"0")+IFERROR(X159/H159,"0")+IFERROR(X160/H160,"0")</f>
        <v>0</v>
      </c>
      <c r="Y161" s="44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8"/>
      <c r="AA161" s="68"/>
    </row>
    <row r="162" spans="1:54" hidden="1" x14ac:dyDescent="0.2">
      <c r="A162" s="442"/>
      <c r="B162" s="442"/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3"/>
      <c r="O162" s="439" t="s">
        <v>43</v>
      </c>
      <c r="P162" s="440"/>
      <c r="Q162" s="440"/>
      <c r="R162" s="440"/>
      <c r="S162" s="440"/>
      <c r="T162" s="440"/>
      <c r="U162" s="441"/>
      <c r="V162" s="43" t="s">
        <v>0</v>
      </c>
      <c r="W162" s="44">
        <f>IFERROR(SUM(W152:W160),"0")</f>
        <v>0</v>
      </c>
      <c r="X162" s="44">
        <f>IFERROR(SUM(X152:X160),"0")</f>
        <v>0</v>
      </c>
      <c r="Y162" s="43"/>
      <c r="Z162" s="68"/>
      <c r="AA162" s="68"/>
    </row>
    <row r="163" spans="1:54" ht="16.5" hidden="1" customHeight="1" x14ac:dyDescent="0.25">
      <c r="A163" s="433" t="s">
        <v>273</v>
      </c>
      <c r="B163" s="433"/>
      <c r="C163" s="433"/>
      <c r="D163" s="433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3"/>
      <c r="P163" s="433"/>
      <c r="Q163" s="433"/>
      <c r="R163" s="433"/>
      <c r="S163" s="433"/>
      <c r="T163" s="433"/>
      <c r="U163" s="433"/>
      <c r="V163" s="433"/>
      <c r="W163" s="433"/>
      <c r="X163" s="433"/>
      <c r="Y163" s="433"/>
      <c r="Z163" s="66"/>
      <c r="AA163" s="66"/>
    </row>
    <row r="164" spans="1:54" ht="14.25" hidden="1" customHeight="1" x14ac:dyDescent="0.25">
      <c r="A164" s="434" t="s">
        <v>117</v>
      </c>
      <c r="B164" s="434"/>
      <c r="C164" s="434"/>
      <c r="D164" s="434"/>
      <c r="E164" s="434"/>
      <c r="F164" s="434"/>
      <c r="G164" s="434"/>
      <c r="H164" s="434"/>
      <c r="I164" s="434"/>
      <c r="J164" s="434"/>
      <c r="K164" s="434"/>
      <c r="L164" s="434"/>
      <c r="M164" s="434"/>
      <c r="N164" s="434"/>
      <c r="O164" s="434"/>
      <c r="P164" s="434"/>
      <c r="Q164" s="434"/>
      <c r="R164" s="434"/>
      <c r="S164" s="434"/>
      <c r="T164" s="434"/>
      <c r="U164" s="434"/>
      <c r="V164" s="434"/>
      <c r="W164" s="434"/>
      <c r="X164" s="434"/>
      <c r="Y164" s="434"/>
      <c r="Z164" s="67"/>
      <c r="AA164" s="67"/>
    </row>
    <row r="165" spans="1:54" ht="16.5" hidden="1" customHeight="1" x14ac:dyDescent="0.25">
      <c r="A165" s="64" t="s">
        <v>274</v>
      </c>
      <c r="B165" s="64" t="s">
        <v>275</v>
      </c>
      <c r="C165" s="37">
        <v>4301011450</v>
      </c>
      <c r="D165" s="435">
        <v>4680115881402</v>
      </c>
      <c r="E165" s="435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113</v>
      </c>
      <c r="L165" s="39" t="s">
        <v>112</v>
      </c>
      <c r="M165" s="39"/>
      <c r="N165" s="38">
        <v>55</v>
      </c>
      <c r="O16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7"/>
      <c r="Q165" s="437"/>
      <c r="R165" s="437"/>
      <c r="S165" s="438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IFERROR(IF(X165=0,"",ROUNDUP(X165/H165,0)*0.02175),"")</f>
        <v/>
      </c>
      <c r="Z165" s="69" t="s">
        <v>48</v>
      </c>
      <c r="AA165" s="70" t="s">
        <v>48</v>
      </c>
      <c r="AE165" s="71"/>
      <c r="BB165" s="170" t="s">
        <v>67</v>
      </c>
    </row>
    <row r="166" spans="1:54" ht="27" hidden="1" customHeight="1" x14ac:dyDescent="0.25">
      <c r="A166" s="64" t="s">
        <v>276</v>
      </c>
      <c r="B166" s="64" t="s">
        <v>277</v>
      </c>
      <c r="C166" s="37">
        <v>4301011454</v>
      </c>
      <c r="D166" s="435">
        <v>4680115881396</v>
      </c>
      <c r="E166" s="435"/>
      <c r="F166" s="63">
        <v>0.45</v>
      </c>
      <c r="G166" s="38">
        <v>6</v>
      </c>
      <c r="H166" s="63">
        <v>2.7</v>
      </c>
      <c r="I166" s="63">
        <v>2.9</v>
      </c>
      <c r="J166" s="38">
        <v>156</v>
      </c>
      <c r="K166" s="38" t="s">
        <v>80</v>
      </c>
      <c r="L166" s="39" t="s">
        <v>79</v>
      </c>
      <c r="M166" s="39"/>
      <c r="N166" s="38">
        <v>55</v>
      </c>
      <c r="O166" s="5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7"/>
      <c r="Q166" s="437"/>
      <c r="R166" s="437"/>
      <c r="S166" s="438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IFERROR(IF(X166=0,"",ROUNDUP(X166/H166,0)*0.00753),"")</f>
        <v/>
      </c>
      <c r="Z166" s="69" t="s">
        <v>48</v>
      </c>
      <c r="AA166" s="70" t="s">
        <v>48</v>
      </c>
      <c r="AE166" s="71"/>
      <c r="BB166" s="171" t="s">
        <v>67</v>
      </c>
    </row>
    <row r="167" spans="1:54" hidden="1" x14ac:dyDescent="0.2">
      <c r="A167" s="442"/>
      <c r="B167" s="442"/>
      <c r="C167" s="442"/>
      <c r="D167" s="442"/>
      <c r="E167" s="442"/>
      <c r="F167" s="442"/>
      <c r="G167" s="442"/>
      <c r="H167" s="442"/>
      <c r="I167" s="442"/>
      <c r="J167" s="442"/>
      <c r="K167" s="442"/>
      <c r="L167" s="442"/>
      <c r="M167" s="442"/>
      <c r="N167" s="443"/>
      <c r="O167" s="439" t="s">
        <v>43</v>
      </c>
      <c r="P167" s="440"/>
      <c r="Q167" s="440"/>
      <c r="R167" s="440"/>
      <c r="S167" s="440"/>
      <c r="T167" s="440"/>
      <c r="U167" s="441"/>
      <c r="V167" s="43" t="s">
        <v>42</v>
      </c>
      <c r="W167" s="44">
        <f>IFERROR(W165/H165,"0")+IFERROR(W166/H166,"0")</f>
        <v>0</v>
      </c>
      <c r="X167" s="44">
        <f>IFERROR(X165/H165,"0")+IFERROR(X166/H166,"0")</f>
        <v>0</v>
      </c>
      <c r="Y167" s="44">
        <f>IFERROR(IF(Y165="",0,Y165),"0")+IFERROR(IF(Y166="",0,Y166),"0")</f>
        <v>0</v>
      </c>
      <c r="Z167" s="68"/>
      <c r="AA167" s="68"/>
    </row>
    <row r="168" spans="1:54" hidden="1" x14ac:dyDescent="0.2">
      <c r="A168" s="442"/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3"/>
      <c r="O168" s="439" t="s">
        <v>43</v>
      </c>
      <c r="P168" s="440"/>
      <c r="Q168" s="440"/>
      <c r="R168" s="440"/>
      <c r="S168" s="440"/>
      <c r="T168" s="440"/>
      <c r="U168" s="441"/>
      <c r="V168" s="43" t="s">
        <v>0</v>
      </c>
      <c r="W168" s="44">
        <f>IFERROR(SUM(W165:W166),"0")</f>
        <v>0</v>
      </c>
      <c r="X168" s="44">
        <f>IFERROR(SUM(X165:X166),"0")</f>
        <v>0</v>
      </c>
      <c r="Y168" s="43"/>
      <c r="Z168" s="68"/>
      <c r="AA168" s="68"/>
    </row>
    <row r="169" spans="1:54" ht="14.25" hidden="1" customHeight="1" x14ac:dyDescent="0.25">
      <c r="A169" s="434" t="s">
        <v>109</v>
      </c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4"/>
      <c r="M169" s="434"/>
      <c r="N169" s="434"/>
      <c r="O169" s="434"/>
      <c r="P169" s="434"/>
      <c r="Q169" s="434"/>
      <c r="R169" s="434"/>
      <c r="S169" s="434"/>
      <c r="T169" s="434"/>
      <c r="U169" s="434"/>
      <c r="V169" s="434"/>
      <c r="W169" s="434"/>
      <c r="X169" s="434"/>
      <c r="Y169" s="434"/>
      <c r="Z169" s="67"/>
      <c r="AA169" s="67"/>
    </row>
    <row r="170" spans="1:54" ht="16.5" hidden="1" customHeight="1" x14ac:dyDescent="0.25">
      <c r="A170" s="64" t="s">
        <v>278</v>
      </c>
      <c r="B170" s="64" t="s">
        <v>279</v>
      </c>
      <c r="C170" s="37">
        <v>4301020262</v>
      </c>
      <c r="D170" s="435">
        <v>4680115882935</v>
      </c>
      <c r="E170" s="435"/>
      <c r="F170" s="63">
        <v>1.35</v>
      </c>
      <c r="G170" s="38">
        <v>8</v>
      </c>
      <c r="H170" s="63">
        <v>10.8</v>
      </c>
      <c r="I170" s="63">
        <v>11.28</v>
      </c>
      <c r="J170" s="38">
        <v>56</v>
      </c>
      <c r="K170" s="38" t="s">
        <v>113</v>
      </c>
      <c r="L170" s="39" t="s">
        <v>132</v>
      </c>
      <c r="M170" s="39"/>
      <c r="N170" s="38">
        <v>50</v>
      </c>
      <c r="O170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7"/>
      <c r="Q170" s="437"/>
      <c r="R170" s="437"/>
      <c r="S170" s="438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IFERROR(IF(X170=0,"",ROUNDUP(X170/H170,0)*0.02175),"")</f>
        <v/>
      </c>
      <c r="Z170" s="69" t="s">
        <v>48</v>
      </c>
      <c r="AA170" s="70" t="s">
        <v>48</v>
      </c>
      <c r="AE170" s="71"/>
      <c r="BB170" s="172" t="s">
        <v>67</v>
      </c>
    </row>
    <row r="171" spans="1:54" ht="16.5" hidden="1" customHeight="1" x14ac:dyDescent="0.25">
      <c r="A171" s="64" t="s">
        <v>280</v>
      </c>
      <c r="B171" s="64" t="s">
        <v>281</v>
      </c>
      <c r="C171" s="37">
        <v>4301020220</v>
      </c>
      <c r="D171" s="435">
        <v>4680115880764</v>
      </c>
      <c r="E171" s="435"/>
      <c r="F171" s="63">
        <v>0.35</v>
      </c>
      <c r="G171" s="38">
        <v>6</v>
      </c>
      <c r="H171" s="63">
        <v>2.1</v>
      </c>
      <c r="I171" s="63">
        <v>2.2999999999999998</v>
      </c>
      <c r="J171" s="38">
        <v>156</v>
      </c>
      <c r="K171" s="38" t="s">
        <v>80</v>
      </c>
      <c r="L171" s="39" t="s">
        <v>112</v>
      </c>
      <c r="M171" s="39"/>
      <c r="N171" s="38">
        <v>50</v>
      </c>
      <c r="O171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7"/>
      <c r="Q171" s="437"/>
      <c r="R171" s="437"/>
      <c r="S171" s="438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IFERROR(IF(X171=0,"",ROUNDUP(X171/H171,0)*0.00753),"")</f>
        <v/>
      </c>
      <c r="Z171" s="69" t="s">
        <v>48</v>
      </c>
      <c r="AA171" s="70" t="s">
        <v>48</v>
      </c>
      <c r="AE171" s="71"/>
      <c r="BB171" s="173" t="s">
        <v>67</v>
      </c>
    </row>
    <row r="172" spans="1:54" hidden="1" x14ac:dyDescent="0.2">
      <c r="A172" s="442"/>
      <c r="B172" s="442"/>
      <c r="C172" s="442"/>
      <c r="D172" s="442"/>
      <c r="E172" s="442"/>
      <c r="F172" s="442"/>
      <c r="G172" s="442"/>
      <c r="H172" s="442"/>
      <c r="I172" s="442"/>
      <c r="J172" s="442"/>
      <c r="K172" s="442"/>
      <c r="L172" s="442"/>
      <c r="M172" s="442"/>
      <c r="N172" s="443"/>
      <c r="O172" s="439" t="s">
        <v>43</v>
      </c>
      <c r="P172" s="440"/>
      <c r="Q172" s="440"/>
      <c r="R172" s="440"/>
      <c r="S172" s="440"/>
      <c r="T172" s="440"/>
      <c r="U172" s="441"/>
      <c r="V172" s="43" t="s">
        <v>42</v>
      </c>
      <c r="W172" s="44">
        <f>IFERROR(W170/H170,"0")+IFERROR(W171/H171,"0")</f>
        <v>0</v>
      </c>
      <c r="X172" s="44">
        <f>IFERROR(X170/H170,"0")+IFERROR(X171/H171,"0")</f>
        <v>0</v>
      </c>
      <c r="Y172" s="44">
        <f>IFERROR(IF(Y170="",0,Y170),"0")+IFERROR(IF(Y171="",0,Y171),"0")</f>
        <v>0</v>
      </c>
      <c r="Z172" s="68"/>
      <c r="AA172" s="68"/>
    </row>
    <row r="173" spans="1:54" hidden="1" x14ac:dyDescent="0.2">
      <c r="A173" s="442"/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3"/>
      <c r="O173" s="439" t="s">
        <v>43</v>
      </c>
      <c r="P173" s="440"/>
      <c r="Q173" s="440"/>
      <c r="R173" s="440"/>
      <c r="S173" s="440"/>
      <c r="T173" s="440"/>
      <c r="U173" s="441"/>
      <c r="V173" s="43" t="s">
        <v>0</v>
      </c>
      <c r="W173" s="44">
        <f>IFERROR(SUM(W170:W171),"0")</f>
        <v>0</v>
      </c>
      <c r="X173" s="44">
        <f>IFERROR(SUM(X170:X171),"0")</f>
        <v>0</v>
      </c>
      <c r="Y173" s="43"/>
      <c r="Z173" s="68"/>
      <c r="AA173" s="68"/>
    </row>
    <row r="174" spans="1:54" ht="14.25" hidden="1" customHeight="1" x14ac:dyDescent="0.25">
      <c r="A174" s="434" t="s">
        <v>76</v>
      </c>
      <c r="B174" s="434"/>
      <c r="C174" s="434"/>
      <c r="D174" s="43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434"/>
      <c r="P174" s="434"/>
      <c r="Q174" s="434"/>
      <c r="R174" s="434"/>
      <c r="S174" s="434"/>
      <c r="T174" s="434"/>
      <c r="U174" s="434"/>
      <c r="V174" s="434"/>
      <c r="W174" s="434"/>
      <c r="X174" s="434"/>
      <c r="Y174" s="434"/>
      <c r="Z174" s="67"/>
      <c r="AA174" s="67"/>
    </row>
    <row r="175" spans="1:54" ht="27" hidden="1" customHeight="1" x14ac:dyDescent="0.25">
      <c r="A175" s="64" t="s">
        <v>282</v>
      </c>
      <c r="B175" s="64" t="s">
        <v>283</v>
      </c>
      <c r="C175" s="37">
        <v>4301031224</v>
      </c>
      <c r="D175" s="435">
        <v>4680115882683</v>
      </c>
      <c r="E175" s="43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7"/>
      <c r="Q175" s="437"/>
      <c r="R175" s="437"/>
      <c r="S175" s="438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71"/>
      <c r="BB175" s="174" t="s">
        <v>67</v>
      </c>
    </row>
    <row r="176" spans="1:54" ht="27" hidden="1" customHeight="1" x14ac:dyDescent="0.25">
      <c r="A176" s="64" t="s">
        <v>284</v>
      </c>
      <c r="B176" s="64" t="s">
        <v>285</v>
      </c>
      <c r="C176" s="37">
        <v>4301031230</v>
      </c>
      <c r="D176" s="435">
        <v>4680115882690</v>
      </c>
      <c r="E176" s="435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9"/>
      <c r="N176" s="38">
        <v>40</v>
      </c>
      <c r="O176" s="5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7"/>
      <c r="Q176" s="437"/>
      <c r="R176" s="437"/>
      <c r="S176" s="438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71"/>
      <c r="BB176" s="175" t="s">
        <v>67</v>
      </c>
    </row>
    <row r="177" spans="1:54" ht="27" hidden="1" customHeight="1" x14ac:dyDescent="0.25">
      <c r="A177" s="64" t="s">
        <v>286</v>
      </c>
      <c r="B177" s="64" t="s">
        <v>287</v>
      </c>
      <c r="C177" s="37">
        <v>4301031220</v>
      </c>
      <c r="D177" s="435">
        <v>4680115882669</v>
      </c>
      <c r="E177" s="435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80</v>
      </c>
      <c r="L177" s="39" t="s">
        <v>79</v>
      </c>
      <c r="M177" s="39"/>
      <c r="N177" s="38">
        <v>40</v>
      </c>
      <c r="O177" s="5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7"/>
      <c r="Q177" s="437"/>
      <c r="R177" s="437"/>
      <c r="S177" s="438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71"/>
      <c r="BB177" s="176" t="s">
        <v>67</v>
      </c>
    </row>
    <row r="178" spans="1:54" ht="27" hidden="1" customHeight="1" x14ac:dyDescent="0.25">
      <c r="A178" s="64" t="s">
        <v>288</v>
      </c>
      <c r="B178" s="64" t="s">
        <v>289</v>
      </c>
      <c r="C178" s="37">
        <v>4301031221</v>
      </c>
      <c r="D178" s="435">
        <v>4680115882676</v>
      </c>
      <c r="E178" s="435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80</v>
      </c>
      <c r="L178" s="39" t="s">
        <v>79</v>
      </c>
      <c r="M178" s="39"/>
      <c r="N178" s="38">
        <v>40</v>
      </c>
      <c r="O178" s="5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7"/>
      <c r="Q178" s="437"/>
      <c r="R178" s="437"/>
      <c r="S178" s="438"/>
      <c r="T178" s="40" t="s">
        <v>48</v>
      </c>
      <c r="U178" s="40" t="s">
        <v>48</v>
      </c>
      <c r="V178" s="41" t="s">
        <v>0</v>
      </c>
      <c r="W178" s="59">
        <v>0</v>
      </c>
      <c r="X178" s="56">
        <f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71"/>
      <c r="BB178" s="177" t="s">
        <v>67</v>
      </c>
    </row>
    <row r="179" spans="1:54" hidden="1" x14ac:dyDescent="0.2">
      <c r="A179" s="442"/>
      <c r="B179" s="442"/>
      <c r="C179" s="442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3"/>
      <c r="O179" s="439" t="s">
        <v>43</v>
      </c>
      <c r="P179" s="440"/>
      <c r="Q179" s="440"/>
      <c r="R179" s="440"/>
      <c r="S179" s="440"/>
      <c r="T179" s="440"/>
      <c r="U179" s="441"/>
      <c r="V179" s="43" t="s">
        <v>42</v>
      </c>
      <c r="W179" s="44">
        <f>IFERROR(W175/H175,"0")+IFERROR(W176/H176,"0")+IFERROR(W177/H177,"0")+IFERROR(W178/H178,"0")</f>
        <v>0</v>
      </c>
      <c r="X179" s="44">
        <f>IFERROR(X175/H175,"0")+IFERROR(X176/H176,"0")+IFERROR(X177/H177,"0")+IFERROR(X178/H178,"0")</f>
        <v>0</v>
      </c>
      <c r="Y179" s="44">
        <f>IFERROR(IF(Y175="",0,Y175),"0")+IFERROR(IF(Y176="",0,Y176),"0")+IFERROR(IF(Y177="",0,Y177),"0")+IFERROR(IF(Y178="",0,Y178),"0")</f>
        <v>0</v>
      </c>
      <c r="Z179" s="68"/>
      <c r="AA179" s="68"/>
    </row>
    <row r="180" spans="1:54" hidden="1" x14ac:dyDescent="0.2">
      <c r="A180" s="442"/>
      <c r="B180" s="442"/>
      <c r="C180" s="442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3"/>
      <c r="O180" s="439" t="s">
        <v>43</v>
      </c>
      <c r="P180" s="440"/>
      <c r="Q180" s="440"/>
      <c r="R180" s="440"/>
      <c r="S180" s="440"/>
      <c r="T180" s="440"/>
      <c r="U180" s="441"/>
      <c r="V180" s="43" t="s">
        <v>0</v>
      </c>
      <c r="W180" s="44">
        <f>IFERROR(SUM(W175:W178),"0")</f>
        <v>0</v>
      </c>
      <c r="X180" s="44">
        <f>IFERROR(SUM(X175:X178),"0")</f>
        <v>0</v>
      </c>
      <c r="Y180" s="43"/>
      <c r="Z180" s="68"/>
      <c r="AA180" s="68"/>
    </row>
    <row r="181" spans="1:54" ht="14.25" hidden="1" customHeight="1" x14ac:dyDescent="0.25">
      <c r="A181" s="434" t="s">
        <v>81</v>
      </c>
      <c r="B181" s="434"/>
      <c r="C181" s="434"/>
      <c r="D181" s="434"/>
      <c r="E181" s="434"/>
      <c r="F181" s="434"/>
      <c r="G181" s="434"/>
      <c r="H181" s="434"/>
      <c r="I181" s="434"/>
      <c r="J181" s="434"/>
      <c r="K181" s="434"/>
      <c r="L181" s="434"/>
      <c r="M181" s="434"/>
      <c r="N181" s="434"/>
      <c r="O181" s="434"/>
      <c r="P181" s="434"/>
      <c r="Q181" s="434"/>
      <c r="R181" s="434"/>
      <c r="S181" s="434"/>
      <c r="T181" s="434"/>
      <c r="U181" s="434"/>
      <c r="V181" s="434"/>
      <c r="W181" s="434"/>
      <c r="X181" s="434"/>
      <c r="Y181" s="434"/>
      <c r="Z181" s="67"/>
      <c r="AA181" s="67"/>
    </row>
    <row r="182" spans="1:54" ht="27" hidden="1" customHeight="1" x14ac:dyDescent="0.25">
      <c r="A182" s="64" t="s">
        <v>290</v>
      </c>
      <c r="B182" s="64" t="s">
        <v>291</v>
      </c>
      <c r="C182" s="37">
        <v>4301051409</v>
      </c>
      <c r="D182" s="435">
        <v>4680115881556</v>
      </c>
      <c r="E182" s="435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113</v>
      </c>
      <c r="L182" s="39" t="s">
        <v>132</v>
      </c>
      <c r="M182" s="39"/>
      <c r="N182" s="38">
        <v>45</v>
      </c>
      <c r="O182" s="5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7"/>
      <c r="Q182" s="437"/>
      <c r="R182" s="437"/>
      <c r="S182" s="438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8" si="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hidden="1" customHeight="1" x14ac:dyDescent="0.25">
      <c r="A183" s="64" t="s">
        <v>292</v>
      </c>
      <c r="B183" s="64" t="s">
        <v>293</v>
      </c>
      <c r="C183" s="37">
        <v>4301051538</v>
      </c>
      <c r="D183" s="435">
        <v>4680115880573</v>
      </c>
      <c r="E183" s="435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113</v>
      </c>
      <c r="L183" s="39" t="s">
        <v>79</v>
      </c>
      <c r="M183" s="39"/>
      <c r="N183" s="38">
        <v>45</v>
      </c>
      <c r="O183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7"/>
      <c r="Q183" s="437"/>
      <c r="R183" s="437"/>
      <c r="S183" s="43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hidden="1" customHeight="1" x14ac:dyDescent="0.25">
      <c r="A184" s="64" t="s">
        <v>294</v>
      </c>
      <c r="B184" s="64" t="s">
        <v>295</v>
      </c>
      <c r="C184" s="37">
        <v>4301051408</v>
      </c>
      <c r="D184" s="435">
        <v>4680115881594</v>
      </c>
      <c r="E184" s="435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7"/>
      <c r="Q184" s="437"/>
      <c r="R184" s="437"/>
      <c r="S184" s="43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hidden="1" customHeight="1" x14ac:dyDescent="0.25">
      <c r="A185" s="64" t="s">
        <v>296</v>
      </c>
      <c r="B185" s="64" t="s">
        <v>297</v>
      </c>
      <c r="C185" s="37">
        <v>4301051505</v>
      </c>
      <c r="D185" s="435">
        <v>4680115881587</v>
      </c>
      <c r="E185" s="435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7"/>
      <c r="Q185" s="437"/>
      <c r="R185" s="437"/>
      <c r="S185" s="43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16.5" hidden="1" customHeight="1" x14ac:dyDescent="0.25">
      <c r="A186" s="64" t="s">
        <v>298</v>
      </c>
      <c r="B186" s="64" t="s">
        <v>299</v>
      </c>
      <c r="C186" s="37">
        <v>4301051380</v>
      </c>
      <c r="D186" s="435">
        <v>4680115880962</v>
      </c>
      <c r="E186" s="435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7"/>
      <c r="Q186" s="437"/>
      <c r="R186" s="437"/>
      <c r="S186" s="43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hidden="1" customHeight="1" x14ac:dyDescent="0.25">
      <c r="A187" s="64" t="s">
        <v>300</v>
      </c>
      <c r="B187" s="64" t="s">
        <v>301</v>
      </c>
      <c r="C187" s="37">
        <v>4301051411</v>
      </c>
      <c r="D187" s="435">
        <v>4680115881617</v>
      </c>
      <c r="E187" s="435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7"/>
      <c r="Q187" s="437"/>
      <c r="R187" s="437"/>
      <c r="S187" s="43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hidden="1" customHeight="1" x14ac:dyDescent="0.25">
      <c r="A188" s="64" t="s">
        <v>302</v>
      </c>
      <c r="B188" s="64" t="s">
        <v>303</v>
      </c>
      <c r="C188" s="37">
        <v>4301051487</v>
      </c>
      <c r="D188" s="435">
        <v>4680115881228</v>
      </c>
      <c r="E188" s="43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9"/>
      <c r="N188" s="38">
        <v>40</v>
      </c>
      <c r="O188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7"/>
      <c r="Q188" s="437"/>
      <c r="R188" s="437"/>
      <c r="S188" s="438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hidden="1" customHeight="1" x14ac:dyDescent="0.25">
      <c r="A189" s="64" t="s">
        <v>304</v>
      </c>
      <c r="B189" s="64" t="s">
        <v>305</v>
      </c>
      <c r="C189" s="37">
        <v>4301051506</v>
      </c>
      <c r="D189" s="435">
        <v>4680115881037</v>
      </c>
      <c r="E189" s="435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80</v>
      </c>
      <c r="L189" s="39" t="s">
        <v>79</v>
      </c>
      <c r="M189" s="39"/>
      <c r="N189" s="38">
        <v>40</v>
      </c>
      <c r="O189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7"/>
      <c r="Q189" s="437"/>
      <c r="R189" s="437"/>
      <c r="S189" s="43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hidden="1" customHeight="1" x14ac:dyDescent="0.25">
      <c r="A190" s="64" t="s">
        <v>306</v>
      </c>
      <c r="B190" s="64" t="s">
        <v>307</v>
      </c>
      <c r="C190" s="37">
        <v>4301051384</v>
      </c>
      <c r="D190" s="435">
        <v>4680115881211</v>
      </c>
      <c r="E190" s="435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80</v>
      </c>
      <c r="L190" s="39" t="s">
        <v>79</v>
      </c>
      <c r="M190" s="39"/>
      <c r="N190" s="38">
        <v>45</v>
      </c>
      <c r="O190" s="5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7"/>
      <c r="Q190" s="437"/>
      <c r="R190" s="437"/>
      <c r="S190" s="43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hidden="1" customHeight="1" x14ac:dyDescent="0.25">
      <c r="A191" s="64" t="s">
        <v>308</v>
      </c>
      <c r="B191" s="64" t="s">
        <v>309</v>
      </c>
      <c r="C191" s="37">
        <v>4301051378</v>
      </c>
      <c r="D191" s="435">
        <v>4680115881020</v>
      </c>
      <c r="E191" s="435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80</v>
      </c>
      <c r="L191" s="39" t="s">
        <v>79</v>
      </c>
      <c r="M191" s="39"/>
      <c r="N191" s="38">
        <v>45</v>
      </c>
      <c r="O191" s="54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7"/>
      <c r="Q191" s="437"/>
      <c r="R191" s="437"/>
      <c r="S191" s="43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27" hidden="1" customHeight="1" x14ac:dyDescent="0.25">
      <c r="A192" s="64" t="s">
        <v>310</v>
      </c>
      <c r="B192" s="64" t="s">
        <v>311</v>
      </c>
      <c r="C192" s="37">
        <v>4301051407</v>
      </c>
      <c r="D192" s="435">
        <v>4680115882195</v>
      </c>
      <c r="E192" s="435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80</v>
      </c>
      <c r="L192" s="39" t="s">
        <v>132</v>
      </c>
      <c r="M192" s="39"/>
      <c r="N192" s="38">
        <v>40</v>
      </c>
      <c r="O192" s="5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7"/>
      <c r="Q192" s="437"/>
      <c r="R192" s="437"/>
      <c r="S192" s="43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ref="Y192:Y198" si="10">IFERROR(IF(X192=0,"",ROUNDUP(X192/H192,0)*0.00753),"")</f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27" hidden="1" customHeight="1" x14ac:dyDescent="0.25">
      <c r="A193" s="64" t="s">
        <v>312</v>
      </c>
      <c r="B193" s="64" t="s">
        <v>313</v>
      </c>
      <c r="C193" s="37">
        <v>4301051479</v>
      </c>
      <c r="D193" s="435">
        <v>4680115882607</v>
      </c>
      <c r="E193" s="435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132</v>
      </c>
      <c r="M193" s="39"/>
      <c r="N193" s="38">
        <v>45</v>
      </c>
      <c r="O193" s="5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7"/>
      <c r="Q193" s="437"/>
      <c r="R193" s="437"/>
      <c r="S193" s="43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hidden="1" customHeight="1" x14ac:dyDescent="0.25">
      <c r="A194" s="64" t="s">
        <v>314</v>
      </c>
      <c r="B194" s="64" t="s">
        <v>315</v>
      </c>
      <c r="C194" s="37">
        <v>4301051468</v>
      </c>
      <c r="D194" s="435">
        <v>4680115880092</v>
      </c>
      <c r="E194" s="43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132</v>
      </c>
      <c r="M194" s="39"/>
      <c r="N194" s="38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7"/>
      <c r="Q194" s="437"/>
      <c r="R194" s="437"/>
      <c r="S194" s="43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ht="27" hidden="1" customHeight="1" x14ac:dyDescent="0.25">
      <c r="A195" s="64" t="s">
        <v>316</v>
      </c>
      <c r="B195" s="64" t="s">
        <v>317</v>
      </c>
      <c r="C195" s="37">
        <v>4301051469</v>
      </c>
      <c r="D195" s="435">
        <v>4680115880221</v>
      </c>
      <c r="E195" s="43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132</v>
      </c>
      <c r="M195" s="39"/>
      <c r="N195" s="38">
        <v>45</v>
      </c>
      <c r="O195" s="5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7"/>
      <c r="Q195" s="437"/>
      <c r="R195" s="437"/>
      <c r="S195" s="43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9"/>
        <v>0</v>
      </c>
      <c r="Y195" s="42" t="str">
        <f t="shared" si="10"/>
        <v/>
      </c>
      <c r="Z195" s="69" t="s">
        <v>48</v>
      </c>
      <c r="AA195" s="70" t="s">
        <v>48</v>
      </c>
      <c r="AE195" s="71"/>
      <c r="BB195" s="191" t="s">
        <v>67</v>
      </c>
    </row>
    <row r="196" spans="1:54" ht="16.5" hidden="1" customHeight="1" x14ac:dyDescent="0.25">
      <c r="A196" s="64" t="s">
        <v>318</v>
      </c>
      <c r="B196" s="64" t="s">
        <v>319</v>
      </c>
      <c r="C196" s="37">
        <v>4301051523</v>
      </c>
      <c r="D196" s="435">
        <v>4680115882942</v>
      </c>
      <c r="E196" s="435"/>
      <c r="F196" s="63">
        <v>0.3</v>
      </c>
      <c r="G196" s="38">
        <v>6</v>
      </c>
      <c r="H196" s="63">
        <v>1.8</v>
      </c>
      <c r="I196" s="63">
        <v>2.0720000000000001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7"/>
      <c r="Q196" s="437"/>
      <c r="R196" s="437"/>
      <c r="S196" s="43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9"/>
        <v>0</v>
      </c>
      <c r="Y196" s="42" t="str">
        <f t="shared" si="10"/>
        <v/>
      </c>
      <c r="Z196" s="69" t="s">
        <v>48</v>
      </c>
      <c r="AA196" s="70" t="s">
        <v>48</v>
      </c>
      <c r="AE196" s="71"/>
      <c r="BB196" s="192" t="s">
        <v>67</v>
      </c>
    </row>
    <row r="197" spans="1:54" ht="16.5" hidden="1" customHeight="1" x14ac:dyDescent="0.25">
      <c r="A197" s="64" t="s">
        <v>320</v>
      </c>
      <c r="B197" s="64" t="s">
        <v>321</v>
      </c>
      <c r="C197" s="37">
        <v>4301051326</v>
      </c>
      <c r="D197" s="435">
        <v>4680115880504</v>
      </c>
      <c r="E197" s="43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9"/>
      <c r="N197" s="38">
        <v>40</v>
      </c>
      <c r="O197" s="55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7"/>
      <c r="Q197" s="437"/>
      <c r="R197" s="437"/>
      <c r="S197" s="43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9"/>
        <v>0</v>
      </c>
      <c r="Y197" s="42" t="str">
        <f t="shared" si="10"/>
        <v/>
      </c>
      <c r="Z197" s="69" t="s">
        <v>48</v>
      </c>
      <c r="AA197" s="70" t="s">
        <v>48</v>
      </c>
      <c r="AE197" s="71"/>
      <c r="BB197" s="193" t="s">
        <v>67</v>
      </c>
    </row>
    <row r="198" spans="1:54" ht="27" hidden="1" customHeight="1" x14ac:dyDescent="0.25">
      <c r="A198" s="64" t="s">
        <v>322</v>
      </c>
      <c r="B198" s="64" t="s">
        <v>323</v>
      </c>
      <c r="C198" s="37">
        <v>4301051410</v>
      </c>
      <c r="D198" s="435">
        <v>4680115882164</v>
      </c>
      <c r="E198" s="435"/>
      <c r="F198" s="63">
        <v>0.4</v>
      </c>
      <c r="G198" s="38">
        <v>6</v>
      </c>
      <c r="H198" s="63">
        <v>2.4</v>
      </c>
      <c r="I198" s="63">
        <v>2.6779999999999999</v>
      </c>
      <c r="J198" s="38">
        <v>156</v>
      </c>
      <c r="K198" s="38" t="s">
        <v>80</v>
      </c>
      <c r="L198" s="39" t="s">
        <v>132</v>
      </c>
      <c r="M198" s="39"/>
      <c r="N198" s="38">
        <v>40</v>
      </c>
      <c r="O198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7"/>
      <c r="Q198" s="437"/>
      <c r="R198" s="437"/>
      <c r="S198" s="438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9"/>
        <v>0</v>
      </c>
      <c r="Y198" s="42" t="str">
        <f t="shared" si="10"/>
        <v/>
      </c>
      <c r="Z198" s="69" t="s">
        <v>48</v>
      </c>
      <c r="AA198" s="70" t="s">
        <v>48</v>
      </c>
      <c r="AE198" s="71"/>
      <c r="BB198" s="194" t="s">
        <v>67</v>
      </c>
    </row>
    <row r="199" spans="1:54" hidden="1" x14ac:dyDescent="0.2">
      <c r="A199" s="442"/>
      <c r="B199" s="442"/>
      <c r="C199" s="442"/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3"/>
      <c r="O199" s="439" t="s">
        <v>43</v>
      </c>
      <c r="P199" s="440"/>
      <c r="Q199" s="440"/>
      <c r="R199" s="440"/>
      <c r="S199" s="440"/>
      <c r="T199" s="440"/>
      <c r="U199" s="441"/>
      <c r="V199" s="43" t="s">
        <v>42</v>
      </c>
      <c r="W199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8"/>
      <c r="AA199" s="68"/>
    </row>
    <row r="200" spans="1:54" hidden="1" x14ac:dyDescent="0.2">
      <c r="A200" s="442"/>
      <c r="B200" s="442"/>
      <c r="C200" s="442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3"/>
      <c r="O200" s="439" t="s">
        <v>43</v>
      </c>
      <c r="P200" s="440"/>
      <c r="Q200" s="440"/>
      <c r="R200" s="440"/>
      <c r="S200" s="440"/>
      <c r="T200" s="440"/>
      <c r="U200" s="441"/>
      <c r="V200" s="43" t="s">
        <v>0</v>
      </c>
      <c r="W200" s="44">
        <f>IFERROR(SUM(W182:W198),"0")</f>
        <v>0</v>
      </c>
      <c r="X200" s="44">
        <f>IFERROR(SUM(X182:X198),"0")</f>
        <v>0</v>
      </c>
      <c r="Y200" s="43"/>
      <c r="Z200" s="68"/>
      <c r="AA200" s="68"/>
    </row>
    <row r="201" spans="1:54" ht="14.25" hidden="1" customHeight="1" x14ac:dyDescent="0.25">
      <c r="A201" s="434" t="s">
        <v>223</v>
      </c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434"/>
      <c r="P201" s="434"/>
      <c r="Q201" s="434"/>
      <c r="R201" s="434"/>
      <c r="S201" s="434"/>
      <c r="T201" s="434"/>
      <c r="U201" s="434"/>
      <c r="V201" s="434"/>
      <c r="W201" s="434"/>
      <c r="X201" s="434"/>
      <c r="Y201" s="434"/>
      <c r="Z201" s="67"/>
      <c r="AA201" s="67"/>
    </row>
    <row r="202" spans="1:54" ht="16.5" hidden="1" customHeight="1" x14ac:dyDescent="0.25">
      <c r="A202" s="64" t="s">
        <v>324</v>
      </c>
      <c r="B202" s="64" t="s">
        <v>325</v>
      </c>
      <c r="C202" s="37">
        <v>4301060360</v>
      </c>
      <c r="D202" s="435">
        <v>4680115882874</v>
      </c>
      <c r="E202" s="435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7"/>
      <c r="Q202" s="437"/>
      <c r="R202" s="437"/>
      <c r="S202" s="43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71"/>
      <c r="BB202" s="195" t="s">
        <v>67</v>
      </c>
    </row>
    <row r="203" spans="1:54" ht="16.5" hidden="1" customHeight="1" x14ac:dyDescent="0.25">
      <c r="A203" s="64" t="s">
        <v>326</v>
      </c>
      <c r="B203" s="64" t="s">
        <v>327</v>
      </c>
      <c r="C203" s="37">
        <v>4301060359</v>
      </c>
      <c r="D203" s="435">
        <v>4680115884434</v>
      </c>
      <c r="E203" s="435"/>
      <c r="F203" s="63">
        <v>0.8</v>
      </c>
      <c r="G203" s="38">
        <v>4</v>
      </c>
      <c r="H203" s="63">
        <v>3.2</v>
      </c>
      <c r="I203" s="63">
        <v>3.4660000000000002</v>
      </c>
      <c r="J203" s="38">
        <v>120</v>
      </c>
      <c r="K203" s="38" t="s">
        <v>80</v>
      </c>
      <c r="L203" s="39" t="s">
        <v>79</v>
      </c>
      <c r="M203" s="39"/>
      <c r="N203" s="38">
        <v>30</v>
      </c>
      <c r="O203" s="55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7"/>
      <c r="Q203" s="437"/>
      <c r="R203" s="437"/>
      <c r="S203" s="43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IFERROR(IF(X203=0,"",ROUNDUP(X203/H203,0)*0.00937),"")</f>
        <v/>
      </c>
      <c r="Z203" s="69" t="s">
        <v>48</v>
      </c>
      <c r="AA203" s="70" t="s">
        <v>48</v>
      </c>
      <c r="AE203" s="71"/>
      <c r="BB203" s="196" t="s">
        <v>67</v>
      </c>
    </row>
    <row r="204" spans="1:54" ht="16.5" hidden="1" customHeight="1" x14ac:dyDescent="0.25">
      <c r="A204" s="64" t="s">
        <v>328</v>
      </c>
      <c r="B204" s="64" t="s">
        <v>329</v>
      </c>
      <c r="C204" s="37">
        <v>4301060338</v>
      </c>
      <c r="D204" s="435">
        <v>4680115880801</v>
      </c>
      <c r="E204" s="43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79</v>
      </c>
      <c r="M204" s="39"/>
      <c r="N204" s="38">
        <v>40</v>
      </c>
      <c r="O204" s="5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7"/>
      <c r="Q204" s="437"/>
      <c r="R204" s="437"/>
      <c r="S204" s="438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71"/>
      <c r="BB204" s="197" t="s">
        <v>67</v>
      </c>
    </row>
    <row r="205" spans="1:54" ht="27" hidden="1" customHeight="1" x14ac:dyDescent="0.25">
      <c r="A205" s="64" t="s">
        <v>330</v>
      </c>
      <c r="B205" s="64" t="s">
        <v>331</v>
      </c>
      <c r="C205" s="37">
        <v>4301060339</v>
      </c>
      <c r="D205" s="435">
        <v>4680115880818</v>
      </c>
      <c r="E205" s="435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8" t="s">
        <v>80</v>
      </c>
      <c r="L205" s="39" t="s">
        <v>79</v>
      </c>
      <c r="M205" s="39"/>
      <c r="N205" s="38">
        <v>40</v>
      </c>
      <c r="O205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7"/>
      <c r="Q205" s="437"/>
      <c r="R205" s="437"/>
      <c r="S205" s="438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IFERROR(IF(X205=0,"",ROUNDUP(X205/H205,0)*0.00753),"")</f>
        <v/>
      </c>
      <c r="Z205" s="69" t="s">
        <v>48</v>
      </c>
      <c r="AA205" s="70" t="s">
        <v>48</v>
      </c>
      <c r="AE205" s="71"/>
      <c r="BB205" s="198" t="s">
        <v>67</v>
      </c>
    </row>
    <row r="206" spans="1:54" hidden="1" x14ac:dyDescent="0.2">
      <c r="A206" s="442"/>
      <c r="B206" s="442"/>
      <c r="C206" s="442"/>
      <c r="D206" s="442"/>
      <c r="E206" s="442"/>
      <c r="F206" s="442"/>
      <c r="G206" s="442"/>
      <c r="H206" s="442"/>
      <c r="I206" s="442"/>
      <c r="J206" s="442"/>
      <c r="K206" s="442"/>
      <c r="L206" s="442"/>
      <c r="M206" s="442"/>
      <c r="N206" s="443"/>
      <c r="O206" s="439" t="s">
        <v>43</v>
      </c>
      <c r="P206" s="440"/>
      <c r="Q206" s="440"/>
      <c r="R206" s="440"/>
      <c r="S206" s="440"/>
      <c r="T206" s="440"/>
      <c r="U206" s="441"/>
      <c r="V206" s="43" t="s">
        <v>42</v>
      </c>
      <c r="W206" s="44">
        <f>IFERROR(W202/H202,"0")+IFERROR(W203/H203,"0")+IFERROR(W204/H204,"0")+IFERROR(W205/H205,"0")</f>
        <v>0</v>
      </c>
      <c r="X206" s="44">
        <f>IFERROR(X202/H202,"0")+IFERROR(X203/H203,"0")+IFERROR(X204/H204,"0")+IFERROR(X205/H205,"0")</f>
        <v>0</v>
      </c>
      <c r="Y206" s="44">
        <f>IFERROR(IF(Y202="",0,Y202),"0")+IFERROR(IF(Y203="",0,Y203),"0")+IFERROR(IF(Y204="",0,Y204),"0")+IFERROR(IF(Y205="",0,Y205),"0")</f>
        <v>0</v>
      </c>
      <c r="Z206" s="68"/>
      <c r="AA206" s="68"/>
    </row>
    <row r="207" spans="1:54" hidden="1" x14ac:dyDescent="0.2">
      <c r="A207" s="442"/>
      <c r="B207" s="442"/>
      <c r="C207" s="442"/>
      <c r="D207" s="442"/>
      <c r="E207" s="442"/>
      <c r="F207" s="442"/>
      <c r="G207" s="442"/>
      <c r="H207" s="442"/>
      <c r="I207" s="442"/>
      <c r="J207" s="442"/>
      <c r="K207" s="442"/>
      <c r="L207" s="442"/>
      <c r="M207" s="442"/>
      <c r="N207" s="443"/>
      <c r="O207" s="439" t="s">
        <v>43</v>
      </c>
      <c r="P207" s="440"/>
      <c r="Q207" s="440"/>
      <c r="R207" s="440"/>
      <c r="S207" s="440"/>
      <c r="T207" s="440"/>
      <c r="U207" s="441"/>
      <c r="V207" s="43" t="s">
        <v>0</v>
      </c>
      <c r="W207" s="44">
        <f>IFERROR(SUM(W202:W205),"0")</f>
        <v>0</v>
      </c>
      <c r="X207" s="44">
        <f>IFERROR(SUM(X202:X205),"0")</f>
        <v>0</v>
      </c>
      <c r="Y207" s="43"/>
      <c r="Z207" s="68"/>
      <c r="AA207" s="68"/>
    </row>
    <row r="208" spans="1:54" ht="16.5" hidden="1" customHeight="1" x14ac:dyDescent="0.25">
      <c r="A208" s="433" t="s">
        <v>332</v>
      </c>
      <c r="B208" s="433"/>
      <c r="C208" s="433"/>
      <c r="D208" s="433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  <c r="S208" s="433"/>
      <c r="T208" s="433"/>
      <c r="U208" s="433"/>
      <c r="V208" s="433"/>
      <c r="W208" s="433"/>
      <c r="X208" s="433"/>
      <c r="Y208" s="433"/>
      <c r="Z208" s="66"/>
      <c r="AA208" s="66"/>
    </row>
    <row r="209" spans="1:54" ht="14.25" hidden="1" customHeight="1" x14ac:dyDescent="0.25">
      <c r="A209" s="434" t="s">
        <v>117</v>
      </c>
      <c r="B209" s="434"/>
      <c r="C209" s="434"/>
      <c r="D209" s="434"/>
      <c r="E209" s="434"/>
      <c r="F209" s="434"/>
      <c r="G209" s="434"/>
      <c r="H209" s="434"/>
      <c r="I209" s="434"/>
      <c r="J209" s="434"/>
      <c r="K209" s="434"/>
      <c r="L209" s="434"/>
      <c r="M209" s="434"/>
      <c r="N209" s="434"/>
      <c r="O209" s="434"/>
      <c r="P209" s="434"/>
      <c r="Q209" s="434"/>
      <c r="R209" s="434"/>
      <c r="S209" s="434"/>
      <c r="T209" s="434"/>
      <c r="U209" s="434"/>
      <c r="V209" s="434"/>
      <c r="W209" s="434"/>
      <c r="X209" s="434"/>
      <c r="Y209" s="434"/>
      <c r="Z209" s="67"/>
      <c r="AA209" s="67"/>
    </row>
    <row r="210" spans="1:54" ht="27" hidden="1" customHeight="1" x14ac:dyDescent="0.25">
      <c r="A210" s="64" t="s">
        <v>333</v>
      </c>
      <c r="B210" s="64" t="s">
        <v>334</v>
      </c>
      <c r="C210" s="37">
        <v>4301011717</v>
      </c>
      <c r="D210" s="435">
        <v>4680115884274</v>
      </c>
      <c r="E210" s="43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5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7"/>
      <c r="Q210" s="437"/>
      <c r="R210" s="437"/>
      <c r="S210" s="43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ref="X210:X215" si="11">IFERROR(IF(W210="",0,CEILING((W210/$H210),1)*$H210),"")</f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hidden="1" customHeight="1" x14ac:dyDescent="0.25">
      <c r="A211" s="64" t="s">
        <v>335</v>
      </c>
      <c r="B211" s="64" t="s">
        <v>336</v>
      </c>
      <c r="C211" s="37">
        <v>4301011719</v>
      </c>
      <c r="D211" s="435">
        <v>4680115884298</v>
      </c>
      <c r="E211" s="43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112</v>
      </c>
      <c r="M211" s="39"/>
      <c r="N211" s="38">
        <v>55</v>
      </c>
      <c r="O211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7"/>
      <c r="Q211" s="437"/>
      <c r="R211" s="437"/>
      <c r="S211" s="43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ht="27" hidden="1" customHeight="1" x14ac:dyDescent="0.25">
      <c r="A212" s="64" t="s">
        <v>337</v>
      </c>
      <c r="B212" s="64" t="s">
        <v>338</v>
      </c>
      <c r="C212" s="37">
        <v>4301011733</v>
      </c>
      <c r="D212" s="435">
        <v>4680115884250</v>
      </c>
      <c r="E212" s="435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113</v>
      </c>
      <c r="L212" s="39" t="s">
        <v>132</v>
      </c>
      <c r="M212" s="39"/>
      <c r="N212" s="38">
        <v>55</v>
      </c>
      <c r="O212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7"/>
      <c r="Q212" s="437"/>
      <c r="R212" s="437"/>
      <c r="S212" s="43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11"/>
        <v>0</v>
      </c>
      <c r="Y212" s="42" t="str">
        <f>IFERROR(IF(X212=0,"",ROUNDUP(X212/H212,0)*0.02175),"")</f>
        <v/>
      </c>
      <c r="Z212" s="69" t="s">
        <v>48</v>
      </c>
      <c r="AA212" s="70" t="s">
        <v>48</v>
      </c>
      <c r="AE212" s="71"/>
      <c r="BB212" s="201" t="s">
        <v>67</v>
      </c>
    </row>
    <row r="213" spans="1:54" ht="27" hidden="1" customHeight="1" x14ac:dyDescent="0.25">
      <c r="A213" s="64" t="s">
        <v>339</v>
      </c>
      <c r="B213" s="64" t="s">
        <v>340</v>
      </c>
      <c r="C213" s="37">
        <v>4301011718</v>
      </c>
      <c r="D213" s="435">
        <v>4680115884281</v>
      </c>
      <c r="E213" s="435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56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7"/>
      <c r="Q213" s="437"/>
      <c r="R213" s="437"/>
      <c r="S213" s="43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11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71"/>
      <c r="BB213" s="202" t="s">
        <v>67</v>
      </c>
    </row>
    <row r="214" spans="1:54" ht="27" hidden="1" customHeight="1" x14ac:dyDescent="0.25">
      <c r="A214" s="64" t="s">
        <v>341</v>
      </c>
      <c r="B214" s="64" t="s">
        <v>342</v>
      </c>
      <c r="C214" s="37">
        <v>4301011720</v>
      </c>
      <c r="D214" s="435">
        <v>4680115884199</v>
      </c>
      <c r="E214" s="435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56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7"/>
      <c r="Q214" s="437"/>
      <c r="R214" s="437"/>
      <c r="S214" s="43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11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71"/>
      <c r="BB214" s="203" t="s">
        <v>67</v>
      </c>
    </row>
    <row r="215" spans="1:54" ht="27" hidden="1" customHeight="1" x14ac:dyDescent="0.25">
      <c r="A215" s="64" t="s">
        <v>343</v>
      </c>
      <c r="B215" s="64" t="s">
        <v>344</v>
      </c>
      <c r="C215" s="37">
        <v>4301011716</v>
      </c>
      <c r="D215" s="435">
        <v>4680115884267</v>
      </c>
      <c r="E215" s="435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112</v>
      </c>
      <c r="M215" s="39"/>
      <c r="N215" s="38">
        <v>55</v>
      </c>
      <c r="O215" s="5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7"/>
      <c r="Q215" s="437"/>
      <c r="R215" s="437"/>
      <c r="S215" s="438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11"/>
        <v>0</v>
      </c>
      <c r="Y215" s="42" t="str">
        <f>IFERROR(IF(X215=0,"",ROUNDUP(X215/H215,0)*0.00937),"")</f>
        <v/>
      </c>
      <c r="Z215" s="69" t="s">
        <v>48</v>
      </c>
      <c r="AA215" s="70" t="s">
        <v>48</v>
      </c>
      <c r="AE215" s="71"/>
      <c r="BB215" s="204" t="s">
        <v>67</v>
      </c>
    </row>
    <row r="216" spans="1:54" hidden="1" x14ac:dyDescent="0.2">
      <c r="A216" s="442"/>
      <c r="B216" s="442"/>
      <c r="C216" s="442"/>
      <c r="D216" s="442"/>
      <c r="E216" s="442"/>
      <c r="F216" s="442"/>
      <c r="G216" s="442"/>
      <c r="H216" s="442"/>
      <c r="I216" s="442"/>
      <c r="J216" s="442"/>
      <c r="K216" s="442"/>
      <c r="L216" s="442"/>
      <c r="M216" s="442"/>
      <c r="N216" s="443"/>
      <c r="O216" s="439" t="s">
        <v>43</v>
      </c>
      <c r="P216" s="440"/>
      <c r="Q216" s="440"/>
      <c r="R216" s="440"/>
      <c r="S216" s="440"/>
      <c r="T216" s="440"/>
      <c r="U216" s="441"/>
      <c r="V216" s="43" t="s">
        <v>42</v>
      </c>
      <c r="W216" s="44">
        <f>IFERROR(W210/H210,"0")+IFERROR(W211/H211,"0")+IFERROR(W212/H212,"0")+IFERROR(W213/H213,"0")+IFERROR(W214/H214,"0")+IFERROR(W215/H215,"0")</f>
        <v>0</v>
      </c>
      <c r="X216" s="44">
        <f>IFERROR(X210/H210,"0")+IFERROR(X211/H211,"0")+IFERROR(X212/H212,"0")+IFERROR(X213/H213,"0")+IFERROR(X214/H214,"0")+IFERROR(X215/H215,"0")</f>
        <v>0</v>
      </c>
      <c r="Y216" s="44">
        <f>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54" hidden="1" x14ac:dyDescent="0.2">
      <c r="A217" s="442"/>
      <c r="B217" s="442"/>
      <c r="C217" s="442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3"/>
      <c r="O217" s="439" t="s">
        <v>43</v>
      </c>
      <c r="P217" s="440"/>
      <c r="Q217" s="440"/>
      <c r="R217" s="440"/>
      <c r="S217" s="440"/>
      <c r="T217" s="440"/>
      <c r="U217" s="441"/>
      <c r="V217" s="43" t="s">
        <v>0</v>
      </c>
      <c r="W217" s="44">
        <f>IFERROR(SUM(W210:W215),"0")</f>
        <v>0</v>
      </c>
      <c r="X217" s="44">
        <f>IFERROR(SUM(X210:X215),"0")</f>
        <v>0</v>
      </c>
      <c r="Y217" s="43"/>
      <c r="Z217" s="68"/>
      <c r="AA217" s="68"/>
    </row>
    <row r="218" spans="1:54" ht="14.25" hidden="1" customHeight="1" x14ac:dyDescent="0.25">
      <c r="A218" s="434" t="s">
        <v>76</v>
      </c>
      <c r="B218" s="434"/>
      <c r="C218" s="434"/>
      <c r="D218" s="434"/>
      <c r="E218" s="434"/>
      <c r="F218" s="434"/>
      <c r="G218" s="434"/>
      <c r="H218" s="434"/>
      <c r="I218" s="434"/>
      <c r="J218" s="434"/>
      <c r="K218" s="434"/>
      <c r="L218" s="434"/>
      <c r="M218" s="434"/>
      <c r="N218" s="434"/>
      <c r="O218" s="434"/>
      <c r="P218" s="434"/>
      <c r="Q218" s="434"/>
      <c r="R218" s="434"/>
      <c r="S218" s="434"/>
      <c r="T218" s="434"/>
      <c r="U218" s="434"/>
      <c r="V218" s="434"/>
      <c r="W218" s="434"/>
      <c r="X218" s="434"/>
      <c r="Y218" s="434"/>
      <c r="Z218" s="67"/>
      <c r="AA218" s="67"/>
    </row>
    <row r="219" spans="1:54" ht="27" hidden="1" customHeight="1" x14ac:dyDescent="0.25">
      <c r="A219" s="64" t="s">
        <v>345</v>
      </c>
      <c r="B219" s="64" t="s">
        <v>346</v>
      </c>
      <c r="C219" s="37">
        <v>4301031151</v>
      </c>
      <c r="D219" s="435">
        <v>4607091389845</v>
      </c>
      <c r="E219" s="43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175</v>
      </c>
      <c r="L219" s="39" t="s">
        <v>79</v>
      </c>
      <c r="M219" s="39"/>
      <c r="N219" s="38">
        <v>40</v>
      </c>
      <c r="O219" s="56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7"/>
      <c r="Q219" s="437"/>
      <c r="R219" s="437"/>
      <c r="S219" s="43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71"/>
      <c r="BB219" s="205" t="s">
        <v>67</v>
      </c>
    </row>
    <row r="220" spans="1:54" ht="27" hidden="1" customHeight="1" x14ac:dyDescent="0.25">
      <c r="A220" s="64" t="s">
        <v>347</v>
      </c>
      <c r="B220" s="64" t="s">
        <v>348</v>
      </c>
      <c r="C220" s="37">
        <v>4301031259</v>
      </c>
      <c r="D220" s="435">
        <v>4680115882881</v>
      </c>
      <c r="E220" s="435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175</v>
      </c>
      <c r="L220" s="39" t="s">
        <v>79</v>
      </c>
      <c r="M220" s="39"/>
      <c r="N220" s="38">
        <v>40</v>
      </c>
      <c r="O220" s="56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7"/>
      <c r="Q220" s="437"/>
      <c r="R220" s="437"/>
      <c r="S220" s="43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71"/>
      <c r="BB220" s="206" t="s">
        <v>67</v>
      </c>
    </row>
    <row r="221" spans="1:54" hidden="1" x14ac:dyDescent="0.2">
      <c r="A221" s="442"/>
      <c r="B221" s="442"/>
      <c r="C221" s="442"/>
      <c r="D221" s="442"/>
      <c r="E221" s="442"/>
      <c r="F221" s="442"/>
      <c r="G221" s="442"/>
      <c r="H221" s="442"/>
      <c r="I221" s="442"/>
      <c r="J221" s="442"/>
      <c r="K221" s="442"/>
      <c r="L221" s="442"/>
      <c r="M221" s="442"/>
      <c r="N221" s="443"/>
      <c r="O221" s="439" t="s">
        <v>43</v>
      </c>
      <c r="P221" s="440"/>
      <c r="Q221" s="440"/>
      <c r="R221" s="440"/>
      <c r="S221" s="440"/>
      <c r="T221" s="440"/>
      <c r="U221" s="441"/>
      <c r="V221" s="43" t="s">
        <v>42</v>
      </c>
      <c r="W221" s="44">
        <f>IFERROR(W219/H219,"0")+IFERROR(W220/H220,"0")</f>
        <v>0</v>
      </c>
      <c r="X221" s="44">
        <f>IFERROR(X219/H219,"0")+IFERROR(X220/H220,"0")</f>
        <v>0</v>
      </c>
      <c r="Y221" s="44">
        <f>IFERROR(IF(Y219="",0,Y219),"0")+IFERROR(IF(Y220="",0,Y220),"0")</f>
        <v>0</v>
      </c>
      <c r="Z221" s="68"/>
      <c r="AA221" s="68"/>
    </row>
    <row r="222" spans="1:54" hidden="1" x14ac:dyDescent="0.2">
      <c r="A222" s="442"/>
      <c r="B222" s="442"/>
      <c r="C222" s="442"/>
      <c r="D222" s="442"/>
      <c r="E222" s="442"/>
      <c r="F222" s="442"/>
      <c r="G222" s="442"/>
      <c r="H222" s="442"/>
      <c r="I222" s="442"/>
      <c r="J222" s="442"/>
      <c r="K222" s="442"/>
      <c r="L222" s="442"/>
      <c r="M222" s="442"/>
      <c r="N222" s="443"/>
      <c r="O222" s="439" t="s">
        <v>43</v>
      </c>
      <c r="P222" s="440"/>
      <c r="Q222" s="440"/>
      <c r="R222" s="440"/>
      <c r="S222" s="440"/>
      <c r="T222" s="440"/>
      <c r="U222" s="441"/>
      <c r="V222" s="43" t="s">
        <v>0</v>
      </c>
      <c r="W222" s="44">
        <f>IFERROR(SUM(W219:W220),"0")</f>
        <v>0</v>
      </c>
      <c r="X222" s="44">
        <f>IFERROR(SUM(X219:X220),"0")</f>
        <v>0</v>
      </c>
      <c r="Y222" s="43"/>
      <c r="Z222" s="68"/>
      <c r="AA222" s="68"/>
    </row>
    <row r="223" spans="1:54" ht="16.5" hidden="1" customHeight="1" x14ac:dyDescent="0.25">
      <c r="A223" s="433" t="s">
        <v>349</v>
      </c>
      <c r="B223" s="433"/>
      <c r="C223" s="433"/>
      <c r="D223" s="433"/>
      <c r="E223" s="433"/>
      <c r="F223" s="433"/>
      <c r="G223" s="433"/>
      <c r="H223" s="433"/>
      <c r="I223" s="433"/>
      <c r="J223" s="433"/>
      <c r="K223" s="433"/>
      <c r="L223" s="433"/>
      <c r="M223" s="433"/>
      <c r="N223" s="433"/>
      <c r="O223" s="433"/>
      <c r="P223" s="433"/>
      <c r="Q223" s="433"/>
      <c r="R223" s="433"/>
      <c r="S223" s="433"/>
      <c r="T223" s="433"/>
      <c r="U223" s="433"/>
      <c r="V223" s="433"/>
      <c r="W223" s="433"/>
      <c r="X223" s="433"/>
      <c r="Y223" s="433"/>
      <c r="Z223" s="66"/>
      <c r="AA223" s="66"/>
    </row>
    <row r="224" spans="1:54" ht="14.25" hidden="1" customHeight="1" x14ac:dyDescent="0.25">
      <c r="A224" s="434" t="s">
        <v>117</v>
      </c>
      <c r="B224" s="434"/>
      <c r="C224" s="434"/>
      <c r="D224" s="434"/>
      <c r="E224" s="434"/>
      <c r="F224" s="434"/>
      <c r="G224" s="434"/>
      <c r="H224" s="434"/>
      <c r="I224" s="434"/>
      <c r="J224" s="434"/>
      <c r="K224" s="434"/>
      <c r="L224" s="434"/>
      <c r="M224" s="434"/>
      <c r="N224" s="434"/>
      <c r="O224" s="434"/>
      <c r="P224" s="434"/>
      <c r="Q224" s="434"/>
      <c r="R224" s="434"/>
      <c r="S224" s="434"/>
      <c r="T224" s="434"/>
      <c r="U224" s="434"/>
      <c r="V224" s="434"/>
      <c r="W224" s="434"/>
      <c r="X224" s="434"/>
      <c r="Y224" s="434"/>
      <c r="Z224" s="67"/>
      <c r="AA224" s="67"/>
    </row>
    <row r="225" spans="1:54" ht="27" hidden="1" customHeight="1" x14ac:dyDescent="0.25">
      <c r="A225" s="64" t="s">
        <v>350</v>
      </c>
      <c r="B225" s="64" t="s">
        <v>351</v>
      </c>
      <c r="C225" s="37">
        <v>4301011826</v>
      </c>
      <c r="D225" s="435">
        <v>4680115884137</v>
      </c>
      <c r="E225" s="435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113</v>
      </c>
      <c r="L225" s="39" t="s">
        <v>112</v>
      </c>
      <c r="M225" s="39"/>
      <c r="N225" s="38">
        <v>55</v>
      </c>
      <c r="O225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7"/>
      <c r="Q225" s="437"/>
      <c r="R225" s="437"/>
      <c r="S225" s="438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12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hidden="1" customHeight="1" x14ac:dyDescent="0.25">
      <c r="A226" s="64" t="s">
        <v>352</v>
      </c>
      <c r="B226" s="64" t="s">
        <v>353</v>
      </c>
      <c r="C226" s="37">
        <v>4301011724</v>
      </c>
      <c r="D226" s="435">
        <v>4680115884236</v>
      </c>
      <c r="E226" s="43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7"/>
      <c r="Q226" s="437"/>
      <c r="R226" s="437"/>
      <c r="S226" s="43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ht="27" hidden="1" customHeight="1" x14ac:dyDescent="0.25">
      <c r="A227" s="64" t="s">
        <v>354</v>
      </c>
      <c r="B227" s="64" t="s">
        <v>355</v>
      </c>
      <c r="C227" s="37">
        <v>4301011721</v>
      </c>
      <c r="D227" s="435">
        <v>4680115884175</v>
      </c>
      <c r="E227" s="43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7"/>
      <c r="Q227" s="437"/>
      <c r="R227" s="437"/>
      <c r="S227" s="43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12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71"/>
      <c r="BB227" s="209" t="s">
        <v>67</v>
      </c>
    </row>
    <row r="228" spans="1:54" ht="27" hidden="1" customHeight="1" x14ac:dyDescent="0.25">
      <c r="A228" s="64" t="s">
        <v>356</v>
      </c>
      <c r="B228" s="64" t="s">
        <v>357</v>
      </c>
      <c r="C228" s="37">
        <v>4301011824</v>
      </c>
      <c r="D228" s="435">
        <v>4680115884144</v>
      </c>
      <c r="E228" s="435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112</v>
      </c>
      <c r="M228" s="39"/>
      <c r="N228" s="38">
        <v>55</v>
      </c>
      <c r="O228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7"/>
      <c r="Q228" s="437"/>
      <c r="R228" s="437"/>
      <c r="S228" s="43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12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71"/>
      <c r="BB228" s="210" t="s">
        <v>67</v>
      </c>
    </row>
    <row r="229" spans="1:54" ht="27" hidden="1" customHeight="1" x14ac:dyDescent="0.25">
      <c r="A229" s="64" t="s">
        <v>358</v>
      </c>
      <c r="B229" s="64" t="s">
        <v>359</v>
      </c>
      <c r="C229" s="37">
        <v>4301011726</v>
      </c>
      <c r="D229" s="435">
        <v>4680115884182</v>
      </c>
      <c r="E229" s="435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7"/>
      <c r="Q229" s="437"/>
      <c r="R229" s="437"/>
      <c r="S229" s="43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12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71"/>
      <c r="BB229" s="211" t="s">
        <v>67</v>
      </c>
    </row>
    <row r="230" spans="1:54" ht="27" hidden="1" customHeight="1" x14ac:dyDescent="0.25">
      <c r="A230" s="64" t="s">
        <v>360</v>
      </c>
      <c r="B230" s="64" t="s">
        <v>361</v>
      </c>
      <c r="C230" s="37">
        <v>4301011722</v>
      </c>
      <c r="D230" s="435">
        <v>4680115884205</v>
      </c>
      <c r="E230" s="435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7"/>
      <c r="Q230" s="437"/>
      <c r="R230" s="437"/>
      <c r="S230" s="43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12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71"/>
      <c r="BB230" s="212" t="s">
        <v>67</v>
      </c>
    </row>
    <row r="231" spans="1:54" hidden="1" x14ac:dyDescent="0.2">
      <c r="A231" s="442"/>
      <c r="B231" s="442"/>
      <c r="C231" s="442"/>
      <c r="D231" s="442"/>
      <c r="E231" s="442"/>
      <c r="F231" s="442"/>
      <c r="G231" s="442"/>
      <c r="H231" s="442"/>
      <c r="I231" s="442"/>
      <c r="J231" s="442"/>
      <c r="K231" s="442"/>
      <c r="L231" s="442"/>
      <c r="M231" s="442"/>
      <c r="N231" s="443"/>
      <c r="O231" s="439" t="s">
        <v>43</v>
      </c>
      <c r="P231" s="440"/>
      <c r="Q231" s="440"/>
      <c r="R231" s="440"/>
      <c r="S231" s="440"/>
      <c r="T231" s="440"/>
      <c r="U231" s="441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54" hidden="1" x14ac:dyDescent="0.2">
      <c r="A232" s="442"/>
      <c r="B232" s="442"/>
      <c r="C232" s="442"/>
      <c r="D232" s="442"/>
      <c r="E232" s="442"/>
      <c r="F232" s="442"/>
      <c r="G232" s="442"/>
      <c r="H232" s="442"/>
      <c r="I232" s="442"/>
      <c r="J232" s="442"/>
      <c r="K232" s="442"/>
      <c r="L232" s="442"/>
      <c r="M232" s="442"/>
      <c r="N232" s="443"/>
      <c r="O232" s="439" t="s">
        <v>43</v>
      </c>
      <c r="P232" s="440"/>
      <c r="Q232" s="440"/>
      <c r="R232" s="440"/>
      <c r="S232" s="440"/>
      <c r="T232" s="440"/>
      <c r="U232" s="441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54" ht="16.5" hidden="1" customHeight="1" x14ac:dyDescent="0.25">
      <c r="A233" s="433" t="s">
        <v>362</v>
      </c>
      <c r="B233" s="433"/>
      <c r="C233" s="433"/>
      <c r="D233" s="433"/>
      <c r="E233" s="433"/>
      <c r="F233" s="433"/>
      <c r="G233" s="433"/>
      <c r="H233" s="433"/>
      <c r="I233" s="433"/>
      <c r="J233" s="433"/>
      <c r="K233" s="433"/>
      <c r="L233" s="433"/>
      <c r="M233" s="433"/>
      <c r="N233" s="433"/>
      <c r="O233" s="433"/>
      <c r="P233" s="433"/>
      <c r="Q233" s="433"/>
      <c r="R233" s="433"/>
      <c r="S233" s="433"/>
      <c r="T233" s="433"/>
      <c r="U233" s="433"/>
      <c r="V233" s="433"/>
      <c r="W233" s="433"/>
      <c r="X233" s="433"/>
      <c r="Y233" s="433"/>
      <c r="Z233" s="66"/>
      <c r="AA233" s="66"/>
    </row>
    <row r="234" spans="1:54" ht="14.25" hidden="1" customHeight="1" x14ac:dyDescent="0.25">
      <c r="A234" s="434" t="s">
        <v>117</v>
      </c>
      <c r="B234" s="434"/>
      <c r="C234" s="434"/>
      <c r="D234" s="434"/>
      <c r="E234" s="434"/>
      <c r="F234" s="434"/>
      <c r="G234" s="434"/>
      <c r="H234" s="434"/>
      <c r="I234" s="434"/>
      <c r="J234" s="434"/>
      <c r="K234" s="434"/>
      <c r="L234" s="434"/>
      <c r="M234" s="434"/>
      <c r="N234" s="434"/>
      <c r="O234" s="434"/>
      <c r="P234" s="434"/>
      <c r="Q234" s="434"/>
      <c r="R234" s="434"/>
      <c r="S234" s="434"/>
      <c r="T234" s="434"/>
      <c r="U234" s="434"/>
      <c r="V234" s="434"/>
      <c r="W234" s="434"/>
      <c r="X234" s="434"/>
      <c r="Y234" s="434"/>
      <c r="Z234" s="67"/>
      <c r="AA234" s="67"/>
    </row>
    <row r="235" spans="1:54" ht="27" hidden="1" customHeight="1" x14ac:dyDescent="0.25">
      <c r="A235" s="64" t="s">
        <v>363</v>
      </c>
      <c r="B235" s="64" t="s">
        <v>364</v>
      </c>
      <c r="C235" s="37">
        <v>4301011346</v>
      </c>
      <c r="D235" s="435">
        <v>4607091387445</v>
      </c>
      <c r="E235" s="435"/>
      <c r="F235" s="63">
        <v>0.9</v>
      </c>
      <c r="G235" s="38">
        <v>10</v>
      </c>
      <c r="H235" s="63">
        <v>9</v>
      </c>
      <c r="I235" s="63">
        <v>9.6300000000000008</v>
      </c>
      <c r="J235" s="38">
        <v>56</v>
      </c>
      <c r="K235" s="38" t="s">
        <v>113</v>
      </c>
      <c r="L235" s="39" t="s">
        <v>112</v>
      </c>
      <c r="M235" s="39"/>
      <c r="N235" s="38">
        <v>31</v>
      </c>
      <c r="O235" s="5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7"/>
      <c r="Q235" s="437"/>
      <c r="R235" s="437"/>
      <c r="S235" s="438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50" si="13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hidden="1" customHeight="1" x14ac:dyDescent="0.25">
      <c r="A236" s="64" t="s">
        <v>365</v>
      </c>
      <c r="B236" s="64" t="s">
        <v>366</v>
      </c>
      <c r="C236" s="37">
        <v>4301011308</v>
      </c>
      <c r="D236" s="435">
        <v>4607091386004</v>
      </c>
      <c r="E236" s="43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112</v>
      </c>
      <c r="M236" s="39"/>
      <c r="N236" s="38">
        <v>55</v>
      </c>
      <c r="O236" s="5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7"/>
      <c r="Q236" s="437"/>
      <c r="R236" s="437"/>
      <c r="S236" s="43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hidden="1" customHeight="1" x14ac:dyDescent="0.25">
      <c r="A237" s="64" t="s">
        <v>365</v>
      </c>
      <c r="B237" s="64" t="s">
        <v>367</v>
      </c>
      <c r="C237" s="37">
        <v>4301011362</v>
      </c>
      <c r="D237" s="435">
        <v>4607091386004</v>
      </c>
      <c r="E237" s="435"/>
      <c r="F237" s="63">
        <v>1.35</v>
      </c>
      <c r="G237" s="38">
        <v>8</v>
      </c>
      <c r="H237" s="63">
        <v>10.8</v>
      </c>
      <c r="I237" s="63">
        <v>11.28</v>
      </c>
      <c r="J237" s="38">
        <v>48</v>
      </c>
      <c r="K237" s="38" t="s">
        <v>113</v>
      </c>
      <c r="L237" s="39" t="s">
        <v>121</v>
      </c>
      <c r="M237" s="39"/>
      <c r="N237" s="38">
        <v>55</v>
      </c>
      <c r="O237" s="57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7"/>
      <c r="Q237" s="437"/>
      <c r="R237" s="437"/>
      <c r="S237" s="438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IFERROR(IF(X237=0,"",ROUNDUP(X237/H237,0)*0.02039),"")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hidden="1" customHeight="1" x14ac:dyDescent="0.25">
      <c r="A238" s="64" t="s">
        <v>368</v>
      </c>
      <c r="B238" s="64" t="s">
        <v>369</v>
      </c>
      <c r="C238" s="37">
        <v>4301011347</v>
      </c>
      <c r="D238" s="435">
        <v>4607091386073</v>
      </c>
      <c r="E238" s="435"/>
      <c r="F238" s="63">
        <v>0.9</v>
      </c>
      <c r="G238" s="38">
        <v>10</v>
      </c>
      <c r="H238" s="63">
        <v>9</v>
      </c>
      <c r="I238" s="63">
        <v>9.6300000000000008</v>
      </c>
      <c r="J238" s="38">
        <v>56</v>
      </c>
      <c r="K238" s="38" t="s">
        <v>113</v>
      </c>
      <c r="L238" s="39" t="s">
        <v>112</v>
      </c>
      <c r="M238" s="39"/>
      <c r="N238" s="38">
        <v>31</v>
      </c>
      <c r="O238" s="5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7"/>
      <c r="Q238" s="437"/>
      <c r="R238" s="437"/>
      <c r="S238" s="43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hidden="1" customHeight="1" x14ac:dyDescent="0.25">
      <c r="A239" s="64" t="s">
        <v>370</v>
      </c>
      <c r="B239" s="64" t="s">
        <v>371</v>
      </c>
      <c r="C239" s="37">
        <v>4301010928</v>
      </c>
      <c r="D239" s="435">
        <v>4607091387322</v>
      </c>
      <c r="E239" s="435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113</v>
      </c>
      <c r="L239" s="39" t="s">
        <v>112</v>
      </c>
      <c r="M239" s="39"/>
      <c r="N239" s="38">
        <v>55</v>
      </c>
      <c r="O239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7"/>
      <c r="Q239" s="437"/>
      <c r="R239" s="437"/>
      <c r="S239" s="43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hidden="1" customHeight="1" x14ac:dyDescent="0.25">
      <c r="A240" s="64" t="s">
        <v>370</v>
      </c>
      <c r="B240" s="64" t="s">
        <v>372</v>
      </c>
      <c r="C240" s="37">
        <v>4301011395</v>
      </c>
      <c r="D240" s="435">
        <v>4607091387322</v>
      </c>
      <c r="E240" s="435"/>
      <c r="F240" s="63">
        <v>1.35</v>
      </c>
      <c r="G240" s="38">
        <v>8</v>
      </c>
      <c r="H240" s="63">
        <v>10.8</v>
      </c>
      <c r="I240" s="63">
        <v>11.28</v>
      </c>
      <c r="J240" s="38">
        <v>48</v>
      </c>
      <c r="K240" s="38" t="s">
        <v>113</v>
      </c>
      <c r="L240" s="39" t="s">
        <v>121</v>
      </c>
      <c r="M240" s="39"/>
      <c r="N240" s="38">
        <v>55</v>
      </c>
      <c r="O240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7"/>
      <c r="Q240" s="437"/>
      <c r="R240" s="437"/>
      <c r="S240" s="43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>IFERROR(IF(X240=0,"",ROUNDUP(X240/H240,0)*0.02039),"")</f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hidden="1" customHeight="1" x14ac:dyDescent="0.25">
      <c r="A241" s="64" t="s">
        <v>373</v>
      </c>
      <c r="B241" s="64" t="s">
        <v>374</v>
      </c>
      <c r="C241" s="37">
        <v>4301011311</v>
      </c>
      <c r="D241" s="435">
        <v>4607091387377</v>
      </c>
      <c r="E241" s="435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7"/>
      <c r="Q241" s="437"/>
      <c r="R241" s="437"/>
      <c r="S241" s="438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hidden="1" customHeight="1" x14ac:dyDescent="0.25">
      <c r="A242" s="64" t="s">
        <v>375</v>
      </c>
      <c r="B242" s="64" t="s">
        <v>376</v>
      </c>
      <c r="C242" s="37">
        <v>4301010945</v>
      </c>
      <c r="D242" s="435">
        <v>4607091387353</v>
      </c>
      <c r="E242" s="435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113</v>
      </c>
      <c r="L242" s="39" t="s">
        <v>112</v>
      </c>
      <c r="M242" s="39"/>
      <c r="N242" s="38">
        <v>55</v>
      </c>
      <c r="O242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7"/>
      <c r="Q242" s="437"/>
      <c r="R242" s="437"/>
      <c r="S242" s="43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hidden="1" customHeight="1" x14ac:dyDescent="0.25">
      <c r="A243" s="64" t="s">
        <v>377</v>
      </c>
      <c r="B243" s="64" t="s">
        <v>378</v>
      </c>
      <c r="C243" s="37">
        <v>4301011328</v>
      </c>
      <c r="D243" s="435">
        <v>4607091386011</v>
      </c>
      <c r="E243" s="435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7"/>
      <c r="Q243" s="437"/>
      <c r="R243" s="437"/>
      <c r="S243" s="43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ref="Y243:Y248" si="14">IFERROR(IF(X243=0,"",ROUNDUP(X243/H243,0)*0.00937),"")</f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hidden="1" customHeight="1" x14ac:dyDescent="0.25">
      <c r="A244" s="64" t="s">
        <v>379</v>
      </c>
      <c r="B244" s="64" t="s">
        <v>380</v>
      </c>
      <c r="C244" s="37">
        <v>4301011329</v>
      </c>
      <c r="D244" s="435">
        <v>4607091387308</v>
      </c>
      <c r="E244" s="435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80</v>
      </c>
      <c r="L244" s="39" t="s">
        <v>79</v>
      </c>
      <c r="M244" s="39"/>
      <c r="N244" s="38">
        <v>55</v>
      </c>
      <c r="O244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7"/>
      <c r="Q244" s="437"/>
      <c r="R244" s="437"/>
      <c r="S244" s="43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ht="27" hidden="1" customHeight="1" x14ac:dyDescent="0.25">
      <c r="A245" s="64" t="s">
        <v>381</v>
      </c>
      <c r="B245" s="64" t="s">
        <v>382</v>
      </c>
      <c r="C245" s="37">
        <v>4301011049</v>
      </c>
      <c r="D245" s="435">
        <v>4607091387339</v>
      </c>
      <c r="E245" s="435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7"/>
      <c r="Q245" s="437"/>
      <c r="R245" s="437"/>
      <c r="S245" s="43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13"/>
        <v>0</v>
      </c>
      <c r="Y245" s="42" t="str">
        <f t="shared" si="14"/>
        <v/>
      </c>
      <c r="Z245" s="69" t="s">
        <v>48</v>
      </c>
      <c r="AA245" s="70" t="s">
        <v>48</v>
      </c>
      <c r="AE245" s="71"/>
      <c r="BB245" s="223" t="s">
        <v>67</v>
      </c>
    </row>
    <row r="246" spans="1:54" ht="27" hidden="1" customHeight="1" x14ac:dyDescent="0.25">
      <c r="A246" s="64" t="s">
        <v>383</v>
      </c>
      <c r="B246" s="64" t="s">
        <v>384</v>
      </c>
      <c r="C246" s="37">
        <v>4301011433</v>
      </c>
      <c r="D246" s="435">
        <v>4680115882638</v>
      </c>
      <c r="E246" s="43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90</v>
      </c>
      <c r="O246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7"/>
      <c r="Q246" s="437"/>
      <c r="R246" s="437"/>
      <c r="S246" s="43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13"/>
        <v>0</v>
      </c>
      <c r="Y246" s="42" t="str">
        <f t="shared" si="14"/>
        <v/>
      </c>
      <c r="Z246" s="69" t="s">
        <v>48</v>
      </c>
      <c r="AA246" s="70" t="s">
        <v>48</v>
      </c>
      <c r="AE246" s="71"/>
      <c r="BB246" s="224" t="s">
        <v>67</v>
      </c>
    </row>
    <row r="247" spans="1:54" ht="27" hidden="1" customHeight="1" x14ac:dyDescent="0.25">
      <c r="A247" s="64" t="s">
        <v>385</v>
      </c>
      <c r="B247" s="64" t="s">
        <v>386</v>
      </c>
      <c r="C247" s="37">
        <v>4301011573</v>
      </c>
      <c r="D247" s="435">
        <v>4680115881938</v>
      </c>
      <c r="E247" s="43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7"/>
      <c r="Q247" s="437"/>
      <c r="R247" s="437"/>
      <c r="S247" s="43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13"/>
        <v>0</v>
      </c>
      <c r="Y247" s="42" t="str">
        <f t="shared" si="14"/>
        <v/>
      </c>
      <c r="Z247" s="69" t="s">
        <v>48</v>
      </c>
      <c r="AA247" s="70" t="s">
        <v>48</v>
      </c>
      <c r="AE247" s="71"/>
      <c r="BB247" s="225" t="s">
        <v>67</v>
      </c>
    </row>
    <row r="248" spans="1:54" ht="27" hidden="1" customHeight="1" x14ac:dyDescent="0.25">
      <c r="A248" s="64" t="s">
        <v>387</v>
      </c>
      <c r="B248" s="64" t="s">
        <v>388</v>
      </c>
      <c r="C248" s="37">
        <v>4301010944</v>
      </c>
      <c r="D248" s="435">
        <v>4607091387346</v>
      </c>
      <c r="E248" s="43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112</v>
      </c>
      <c r="M248" s="39"/>
      <c r="N248" s="38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7"/>
      <c r="Q248" s="437"/>
      <c r="R248" s="437"/>
      <c r="S248" s="43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13"/>
        <v>0</v>
      </c>
      <c r="Y248" s="42" t="str">
        <f t="shared" si="14"/>
        <v/>
      </c>
      <c r="Z248" s="69" t="s">
        <v>48</v>
      </c>
      <c r="AA248" s="70" t="s">
        <v>48</v>
      </c>
      <c r="AE248" s="71"/>
      <c r="BB248" s="226" t="s">
        <v>67</v>
      </c>
    </row>
    <row r="249" spans="1:54" ht="27" hidden="1" customHeight="1" x14ac:dyDescent="0.25">
      <c r="A249" s="64" t="s">
        <v>389</v>
      </c>
      <c r="B249" s="64" t="s">
        <v>390</v>
      </c>
      <c r="C249" s="37">
        <v>4301011402</v>
      </c>
      <c r="D249" s="435">
        <v>4680115880375</v>
      </c>
      <c r="E249" s="435"/>
      <c r="F249" s="63">
        <v>0.77500000000000002</v>
      </c>
      <c r="G249" s="38">
        <v>10</v>
      </c>
      <c r="H249" s="63">
        <v>7.75</v>
      </c>
      <c r="I249" s="63">
        <v>8.23</v>
      </c>
      <c r="J249" s="38">
        <v>56</v>
      </c>
      <c r="K249" s="38" t="s">
        <v>113</v>
      </c>
      <c r="L249" s="39" t="s">
        <v>132</v>
      </c>
      <c r="M249" s="39"/>
      <c r="N249" s="38">
        <v>45</v>
      </c>
      <c r="O249" s="58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7"/>
      <c r="Q249" s="437"/>
      <c r="R249" s="437"/>
      <c r="S249" s="438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13"/>
        <v>0</v>
      </c>
      <c r="Y249" s="42" t="str">
        <f>IFERROR(IF(X249=0,"",ROUNDUP(X249/H249,0)*0.02175),"")</f>
        <v/>
      </c>
      <c r="Z249" s="69" t="s">
        <v>48</v>
      </c>
      <c r="AA249" s="70" t="s">
        <v>48</v>
      </c>
      <c r="AE249" s="71"/>
      <c r="BB249" s="227" t="s">
        <v>67</v>
      </c>
    </row>
    <row r="250" spans="1:54" ht="27" hidden="1" customHeight="1" x14ac:dyDescent="0.25">
      <c r="A250" s="64" t="s">
        <v>391</v>
      </c>
      <c r="B250" s="64" t="s">
        <v>392</v>
      </c>
      <c r="C250" s="37">
        <v>4301011353</v>
      </c>
      <c r="D250" s="435">
        <v>4607091389807</v>
      </c>
      <c r="E250" s="435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80</v>
      </c>
      <c r="L250" s="39" t="s">
        <v>112</v>
      </c>
      <c r="M250" s="39"/>
      <c r="N250" s="38">
        <v>55</v>
      </c>
      <c r="O250" s="5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7"/>
      <c r="Q250" s="437"/>
      <c r="R250" s="437"/>
      <c r="S250" s="438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13"/>
        <v>0</v>
      </c>
      <c r="Y250" s="42" t="str">
        <f>IFERROR(IF(X250=0,"",ROUNDUP(X250/H250,0)*0.00937),"")</f>
        <v/>
      </c>
      <c r="Z250" s="69" t="s">
        <v>48</v>
      </c>
      <c r="AA250" s="70" t="s">
        <v>48</v>
      </c>
      <c r="AE250" s="71"/>
      <c r="BB250" s="228" t="s">
        <v>67</v>
      </c>
    </row>
    <row r="251" spans="1:54" hidden="1" x14ac:dyDescent="0.2">
      <c r="A251" s="442"/>
      <c r="B251" s="442"/>
      <c r="C251" s="442"/>
      <c r="D251" s="442"/>
      <c r="E251" s="442"/>
      <c r="F251" s="442"/>
      <c r="G251" s="442"/>
      <c r="H251" s="442"/>
      <c r="I251" s="442"/>
      <c r="J251" s="442"/>
      <c r="K251" s="442"/>
      <c r="L251" s="442"/>
      <c r="M251" s="442"/>
      <c r="N251" s="443"/>
      <c r="O251" s="439" t="s">
        <v>43</v>
      </c>
      <c r="P251" s="440"/>
      <c r="Q251" s="440"/>
      <c r="R251" s="440"/>
      <c r="S251" s="440"/>
      <c r="T251" s="440"/>
      <c r="U251" s="441"/>
      <c r="V251" s="43" t="s">
        <v>42</v>
      </c>
      <c r="W251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8"/>
      <c r="AA251" s="68"/>
    </row>
    <row r="252" spans="1:54" hidden="1" x14ac:dyDescent="0.2">
      <c r="A252" s="442"/>
      <c r="B252" s="442"/>
      <c r="C252" s="442"/>
      <c r="D252" s="442"/>
      <c r="E252" s="442"/>
      <c r="F252" s="442"/>
      <c r="G252" s="442"/>
      <c r="H252" s="442"/>
      <c r="I252" s="442"/>
      <c r="J252" s="442"/>
      <c r="K252" s="442"/>
      <c r="L252" s="442"/>
      <c r="M252" s="442"/>
      <c r="N252" s="443"/>
      <c r="O252" s="439" t="s">
        <v>43</v>
      </c>
      <c r="P252" s="440"/>
      <c r="Q252" s="440"/>
      <c r="R252" s="440"/>
      <c r="S252" s="440"/>
      <c r="T252" s="440"/>
      <c r="U252" s="441"/>
      <c r="V252" s="43" t="s">
        <v>0</v>
      </c>
      <c r="W252" s="44">
        <f>IFERROR(SUM(W235:W250),"0")</f>
        <v>0</v>
      </c>
      <c r="X252" s="44">
        <f>IFERROR(SUM(X235:X250),"0")</f>
        <v>0</v>
      </c>
      <c r="Y252" s="43"/>
      <c r="Z252" s="68"/>
      <c r="AA252" s="68"/>
    </row>
    <row r="253" spans="1:54" ht="14.25" hidden="1" customHeight="1" x14ac:dyDescent="0.25">
      <c r="A253" s="434" t="s">
        <v>109</v>
      </c>
      <c r="B253" s="434"/>
      <c r="C253" s="434"/>
      <c r="D253" s="434"/>
      <c r="E253" s="434"/>
      <c r="F253" s="434"/>
      <c r="G253" s="434"/>
      <c r="H253" s="434"/>
      <c r="I253" s="434"/>
      <c r="J253" s="434"/>
      <c r="K253" s="434"/>
      <c r="L253" s="434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67"/>
      <c r="AA253" s="67"/>
    </row>
    <row r="254" spans="1:54" ht="27" hidden="1" customHeight="1" x14ac:dyDescent="0.25">
      <c r="A254" s="64" t="s">
        <v>393</v>
      </c>
      <c r="B254" s="64" t="s">
        <v>394</v>
      </c>
      <c r="C254" s="37">
        <v>4301020254</v>
      </c>
      <c r="D254" s="435">
        <v>4680115881914</v>
      </c>
      <c r="E254" s="435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80</v>
      </c>
      <c r="L254" s="39" t="s">
        <v>112</v>
      </c>
      <c r="M254" s="39"/>
      <c r="N254" s="38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7"/>
      <c r="Q254" s="437"/>
      <c r="R254" s="437"/>
      <c r="S254" s="438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IFERROR(IF(X254=0,"",ROUNDUP(X254/H254,0)*0.00937),"")</f>
        <v/>
      </c>
      <c r="Z254" s="69" t="s">
        <v>48</v>
      </c>
      <c r="AA254" s="70" t="s">
        <v>48</v>
      </c>
      <c r="AE254" s="71"/>
      <c r="BB254" s="229" t="s">
        <v>67</v>
      </c>
    </row>
    <row r="255" spans="1:54" hidden="1" x14ac:dyDescent="0.2">
      <c r="A255" s="442"/>
      <c r="B255" s="442"/>
      <c r="C255" s="442"/>
      <c r="D255" s="442"/>
      <c r="E255" s="442"/>
      <c r="F255" s="442"/>
      <c r="G255" s="442"/>
      <c r="H255" s="442"/>
      <c r="I255" s="442"/>
      <c r="J255" s="442"/>
      <c r="K255" s="442"/>
      <c r="L255" s="442"/>
      <c r="M255" s="442"/>
      <c r="N255" s="443"/>
      <c r="O255" s="439" t="s">
        <v>43</v>
      </c>
      <c r="P255" s="440"/>
      <c r="Q255" s="440"/>
      <c r="R255" s="440"/>
      <c r="S255" s="440"/>
      <c r="T255" s="440"/>
      <c r="U255" s="441"/>
      <c r="V255" s="43" t="s">
        <v>42</v>
      </c>
      <c r="W255" s="44">
        <f>IFERROR(W254/H254,"0")</f>
        <v>0</v>
      </c>
      <c r="X255" s="44">
        <f>IFERROR(X254/H254,"0")</f>
        <v>0</v>
      </c>
      <c r="Y255" s="44">
        <f>IFERROR(IF(Y254="",0,Y254),"0")</f>
        <v>0</v>
      </c>
      <c r="Z255" s="68"/>
      <c r="AA255" s="68"/>
    </row>
    <row r="256" spans="1:54" hidden="1" x14ac:dyDescent="0.2">
      <c r="A256" s="442"/>
      <c r="B256" s="442"/>
      <c r="C256" s="442"/>
      <c r="D256" s="442"/>
      <c r="E256" s="442"/>
      <c r="F256" s="442"/>
      <c r="G256" s="442"/>
      <c r="H256" s="442"/>
      <c r="I256" s="442"/>
      <c r="J256" s="442"/>
      <c r="K256" s="442"/>
      <c r="L256" s="442"/>
      <c r="M256" s="442"/>
      <c r="N256" s="443"/>
      <c r="O256" s="439" t="s">
        <v>43</v>
      </c>
      <c r="P256" s="440"/>
      <c r="Q256" s="440"/>
      <c r="R256" s="440"/>
      <c r="S256" s="440"/>
      <c r="T256" s="440"/>
      <c r="U256" s="441"/>
      <c r="V256" s="43" t="s">
        <v>0</v>
      </c>
      <c r="W256" s="44">
        <f>IFERROR(SUM(W254:W254),"0")</f>
        <v>0</v>
      </c>
      <c r="X256" s="44">
        <f>IFERROR(SUM(X254:X254),"0")</f>
        <v>0</v>
      </c>
      <c r="Y256" s="43"/>
      <c r="Z256" s="68"/>
      <c r="AA256" s="68"/>
    </row>
    <row r="257" spans="1:54" ht="14.25" hidden="1" customHeight="1" x14ac:dyDescent="0.25">
      <c r="A257" s="434" t="s">
        <v>76</v>
      </c>
      <c r="B257" s="434"/>
      <c r="C257" s="434"/>
      <c r="D257" s="434"/>
      <c r="E257" s="434"/>
      <c r="F257" s="434"/>
      <c r="G257" s="434"/>
      <c r="H257" s="434"/>
      <c r="I257" s="434"/>
      <c r="J257" s="434"/>
      <c r="K257" s="434"/>
      <c r="L257" s="434"/>
      <c r="M257" s="434"/>
      <c r="N257" s="434"/>
      <c r="O257" s="434"/>
      <c r="P257" s="434"/>
      <c r="Q257" s="434"/>
      <c r="R257" s="434"/>
      <c r="S257" s="434"/>
      <c r="T257" s="434"/>
      <c r="U257" s="434"/>
      <c r="V257" s="434"/>
      <c r="W257" s="434"/>
      <c r="X257" s="434"/>
      <c r="Y257" s="434"/>
      <c r="Z257" s="67"/>
      <c r="AA257" s="67"/>
    </row>
    <row r="258" spans="1:54" ht="27" hidden="1" customHeight="1" x14ac:dyDescent="0.25">
      <c r="A258" s="64" t="s">
        <v>395</v>
      </c>
      <c r="B258" s="64" t="s">
        <v>396</v>
      </c>
      <c r="C258" s="37">
        <v>4301030878</v>
      </c>
      <c r="D258" s="435">
        <v>4607091387193</v>
      </c>
      <c r="E258" s="435"/>
      <c r="F258" s="63">
        <v>0.7</v>
      </c>
      <c r="G258" s="38">
        <v>6</v>
      </c>
      <c r="H258" s="63">
        <v>4.2</v>
      </c>
      <c r="I258" s="63">
        <v>4.46</v>
      </c>
      <c r="J258" s="38">
        <v>156</v>
      </c>
      <c r="K258" s="38" t="s">
        <v>80</v>
      </c>
      <c r="L258" s="39" t="s">
        <v>79</v>
      </c>
      <c r="M258" s="39"/>
      <c r="N258" s="38">
        <v>35</v>
      </c>
      <c r="O258" s="5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7"/>
      <c r="Q258" s="437"/>
      <c r="R258" s="437"/>
      <c r="S258" s="438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IFERROR(IF(X258=0,"",ROUNDUP(X258/H258,0)*0.00753),"")</f>
        <v/>
      </c>
      <c r="Z258" s="69" t="s">
        <v>48</v>
      </c>
      <c r="AA258" s="70" t="s">
        <v>48</v>
      </c>
      <c r="AE258" s="71"/>
      <c r="BB258" s="230" t="s">
        <v>67</v>
      </c>
    </row>
    <row r="259" spans="1:54" ht="27" hidden="1" customHeight="1" x14ac:dyDescent="0.25">
      <c r="A259" s="64" t="s">
        <v>397</v>
      </c>
      <c r="B259" s="64" t="s">
        <v>398</v>
      </c>
      <c r="C259" s="37">
        <v>4301031153</v>
      </c>
      <c r="D259" s="435">
        <v>4607091387230</v>
      </c>
      <c r="E259" s="435"/>
      <c r="F259" s="63">
        <v>0.7</v>
      </c>
      <c r="G259" s="38">
        <v>6</v>
      </c>
      <c r="H259" s="63">
        <v>4.2</v>
      </c>
      <c r="I259" s="63">
        <v>4.46</v>
      </c>
      <c r="J259" s="38">
        <v>156</v>
      </c>
      <c r="K259" s="38" t="s">
        <v>80</v>
      </c>
      <c r="L259" s="39" t="s">
        <v>79</v>
      </c>
      <c r="M259" s="39"/>
      <c r="N259" s="38">
        <v>40</v>
      </c>
      <c r="O259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7"/>
      <c r="Q259" s="437"/>
      <c r="R259" s="437"/>
      <c r="S259" s="438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IFERROR(IF(X259=0,"",ROUNDUP(X259/H259,0)*0.00753),"")</f>
        <v/>
      </c>
      <c r="Z259" s="69" t="s">
        <v>48</v>
      </c>
      <c r="AA259" s="70" t="s">
        <v>48</v>
      </c>
      <c r="AE259" s="71"/>
      <c r="BB259" s="231" t="s">
        <v>67</v>
      </c>
    </row>
    <row r="260" spans="1:54" ht="27" hidden="1" customHeight="1" x14ac:dyDescent="0.25">
      <c r="A260" s="64" t="s">
        <v>399</v>
      </c>
      <c r="B260" s="64" t="s">
        <v>400</v>
      </c>
      <c r="C260" s="37">
        <v>4301031152</v>
      </c>
      <c r="D260" s="435">
        <v>4607091387285</v>
      </c>
      <c r="E260" s="435"/>
      <c r="F260" s="63">
        <v>0.35</v>
      </c>
      <c r="G260" s="38">
        <v>6</v>
      </c>
      <c r="H260" s="63">
        <v>2.1</v>
      </c>
      <c r="I260" s="63">
        <v>2.23</v>
      </c>
      <c r="J260" s="38">
        <v>234</v>
      </c>
      <c r="K260" s="38" t="s">
        <v>175</v>
      </c>
      <c r="L260" s="39" t="s">
        <v>79</v>
      </c>
      <c r="M260" s="39"/>
      <c r="N260" s="38">
        <v>40</v>
      </c>
      <c r="O260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7"/>
      <c r="Q260" s="437"/>
      <c r="R260" s="437"/>
      <c r="S260" s="438"/>
      <c r="T260" s="40" t="s">
        <v>48</v>
      </c>
      <c r="U260" s="40" t="s">
        <v>48</v>
      </c>
      <c r="V260" s="41" t="s">
        <v>0</v>
      </c>
      <c r="W260" s="59">
        <v>0</v>
      </c>
      <c r="X260" s="56">
        <f>IFERROR(IF(W260="",0,CEILING((W260/$H260),1)*$H260),"")</f>
        <v>0</v>
      </c>
      <c r="Y260" s="42" t="str">
        <f>IFERROR(IF(X260=0,"",ROUNDUP(X260/H260,0)*0.00502),"")</f>
        <v/>
      </c>
      <c r="Z260" s="69" t="s">
        <v>48</v>
      </c>
      <c r="AA260" s="70" t="s">
        <v>48</v>
      </c>
      <c r="AE260" s="71"/>
      <c r="BB260" s="232" t="s">
        <v>67</v>
      </c>
    </row>
    <row r="261" spans="1:54" ht="27" hidden="1" customHeight="1" x14ac:dyDescent="0.25">
      <c r="A261" s="64" t="s">
        <v>401</v>
      </c>
      <c r="B261" s="64" t="s">
        <v>402</v>
      </c>
      <c r="C261" s="37">
        <v>4301031164</v>
      </c>
      <c r="D261" s="435">
        <v>4680115880481</v>
      </c>
      <c r="E261" s="435"/>
      <c r="F261" s="63">
        <v>0.28000000000000003</v>
      </c>
      <c r="G261" s="38">
        <v>6</v>
      </c>
      <c r="H261" s="63">
        <v>1.68</v>
      </c>
      <c r="I261" s="63">
        <v>1.78</v>
      </c>
      <c r="J261" s="38">
        <v>234</v>
      </c>
      <c r="K261" s="38" t="s">
        <v>175</v>
      </c>
      <c r="L261" s="39" t="s">
        <v>79</v>
      </c>
      <c r="M261" s="39"/>
      <c r="N261" s="38">
        <v>40</v>
      </c>
      <c r="O261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7"/>
      <c r="Q261" s="437"/>
      <c r="R261" s="437"/>
      <c r="S261" s="438"/>
      <c r="T261" s="40" t="s">
        <v>48</v>
      </c>
      <c r="U261" s="40" t="s">
        <v>48</v>
      </c>
      <c r="V261" s="41" t="s">
        <v>0</v>
      </c>
      <c r="W261" s="59">
        <v>0</v>
      </c>
      <c r="X261" s="56">
        <f>IFERROR(IF(W261="",0,CEILING((W261/$H261),1)*$H261),"")</f>
        <v>0</v>
      </c>
      <c r="Y261" s="42" t="str">
        <f>IFERROR(IF(X261=0,"",ROUNDUP(X261/H261,0)*0.00502),"")</f>
        <v/>
      </c>
      <c r="Z261" s="69" t="s">
        <v>48</v>
      </c>
      <c r="AA261" s="70" t="s">
        <v>48</v>
      </c>
      <c r="AE261" s="71"/>
      <c r="BB261" s="233" t="s">
        <v>67</v>
      </c>
    </row>
    <row r="262" spans="1:54" hidden="1" x14ac:dyDescent="0.2">
      <c r="A262" s="442"/>
      <c r="B262" s="442"/>
      <c r="C262" s="442"/>
      <c r="D262" s="442"/>
      <c r="E262" s="442"/>
      <c r="F262" s="442"/>
      <c r="G262" s="442"/>
      <c r="H262" s="442"/>
      <c r="I262" s="442"/>
      <c r="J262" s="442"/>
      <c r="K262" s="442"/>
      <c r="L262" s="442"/>
      <c r="M262" s="442"/>
      <c r="N262" s="443"/>
      <c r="O262" s="439" t="s">
        <v>43</v>
      </c>
      <c r="P262" s="440"/>
      <c r="Q262" s="440"/>
      <c r="R262" s="440"/>
      <c r="S262" s="440"/>
      <c r="T262" s="440"/>
      <c r="U262" s="441"/>
      <c r="V262" s="43" t="s">
        <v>42</v>
      </c>
      <c r="W262" s="44">
        <f>IFERROR(W258/H258,"0")+IFERROR(W259/H259,"0")+IFERROR(W260/H260,"0")+IFERROR(W261/H261,"0")</f>
        <v>0</v>
      </c>
      <c r="X262" s="44">
        <f>IFERROR(X258/H258,"0")+IFERROR(X259/H259,"0")+IFERROR(X260/H260,"0")+IFERROR(X261/H261,"0")</f>
        <v>0</v>
      </c>
      <c r="Y262" s="44">
        <f>IFERROR(IF(Y258="",0,Y258),"0")+IFERROR(IF(Y259="",0,Y259),"0")+IFERROR(IF(Y260="",0,Y260),"0")+IFERROR(IF(Y261="",0,Y261),"0")</f>
        <v>0</v>
      </c>
      <c r="Z262" s="68"/>
      <c r="AA262" s="68"/>
    </row>
    <row r="263" spans="1:54" hidden="1" x14ac:dyDescent="0.2">
      <c r="A263" s="442"/>
      <c r="B263" s="442"/>
      <c r="C263" s="442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3"/>
      <c r="O263" s="439" t="s">
        <v>43</v>
      </c>
      <c r="P263" s="440"/>
      <c r="Q263" s="440"/>
      <c r="R263" s="440"/>
      <c r="S263" s="440"/>
      <c r="T263" s="440"/>
      <c r="U263" s="441"/>
      <c r="V263" s="43" t="s">
        <v>0</v>
      </c>
      <c r="W263" s="44">
        <f>IFERROR(SUM(W258:W261),"0")</f>
        <v>0</v>
      </c>
      <c r="X263" s="44">
        <f>IFERROR(SUM(X258:X261),"0")</f>
        <v>0</v>
      </c>
      <c r="Y263" s="43"/>
      <c r="Z263" s="68"/>
      <c r="AA263" s="68"/>
    </row>
    <row r="264" spans="1:54" ht="14.25" hidden="1" customHeight="1" x14ac:dyDescent="0.25">
      <c r="A264" s="434" t="s">
        <v>81</v>
      </c>
      <c r="B264" s="434"/>
      <c r="C264" s="434"/>
      <c r="D264" s="434"/>
      <c r="E264" s="434"/>
      <c r="F264" s="434"/>
      <c r="G264" s="434"/>
      <c r="H264" s="434"/>
      <c r="I264" s="434"/>
      <c r="J264" s="434"/>
      <c r="K264" s="434"/>
      <c r="L264" s="434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67"/>
      <c r="AA264" s="67"/>
    </row>
    <row r="265" spans="1:54" ht="16.5" customHeight="1" x14ac:dyDescent="0.25">
      <c r="A265" s="64" t="s">
        <v>403</v>
      </c>
      <c r="B265" s="64" t="s">
        <v>404</v>
      </c>
      <c r="C265" s="37">
        <v>4301051100</v>
      </c>
      <c r="D265" s="435">
        <v>4607091387766</v>
      </c>
      <c r="E265" s="435"/>
      <c r="F265" s="63">
        <v>1.3</v>
      </c>
      <c r="G265" s="38">
        <v>6</v>
      </c>
      <c r="H265" s="63">
        <v>7.8</v>
      </c>
      <c r="I265" s="63">
        <v>8.3580000000000005</v>
      </c>
      <c r="J265" s="38">
        <v>56</v>
      </c>
      <c r="K265" s="38" t="s">
        <v>113</v>
      </c>
      <c r="L265" s="39" t="s">
        <v>132</v>
      </c>
      <c r="M265" s="39"/>
      <c r="N265" s="38">
        <v>40</v>
      </c>
      <c r="O265" s="5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7"/>
      <c r="Q265" s="437"/>
      <c r="R265" s="437"/>
      <c r="S265" s="438"/>
      <c r="T265" s="40" t="s">
        <v>48</v>
      </c>
      <c r="U265" s="40" t="s">
        <v>48</v>
      </c>
      <c r="V265" s="41" t="s">
        <v>0</v>
      </c>
      <c r="W265" s="59">
        <v>4550</v>
      </c>
      <c r="X265" s="56">
        <f t="shared" ref="X265:X273" si="15">IFERROR(IF(W265="",0,CEILING((W265/$H265),1)*$H265),"")</f>
        <v>4555.2</v>
      </c>
      <c r="Y265" s="42">
        <f>IFERROR(IF(X265=0,"",ROUNDUP(X265/H265,0)*0.02175),"")</f>
        <v>12.702</v>
      </c>
      <c r="Z265" s="69" t="s">
        <v>48</v>
      </c>
      <c r="AA265" s="70" t="s">
        <v>48</v>
      </c>
      <c r="AE265" s="71"/>
      <c r="BB265" s="234" t="s">
        <v>67</v>
      </c>
    </row>
    <row r="266" spans="1:54" ht="27" hidden="1" customHeight="1" x14ac:dyDescent="0.25">
      <c r="A266" s="64" t="s">
        <v>405</v>
      </c>
      <c r="B266" s="64" t="s">
        <v>406</v>
      </c>
      <c r="C266" s="37">
        <v>4301051116</v>
      </c>
      <c r="D266" s="435">
        <v>4607091387957</v>
      </c>
      <c r="E266" s="435"/>
      <c r="F266" s="63">
        <v>1.3</v>
      </c>
      <c r="G266" s="38">
        <v>6</v>
      </c>
      <c r="H266" s="63">
        <v>7.8</v>
      </c>
      <c r="I266" s="63">
        <v>8.3640000000000008</v>
      </c>
      <c r="J266" s="38">
        <v>56</v>
      </c>
      <c r="K266" s="38" t="s">
        <v>113</v>
      </c>
      <c r="L266" s="39" t="s">
        <v>79</v>
      </c>
      <c r="M266" s="39"/>
      <c r="N266" s="38">
        <v>40</v>
      </c>
      <c r="O266" s="5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7"/>
      <c r="Q266" s="437"/>
      <c r="R266" s="437"/>
      <c r="S266" s="43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IFERROR(IF(X266=0,"",ROUNDUP(X266/H266,0)*0.02175),"")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hidden="1" customHeight="1" x14ac:dyDescent="0.25">
      <c r="A267" s="64" t="s">
        <v>407</v>
      </c>
      <c r="B267" s="64" t="s">
        <v>408</v>
      </c>
      <c r="C267" s="37">
        <v>4301051115</v>
      </c>
      <c r="D267" s="435">
        <v>4607091387964</v>
      </c>
      <c r="E267" s="435"/>
      <c r="F267" s="63">
        <v>1.35</v>
      </c>
      <c r="G267" s="38">
        <v>6</v>
      </c>
      <c r="H267" s="63">
        <v>8.1</v>
      </c>
      <c r="I267" s="63">
        <v>8.6460000000000008</v>
      </c>
      <c r="J267" s="38">
        <v>56</v>
      </c>
      <c r="K267" s="38" t="s">
        <v>113</v>
      </c>
      <c r="L267" s="39" t="s">
        <v>79</v>
      </c>
      <c r="M267" s="39"/>
      <c r="N267" s="38">
        <v>40</v>
      </c>
      <c r="O267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7"/>
      <c r="Q267" s="437"/>
      <c r="R267" s="437"/>
      <c r="S267" s="43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IFERROR(IF(X267=0,"",ROUNDUP(X267/H267,0)*0.02175),"")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ht="16.5" hidden="1" customHeight="1" x14ac:dyDescent="0.25">
      <c r="A268" s="64" t="s">
        <v>409</v>
      </c>
      <c r="B268" s="64" t="s">
        <v>410</v>
      </c>
      <c r="C268" s="37">
        <v>4301051731</v>
      </c>
      <c r="D268" s="435">
        <v>4680115884618</v>
      </c>
      <c r="E268" s="435"/>
      <c r="F268" s="63">
        <v>0.6</v>
      </c>
      <c r="G268" s="38">
        <v>6</v>
      </c>
      <c r="H268" s="63">
        <v>3.6</v>
      </c>
      <c r="I268" s="63">
        <v>3.81</v>
      </c>
      <c r="J268" s="38">
        <v>120</v>
      </c>
      <c r="K268" s="38" t="s">
        <v>80</v>
      </c>
      <c r="L268" s="39" t="s">
        <v>79</v>
      </c>
      <c r="M268" s="39"/>
      <c r="N268" s="38">
        <v>45</v>
      </c>
      <c r="O268" s="5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7"/>
      <c r="Q268" s="437"/>
      <c r="R268" s="437"/>
      <c r="S268" s="43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15"/>
        <v>0</v>
      </c>
      <c r="Y268" s="42" t="str">
        <f>IFERROR(IF(X268=0,"",ROUNDUP(X268/H268,0)*0.00937),"")</f>
        <v/>
      </c>
      <c r="Z268" s="69" t="s">
        <v>48</v>
      </c>
      <c r="AA268" s="70" t="s">
        <v>48</v>
      </c>
      <c r="AE268" s="71"/>
      <c r="BB268" s="237" t="s">
        <v>67</v>
      </c>
    </row>
    <row r="269" spans="1:54" ht="27" hidden="1" customHeight="1" x14ac:dyDescent="0.25">
      <c r="A269" s="64" t="s">
        <v>411</v>
      </c>
      <c r="B269" s="64" t="s">
        <v>412</v>
      </c>
      <c r="C269" s="37">
        <v>4301051134</v>
      </c>
      <c r="D269" s="435">
        <v>4607091381672</v>
      </c>
      <c r="E269" s="435"/>
      <c r="F269" s="63">
        <v>0.6</v>
      </c>
      <c r="G269" s="38">
        <v>6</v>
      </c>
      <c r="H269" s="63">
        <v>3.6</v>
      </c>
      <c r="I269" s="63">
        <v>3.8759999999999999</v>
      </c>
      <c r="J269" s="38">
        <v>120</v>
      </c>
      <c r="K269" s="38" t="s">
        <v>80</v>
      </c>
      <c r="L269" s="39" t="s">
        <v>79</v>
      </c>
      <c r="M269" s="39"/>
      <c r="N269" s="38">
        <v>40</v>
      </c>
      <c r="O269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7"/>
      <c r="Q269" s="437"/>
      <c r="R269" s="437"/>
      <c r="S269" s="438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15"/>
        <v>0</v>
      </c>
      <c r="Y269" s="42" t="str">
        <f>IFERROR(IF(X269=0,"",ROUNDUP(X269/H269,0)*0.00937),"")</f>
        <v/>
      </c>
      <c r="Z269" s="69" t="s">
        <v>48</v>
      </c>
      <c r="AA269" s="70" t="s">
        <v>48</v>
      </c>
      <c r="AE269" s="71"/>
      <c r="BB269" s="238" t="s">
        <v>67</v>
      </c>
    </row>
    <row r="270" spans="1:54" ht="27" hidden="1" customHeight="1" x14ac:dyDescent="0.25">
      <c r="A270" s="64" t="s">
        <v>413</v>
      </c>
      <c r="B270" s="64" t="s">
        <v>414</v>
      </c>
      <c r="C270" s="37">
        <v>4301051130</v>
      </c>
      <c r="D270" s="435">
        <v>4607091387537</v>
      </c>
      <c r="E270" s="435"/>
      <c r="F270" s="63">
        <v>0.45</v>
      </c>
      <c r="G270" s="38">
        <v>6</v>
      </c>
      <c r="H270" s="63">
        <v>2.7</v>
      </c>
      <c r="I270" s="63">
        <v>2.99</v>
      </c>
      <c r="J270" s="38">
        <v>156</v>
      </c>
      <c r="K270" s="38" t="s">
        <v>80</v>
      </c>
      <c r="L270" s="39" t="s">
        <v>79</v>
      </c>
      <c r="M270" s="39"/>
      <c r="N270" s="38">
        <v>40</v>
      </c>
      <c r="O270" s="6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7"/>
      <c r="Q270" s="437"/>
      <c r="R270" s="437"/>
      <c r="S270" s="438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1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71"/>
      <c r="BB270" s="239" t="s">
        <v>67</v>
      </c>
    </row>
    <row r="271" spans="1:54" ht="27" hidden="1" customHeight="1" x14ac:dyDescent="0.25">
      <c r="A271" s="64" t="s">
        <v>415</v>
      </c>
      <c r="B271" s="64" t="s">
        <v>416</v>
      </c>
      <c r="C271" s="37">
        <v>4301051132</v>
      </c>
      <c r="D271" s="435">
        <v>4607091387513</v>
      </c>
      <c r="E271" s="435"/>
      <c r="F271" s="63">
        <v>0.45</v>
      </c>
      <c r="G271" s="38">
        <v>6</v>
      </c>
      <c r="H271" s="63">
        <v>2.7</v>
      </c>
      <c r="I271" s="63">
        <v>2.9780000000000002</v>
      </c>
      <c r="J271" s="38">
        <v>156</v>
      </c>
      <c r="K271" s="38" t="s">
        <v>80</v>
      </c>
      <c r="L271" s="39" t="s">
        <v>79</v>
      </c>
      <c r="M271" s="39"/>
      <c r="N271" s="38">
        <v>40</v>
      </c>
      <c r="O271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7"/>
      <c r="Q271" s="437"/>
      <c r="R271" s="437"/>
      <c r="S271" s="438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15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71"/>
      <c r="BB271" s="240" t="s">
        <v>67</v>
      </c>
    </row>
    <row r="272" spans="1:54" ht="27" hidden="1" customHeight="1" x14ac:dyDescent="0.25">
      <c r="A272" s="64" t="s">
        <v>417</v>
      </c>
      <c r="B272" s="64" t="s">
        <v>418</v>
      </c>
      <c r="C272" s="37">
        <v>4301051277</v>
      </c>
      <c r="D272" s="435">
        <v>4680115880511</v>
      </c>
      <c r="E272" s="435"/>
      <c r="F272" s="63">
        <v>0.33</v>
      </c>
      <c r="G272" s="38">
        <v>6</v>
      </c>
      <c r="H272" s="63">
        <v>1.98</v>
      </c>
      <c r="I272" s="63">
        <v>2.1800000000000002</v>
      </c>
      <c r="J272" s="38">
        <v>156</v>
      </c>
      <c r="K272" s="38" t="s">
        <v>80</v>
      </c>
      <c r="L272" s="39" t="s">
        <v>132</v>
      </c>
      <c r="M272" s="39"/>
      <c r="N272" s="38">
        <v>40</v>
      </c>
      <c r="O272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7"/>
      <c r="Q272" s="437"/>
      <c r="R272" s="437"/>
      <c r="S272" s="438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15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71"/>
      <c r="BB272" s="241" t="s">
        <v>67</v>
      </c>
    </row>
    <row r="273" spans="1:54" ht="27" hidden="1" customHeight="1" x14ac:dyDescent="0.25">
      <c r="A273" s="64" t="s">
        <v>419</v>
      </c>
      <c r="B273" s="64" t="s">
        <v>420</v>
      </c>
      <c r="C273" s="37">
        <v>4301051344</v>
      </c>
      <c r="D273" s="435">
        <v>4680115880412</v>
      </c>
      <c r="E273" s="435"/>
      <c r="F273" s="63">
        <v>0.33</v>
      </c>
      <c r="G273" s="38">
        <v>6</v>
      </c>
      <c r="H273" s="63">
        <v>1.98</v>
      </c>
      <c r="I273" s="63">
        <v>2.246</v>
      </c>
      <c r="J273" s="38">
        <v>156</v>
      </c>
      <c r="K273" s="38" t="s">
        <v>80</v>
      </c>
      <c r="L273" s="39" t="s">
        <v>132</v>
      </c>
      <c r="M273" s="39"/>
      <c r="N273" s="38">
        <v>45</v>
      </c>
      <c r="O273" s="60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7"/>
      <c r="Q273" s="437"/>
      <c r="R273" s="437"/>
      <c r="S273" s="438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15"/>
        <v>0</v>
      </c>
      <c r="Y273" s="42" t="str">
        <f>IFERROR(IF(X273=0,"",ROUNDUP(X273/H273,0)*0.00753),"")</f>
        <v/>
      </c>
      <c r="Z273" s="69" t="s">
        <v>48</v>
      </c>
      <c r="AA273" s="70" t="s">
        <v>48</v>
      </c>
      <c r="AE273" s="71"/>
      <c r="BB273" s="242" t="s">
        <v>67</v>
      </c>
    </row>
    <row r="274" spans="1:54" x14ac:dyDescent="0.2">
      <c r="A274" s="442"/>
      <c r="B274" s="442"/>
      <c r="C274" s="442"/>
      <c r="D274" s="442"/>
      <c r="E274" s="442"/>
      <c r="F274" s="442"/>
      <c r="G274" s="442"/>
      <c r="H274" s="442"/>
      <c r="I274" s="442"/>
      <c r="J274" s="442"/>
      <c r="K274" s="442"/>
      <c r="L274" s="442"/>
      <c r="M274" s="442"/>
      <c r="N274" s="443"/>
      <c r="O274" s="439" t="s">
        <v>43</v>
      </c>
      <c r="P274" s="440"/>
      <c r="Q274" s="440"/>
      <c r="R274" s="440"/>
      <c r="S274" s="440"/>
      <c r="T274" s="440"/>
      <c r="U274" s="441"/>
      <c r="V274" s="43" t="s">
        <v>42</v>
      </c>
      <c r="W274" s="44">
        <f>IFERROR(W265/H265,"0")+IFERROR(W266/H266,"0")+IFERROR(W267/H267,"0")+IFERROR(W268/H268,"0")+IFERROR(W269/H269,"0")+IFERROR(W270/H270,"0")+IFERROR(W271/H271,"0")+IFERROR(W272/H272,"0")+IFERROR(W273/H273,"0")</f>
        <v>583.33333333333337</v>
      </c>
      <c r="X274" s="44">
        <f>IFERROR(X265/H265,"0")+IFERROR(X266/H266,"0")+IFERROR(X267/H267,"0")+IFERROR(X268/H268,"0")+IFERROR(X269/H269,"0")+IFERROR(X270/H270,"0")+IFERROR(X271/H271,"0")+IFERROR(X272/H272,"0")+IFERROR(X273/H273,"0")</f>
        <v>584</v>
      </c>
      <c r="Y274" s="44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12.702</v>
      </c>
      <c r="Z274" s="68"/>
      <c r="AA274" s="68"/>
    </row>
    <row r="275" spans="1:54" x14ac:dyDescent="0.2">
      <c r="A275" s="442"/>
      <c r="B275" s="442"/>
      <c r="C275" s="442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3"/>
      <c r="O275" s="439" t="s">
        <v>43</v>
      </c>
      <c r="P275" s="440"/>
      <c r="Q275" s="440"/>
      <c r="R275" s="440"/>
      <c r="S275" s="440"/>
      <c r="T275" s="440"/>
      <c r="U275" s="441"/>
      <c r="V275" s="43" t="s">
        <v>0</v>
      </c>
      <c r="W275" s="44">
        <f>IFERROR(SUM(W265:W273),"0")</f>
        <v>4550</v>
      </c>
      <c r="X275" s="44">
        <f>IFERROR(SUM(X265:X273),"0")</f>
        <v>4555.2</v>
      </c>
      <c r="Y275" s="43"/>
      <c r="Z275" s="68"/>
      <c r="AA275" s="68"/>
    </row>
    <row r="276" spans="1:54" ht="14.25" hidden="1" customHeight="1" x14ac:dyDescent="0.25">
      <c r="A276" s="434" t="s">
        <v>223</v>
      </c>
      <c r="B276" s="434"/>
      <c r="C276" s="434"/>
      <c r="D276" s="434"/>
      <c r="E276" s="434"/>
      <c r="F276" s="434"/>
      <c r="G276" s="434"/>
      <c r="H276" s="434"/>
      <c r="I276" s="434"/>
      <c r="J276" s="434"/>
      <c r="K276" s="434"/>
      <c r="L276" s="434"/>
      <c r="M276" s="434"/>
      <c r="N276" s="434"/>
      <c r="O276" s="434"/>
      <c r="P276" s="434"/>
      <c r="Q276" s="434"/>
      <c r="R276" s="434"/>
      <c r="S276" s="434"/>
      <c r="T276" s="434"/>
      <c r="U276" s="434"/>
      <c r="V276" s="434"/>
      <c r="W276" s="434"/>
      <c r="X276" s="434"/>
      <c r="Y276" s="434"/>
      <c r="Z276" s="67"/>
      <c r="AA276" s="67"/>
    </row>
    <row r="277" spans="1:54" ht="16.5" hidden="1" customHeight="1" x14ac:dyDescent="0.25">
      <c r="A277" s="64" t="s">
        <v>421</v>
      </c>
      <c r="B277" s="64" t="s">
        <v>422</v>
      </c>
      <c r="C277" s="37">
        <v>4301060326</v>
      </c>
      <c r="D277" s="435">
        <v>4607091380880</v>
      </c>
      <c r="E277" s="435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113</v>
      </c>
      <c r="L277" s="39" t="s">
        <v>79</v>
      </c>
      <c r="M277" s="39"/>
      <c r="N277" s="38">
        <v>30</v>
      </c>
      <c r="O277" s="6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7"/>
      <c r="Q277" s="437"/>
      <c r="R277" s="437"/>
      <c r="S277" s="438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71"/>
      <c r="BB277" s="243" t="s">
        <v>67</v>
      </c>
    </row>
    <row r="278" spans="1:54" ht="27" hidden="1" customHeight="1" x14ac:dyDescent="0.25">
      <c r="A278" s="64" t="s">
        <v>423</v>
      </c>
      <c r="B278" s="64" t="s">
        <v>424</v>
      </c>
      <c r="C278" s="37">
        <v>4301060308</v>
      </c>
      <c r="D278" s="435">
        <v>4607091384482</v>
      </c>
      <c r="E278" s="435"/>
      <c r="F278" s="63">
        <v>1.3</v>
      </c>
      <c r="G278" s="38">
        <v>6</v>
      </c>
      <c r="H278" s="63">
        <v>7.8</v>
      </c>
      <c r="I278" s="63">
        <v>8.3640000000000008</v>
      </c>
      <c r="J278" s="38">
        <v>56</v>
      </c>
      <c r="K278" s="38" t="s">
        <v>113</v>
      </c>
      <c r="L278" s="39" t="s">
        <v>79</v>
      </c>
      <c r="M278" s="39"/>
      <c r="N278" s="38">
        <v>30</v>
      </c>
      <c r="O278" s="6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7"/>
      <c r="Q278" s="437"/>
      <c r="R278" s="437"/>
      <c r="S278" s="438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71"/>
      <c r="BB278" s="244" t="s">
        <v>67</v>
      </c>
    </row>
    <row r="279" spans="1:54" ht="16.5" hidden="1" customHeight="1" x14ac:dyDescent="0.25">
      <c r="A279" s="64" t="s">
        <v>425</v>
      </c>
      <c r="B279" s="64" t="s">
        <v>426</v>
      </c>
      <c r="C279" s="37">
        <v>4301060325</v>
      </c>
      <c r="D279" s="435">
        <v>4607091380897</v>
      </c>
      <c r="E279" s="435"/>
      <c r="F279" s="63">
        <v>1.4</v>
      </c>
      <c r="G279" s="38">
        <v>6</v>
      </c>
      <c r="H279" s="63">
        <v>8.4</v>
      </c>
      <c r="I279" s="63">
        <v>8.9640000000000004</v>
      </c>
      <c r="J279" s="38">
        <v>56</v>
      </c>
      <c r="K279" s="38" t="s">
        <v>113</v>
      </c>
      <c r="L279" s="39" t="s">
        <v>79</v>
      </c>
      <c r="M279" s="39"/>
      <c r="N279" s="38">
        <v>30</v>
      </c>
      <c r="O279" s="6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7"/>
      <c r="Q279" s="437"/>
      <c r="R279" s="437"/>
      <c r="S279" s="43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IFERROR(IF(X279=0,"",ROUNDUP(X279/H279,0)*0.02175),"")</f>
        <v/>
      </c>
      <c r="Z279" s="69" t="s">
        <v>48</v>
      </c>
      <c r="AA279" s="70" t="s">
        <v>48</v>
      </c>
      <c r="AE279" s="71"/>
      <c r="BB279" s="245" t="s">
        <v>67</v>
      </c>
    </row>
    <row r="280" spans="1:54" hidden="1" x14ac:dyDescent="0.2">
      <c r="A280" s="442"/>
      <c r="B280" s="442"/>
      <c r="C280" s="442"/>
      <c r="D280" s="442"/>
      <c r="E280" s="442"/>
      <c r="F280" s="442"/>
      <c r="G280" s="442"/>
      <c r="H280" s="442"/>
      <c r="I280" s="442"/>
      <c r="J280" s="442"/>
      <c r="K280" s="442"/>
      <c r="L280" s="442"/>
      <c r="M280" s="442"/>
      <c r="N280" s="443"/>
      <c r="O280" s="439" t="s">
        <v>43</v>
      </c>
      <c r="P280" s="440"/>
      <c r="Q280" s="440"/>
      <c r="R280" s="440"/>
      <c r="S280" s="440"/>
      <c r="T280" s="440"/>
      <c r="U280" s="441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hidden="1" x14ac:dyDescent="0.2">
      <c r="A281" s="442"/>
      <c r="B281" s="442"/>
      <c r="C281" s="442"/>
      <c r="D281" s="442"/>
      <c r="E281" s="442"/>
      <c r="F281" s="442"/>
      <c r="G281" s="442"/>
      <c r="H281" s="442"/>
      <c r="I281" s="442"/>
      <c r="J281" s="442"/>
      <c r="K281" s="442"/>
      <c r="L281" s="442"/>
      <c r="M281" s="442"/>
      <c r="N281" s="443"/>
      <c r="O281" s="439" t="s">
        <v>43</v>
      </c>
      <c r="P281" s="440"/>
      <c r="Q281" s="440"/>
      <c r="R281" s="440"/>
      <c r="S281" s="440"/>
      <c r="T281" s="440"/>
      <c r="U281" s="441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hidden="1" customHeight="1" x14ac:dyDescent="0.25">
      <c r="A282" s="434" t="s">
        <v>95</v>
      </c>
      <c r="B282" s="434"/>
      <c r="C282" s="434"/>
      <c r="D282" s="434"/>
      <c r="E282" s="434"/>
      <c r="F282" s="434"/>
      <c r="G282" s="434"/>
      <c r="H282" s="434"/>
      <c r="I282" s="434"/>
      <c r="J282" s="434"/>
      <c r="K282" s="434"/>
      <c r="L282" s="434"/>
      <c r="M282" s="434"/>
      <c r="N282" s="434"/>
      <c r="O282" s="434"/>
      <c r="P282" s="434"/>
      <c r="Q282" s="434"/>
      <c r="R282" s="434"/>
      <c r="S282" s="434"/>
      <c r="T282" s="434"/>
      <c r="U282" s="434"/>
      <c r="V282" s="434"/>
      <c r="W282" s="434"/>
      <c r="X282" s="434"/>
      <c r="Y282" s="434"/>
      <c r="Z282" s="67"/>
      <c r="AA282" s="67"/>
    </row>
    <row r="283" spans="1:54" ht="16.5" hidden="1" customHeight="1" x14ac:dyDescent="0.25">
      <c r="A283" s="64" t="s">
        <v>427</v>
      </c>
      <c r="B283" s="64" t="s">
        <v>428</v>
      </c>
      <c r="C283" s="37">
        <v>4301030232</v>
      </c>
      <c r="D283" s="435">
        <v>4607091388374</v>
      </c>
      <c r="E283" s="435"/>
      <c r="F283" s="63">
        <v>0.38</v>
      </c>
      <c r="G283" s="38">
        <v>8</v>
      </c>
      <c r="H283" s="63">
        <v>3.04</v>
      </c>
      <c r="I283" s="63">
        <v>3.28</v>
      </c>
      <c r="J283" s="38">
        <v>156</v>
      </c>
      <c r="K283" s="38" t="s">
        <v>80</v>
      </c>
      <c r="L283" s="39" t="s">
        <v>99</v>
      </c>
      <c r="M283" s="39"/>
      <c r="N283" s="38">
        <v>180</v>
      </c>
      <c r="O283" s="608" t="s">
        <v>429</v>
      </c>
      <c r="P283" s="437"/>
      <c r="Q283" s="437"/>
      <c r="R283" s="437"/>
      <c r="S283" s="438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71"/>
      <c r="BB283" s="246" t="s">
        <v>67</v>
      </c>
    </row>
    <row r="284" spans="1:54" ht="27" hidden="1" customHeight="1" x14ac:dyDescent="0.25">
      <c r="A284" s="64" t="s">
        <v>430</v>
      </c>
      <c r="B284" s="64" t="s">
        <v>431</v>
      </c>
      <c r="C284" s="37">
        <v>4301030235</v>
      </c>
      <c r="D284" s="435">
        <v>4607091388381</v>
      </c>
      <c r="E284" s="435"/>
      <c r="F284" s="63">
        <v>0.38</v>
      </c>
      <c r="G284" s="38">
        <v>8</v>
      </c>
      <c r="H284" s="63">
        <v>3.04</v>
      </c>
      <c r="I284" s="63">
        <v>3.32</v>
      </c>
      <c r="J284" s="38">
        <v>156</v>
      </c>
      <c r="K284" s="38" t="s">
        <v>80</v>
      </c>
      <c r="L284" s="39" t="s">
        <v>99</v>
      </c>
      <c r="M284" s="39"/>
      <c r="N284" s="38">
        <v>180</v>
      </c>
      <c r="O284" s="609" t="s">
        <v>432</v>
      </c>
      <c r="P284" s="437"/>
      <c r="Q284" s="437"/>
      <c r="R284" s="437"/>
      <c r="S284" s="438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71"/>
      <c r="BB284" s="247" t="s">
        <v>67</v>
      </c>
    </row>
    <row r="285" spans="1:54" ht="27" hidden="1" customHeight="1" x14ac:dyDescent="0.25">
      <c r="A285" s="64" t="s">
        <v>433</v>
      </c>
      <c r="B285" s="64" t="s">
        <v>434</v>
      </c>
      <c r="C285" s="37">
        <v>4301030233</v>
      </c>
      <c r="D285" s="435">
        <v>4607091388404</v>
      </c>
      <c r="E285" s="435"/>
      <c r="F285" s="63">
        <v>0.17</v>
      </c>
      <c r="G285" s="38">
        <v>15</v>
      </c>
      <c r="H285" s="63">
        <v>2.5499999999999998</v>
      </c>
      <c r="I285" s="63">
        <v>2.9</v>
      </c>
      <c r="J285" s="38">
        <v>156</v>
      </c>
      <c r="K285" s="38" t="s">
        <v>80</v>
      </c>
      <c r="L285" s="39" t="s">
        <v>99</v>
      </c>
      <c r="M285" s="39"/>
      <c r="N285" s="38">
        <v>180</v>
      </c>
      <c r="O285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7"/>
      <c r="Q285" s="437"/>
      <c r="R285" s="437"/>
      <c r="S285" s="43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IFERROR(IF(X285=0,"",ROUNDUP(X285/H285,0)*0.00753),"")</f>
        <v/>
      </c>
      <c r="Z285" s="69" t="s">
        <v>48</v>
      </c>
      <c r="AA285" s="70" t="s">
        <v>48</v>
      </c>
      <c r="AE285" s="71"/>
      <c r="BB285" s="248" t="s">
        <v>67</v>
      </c>
    </row>
    <row r="286" spans="1:54" hidden="1" x14ac:dyDescent="0.2">
      <c r="A286" s="442"/>
      <c r="B286" s="442"/>
      <c r="C286" s="442"/>
      <c r="D286" s="442"/>
      <c r="E286" s="442"/>
      <c r="F286" s="442"/>
      <c r="G286" s="442"/>
      <c r="H286" s="442"/>
      <c r="I286" s="442"/>
      <c r="J286" s="442"/>
      <c r="K286" s="442"/>
      <c r="L286" s="442"/>
      <c r="M286" s="442"/>
      <c r="N286" s="443"/>
      <c r="O286" s="439" t="s">
        <v>43</v>
      </c>
      <c r="P286" s="440"/>
      <c r="Q286" s="440"/>
      <c r="R286" s="440"/>
      <c r="S286" s="440"/>
      <c r="T286" s="440"/>
      <c r="U286" s="441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54" hidden="1" x14ac:dyDescent="0.2">
      <c r="A287" s="442"/>
      <c r="B287" s="442"/>
      <c r="C287" s="442"/>
      <c r="D287" s="442"/>
      <c r="E287" s="442"/>
      <c r="F287" s="442"/>
      <c r="G287" s="442"/>
      <c r="H287" s="442"/>
      <c r="I287" s="442"/>
      <c r="J287" s="442"/>
      <c r="K287" s="442"/>
      <c r="L287" s="442"/>
      <c r="M287" s="442"/>
      <c r="N287" s="443"/>
      <c r="O287" s="439" t="s">
        <v>43</v>
      </c>
      <c r="P287" s="440"/>
      <c r="Q287" s="440"/>
      <c r="R287" s="440"/>
      <c r="S287" s="440"/>
      <c r="T287" s="440"/>
      <c r="U287" s="441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54" ht="14.25" hidden="1" customHeight="1" x14ac:dyDescent="0.25">
      <c r="A288" s="434" t="s">
        <v>435</v>
      </c>
      <c r="B288" s="434"/>
      <c r="C288" s="434"/>
      <c r="D288" s="434"/>
      <c r="E288" s="434"/>
      <c r="F288" s="434"/>
      <c r="G288" s="434"/>
      <c r="H288" s="434"/>
      <c r="I288" s="434"/>
      <c r="J288" s="434"/>
      <c r="K288" s="434"/>
      <c r="L288" s="434"/>
      <c r="M288" s="434"/>
      <c r="N288" s="434"/>
      <c r="O288" s="434"/>
      <c r="P288" s="434"/>
      <c r="Q288" s="434"/>
      <c r="R288" s="434"/>
      <c r="S288" s="434"/>
      <c r="T288" s="434"/>
      <c r="U288" s="434"/>
      <c r="V288" s="434"/>
      <c r="W288" s="434"/>
      <c r="X288" s="434"/>
      <c r="Y288" s="434"/>
      <c r="Z288" s="67"/>
      <c r="AA288" s="67"/>
    </row>
    <row r="289" spans="1:54" ht="16.5" hidden="1" customHeight="1" x14ac:dyDescent="0.25">
      <c r="A289" s="64" t="s">
        <v>436</v>
      </c>
      <c r="B289" s="64" t="s">
        <v>437</v>
      </c>
      <c r="C289" s="37">
        <v>4301180007</v>
      </c>
      <c r="D289" s="435">
        <v>4680115881808</v>
      </c>
      <c r="E289" s="435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439</v>
      </c>
      <c r="L289" s="39" t="s">
        <v>438</v>
      </c>
      <c r="M289" s="39"/>
      <c r="N289" s="38">
        <v>730</v>
      </c>
      <c r="O289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7"/>
      <c r="Q289" s="437"/>
      <c r="R289" s="437"/>
      <c r="S289" s="438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71"/>
      <c r="BB289" s="249" t="s">
        <v>67</v>
      </c>
    </row>
    <row r="290" spans="1:54" ht="27" hidden="1" customHeight="1" x14ac:dyDescent="0.25">
      <c r="A290" s="64" t="s">
        <v>440</v>
      </c>
      <c r="B290" s="64" t="s">
        <v>441</v>
      </c>
      <c r="C290" s="37">
        <v>4301180006</v>
      </c>
      <c r="D290" s="435">
        <v>4680115881822</v>
      </c>
      <c r="E290" s="435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439</v>
      </c>
      <c r="L290" s="39" t="s">
        <v>438</v>
      </c>
      <c r="M290" s="39"/>
      <c r="N290" s="38">
        <v>730</v>
      </c>
      <c r="O29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7"/>
      <c r="Q290" s="437"/>
      <c r="R290" s="437"/>
      <c r="S290" s="438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71"/>
      <c r="BB290" s="250" t="s">
        <v>67</v>
      </c>
    </row>
    <row r="291" spans="1:54" ht="27" hidden="1" customHeight="1" x14ac:dyDescent="0.25">
      <c r="A291" s="64" t="s">
        <v>442</v>
      </c>
      <c r="B291" s="64" t="s">
        <v>443</v>
      </c>
      <c r="C291" s="37">
        <v>4301180001</v>
      </c>
      <c r="D291" s="435">
        <v>4680115880016</v>
      </c>
      <c r="E291" s="435"/>
      <c r="F291" s="63">
        <v>0.1</v>
      </c>
      <c r="G291" s="38">
        <v>20</v>
      </c>
      <c r="H291" s="63">
        <v>2</v>
      </c>
      <c r="I291" s="63">
        <v>2.2400000000000002</v>
      </c>
      <c r="J291" s="38">
        <v>238</v>
      </c>
      <c r="K291" s="38" t="s">
        <v>439</v>
      </c>
      <c r="L291" s="39" t="s">
        <v>438</v>
      </c>
      <c r="M291" s="39"/>
      <c r="N291" s="38">
        <v>730</v>
      </c>
      <c r="O291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7"/>
      <c r="Q291" s="437"/>
      <c r="R291" s="437"/>
      <c r="S291" s="438"/>
      <c r="T291" s="40" t="s">
        <v>48</v>
      </c>
      <c r="U291" s="40" t="s">
        <v>48</v>
      </c>
      <c r="V291" s="41" t="s">
        <v>0</v>
      </c>
      <c r="W291" s="59">
        <v>0</v>
      </c>
      <c r="X291" s="56">
        <f>IFERROR(IF(W291="",0,CEILING((W291/$H291),1)*$H291),"")</f>
        <v>0</v>
      </c>
      <c r="Y291" s="42" t="str">
        <f>IFERROR(IF(X291=0,"",ROUNDUP(X291/H291,0)*0.00474),"")</f>
        <v/>
      </c>
      <c r="Z291" s="69" t="s">
        <v>48</v>
      </c>
      <c r="AA291" s="70" t="s">
        <v>48</v>
      </c>
      <c r="AE291" s="71"/>
      <c r="BB291" s="251" t="s">
        <v>67</v>
      </c>
    </row>
    <row r="292" spans="1:54" hidden="1" x14ac:dyDescent="0.2">
      <c r="A292" s="442"/>
      <c r="B292" s="442"/>
      <c r="C292" s="442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3"/>
      <c r="O292" s="439" t="s">
        <v>43</v>
      </c>
      <c r="P292" s="440"/>
      <c r="Q292" s="440"/>
      <c r="R292" s="440"/>
      <c r="S292" s="440"/>
      <c r="T292" s="440"/>
      <c r="U292" s="441"/>
      <c r="V292" s="43" t="s">
        <v>42</v>
      </c>
      <c r="W292" s="44">
        <f>IFERROR(W289/H289,"0")+IFERROR(W290/H290,"0")+IFERROR(W291/H291,"0")</f>
        <v>0</v>
      </c>
      <c r="X292" s="44">
        <f>IFERROR(X289/H289,"0")+IFERROR(X290/H290,"0")+IFERROR(X291/H291,"0")</f>
        <v>0</v>
      </c>
      <c r="Y292" s="44">
        <f>IFERROR(IF(Y289="",0,Y289),"0")+IFERROR(IF(Y290="",0,Y290),"0")+IFERROR(IF(Y291="",0,Y291),"0")</f>
        <v>0</v>
      </c>
      <c r="Z292" s="68"/>
      <c r="AA292" s="68"/>
    </row>
    <row r="293" spans="1:54" hidden="1" x14ac:dyDescent="0.2">
      <c r="A293" s="442"/>
      <c r="B293" s="442"/>
      <c r="C293" s="442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3"/>
      <c r="O293" s="439" t="s">
        <v>43</v>
      </c>
      <c r="P293" s="440"/>
      <c r="Q293" s="440"/>
      <c r="R293" s="440"/>
      <c r="S293" s="440"/>
      <c r="T293" s="440"/>
      <c r="U293" s="441"/>
      <c r="V293" s="43" t="s">
        <v>0</v>
      </c>
      <c r="W293" s="44">
        <f>IFERROR(SUM(W289:W291),"0")</f>
        <v>0</v>
      </c>
      <c r="X293" s="44">
        <f>IFERROR(SUM(X289:X291),"0")</f>
        <v>0</v>
      </c>
      <c r="Y293" s="43"/>
      <c r="Z293" s="68"/>
      <c r="AA293" s="68"/>
    </row>
    <row r="294" spans="1:54" ht="16.5" hidden="1" customHeight="1" x14ac:dyDescent="0.25">
      <c r="A294" s="433" t="s">
        <v>444</v>
      </c>
      <c r="B294" s="433"/>
      <c r="C294" s="433"/>
      <c r="D294" s="433"/>
      <c r="E294" s="433"/>
      <c r="F294" s="433"/>
      <c r="G294" s="433"/>
      <c r="H294" s="433"/>
      <c r="I294" s="433"/>
      <c r="J294" s="433"/>
      <c r="K294" s="433"/>
      <c r="L294" s="433"/>
      <c r="M294" s="433"/>
      <c r="N294" s="433"/>
      <c r="O294" s="433"/>
      <c r="P294" s="433"/>
      <c r="Q294" s="433"/>
      <c r="R294" s="433"/>
      <c r="S294" s="433"/>
      <c r="T294" s="433"/>
      <c r="U294" s="433"/>
      <c r="V294" s="433"/>
      <c r="W294" s="433"/>
      <c r="X294" s="433"/>
      <c r="Y294" s="433"/>
      <c r="Z294" s="66"/>
      <c r="AA294" s="66"/>
    </row>
    <row r="295" spans="1:54" ht="14.25" hidden="1" customHeight="1" x14ac:dyDescent="0.25">
      <c r="A295" s="434" t="s">
        <v>117</v>
      </c>
      <c r="B295" s="434"/>
      <c r="C295" s="434"/>
      <c r="D295" s="434"/>
      <c r="E295" s="434"/>
      <c r="F295" s="434"/>
      <c r="G295" s="434"/>
      <c r="H295" s="434"/>
      <c r="I295" s="434"/>
      <c r="J295" s="434"/>
      <c r="K295" s="434"/>
      <c r="L295" s="434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67"/>
      <c r="AA295" s="67"/>
    </row>
    <row r="296" spans="1:54" ht="27" hidden="1" customHeight="1" x14ac:dyDescent="0.25">
      <c r="A296" s="64" t="s">
        <v>445</v>
      </c>
      <c r="B296" s="64" t="s">
        <v>446</v>
      </c>
      <c r="C296" s="37">
        <v>4301011315</v>
      </c>
      <c r="D296" s="435">
        <v>4607091387421</v>
      </c>
      <c r="E296" s="43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113</v>
      </c>
      <c r="L296" s="39" t="s">
        <v>112</v>
      </c>
      <c r="M296" s="39"/>
      <c r="N296" s="38">
        <v>55</v>
      </c>
      <c r="O296" s="6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7"/>
      <c r="Q296" s="437"/>
      <c r="R296" s="437"/>
      <c r="S296" s="43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ref="X296:X303" si="16">IFERROR(IF(W296="",0,CEILING((W296/$H296),1)*$H296),"")</f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71"/>
      <c r="BB296" s="252" t="s">
        <v>67</v>
      </c>
    </row>
    <row r="297" spans="1:54" ht="27" hidden="1" customHeight="1" x14ac:dyDescent="0.25">
      <c r="A297" s="64" t="s">
        <v>445</v>
      </c>
      <c r="B297" s="64" t="s">
        <v>447</v>
      </c>
      <c r="C297" s="37">
        <v>4301011121</v>
      </c>
      <c r="D297" s="435">
        <v>4607091387421</v>
      </c>
      <c r="E297" s="435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113</v>
      </c>
      <c r="L297" s="39" t="s">
        <v>121</v>
      </c>
      <c r="M297" s="39"/>
      <c r="N297" s="38">
        <v>55</v>
      </c>
      <c r="O297" s="6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7"/>
      <c r="Q297" s="437"/>
      <c r="R297" s="437"/>
      <c r="S297" s="43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16"/>
        <v>0</v>
      </c>
      <c r="Y297" s="42" t="str">
        <f>IFERROR(IF(X297=0,"",ROUNDUP(X297/H297,0)*0.02039),"")</f>
        <v/>
      </c>
      <c r="Z297" s="69" t="s">
        <v>48</v>
      </c>
      <c r="AA297" s="70" t="s">
        <v>48</v>
      </c>
      <c r="AE297" s="71"/>
      <c r="BB297" s="253" t="s">
        <v>67</v>
      </c>
    </row>
    <row r="298" spans="1:54" ht="27" hidden="1" customHeight="1" x14ac:dyDescent="0.25">
      <c r="A298" s="64" t="s">
        <v>448</v>
      </c>
      <c r="B298" s="64" t="s">
        <v>449</v>
      </c>
      <c r="C298" s="37">
        <v>4301011322</v>
      </c>
      <c r="D298" s="435">
        <v>4607091387452</v>
      </c>
      <c r="E298" s="435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113</v>
      </c>
      <c r="L298" s="39" t="s">
        <v>132</v>
      </c>
      <c r="M298" s="39"/>
      <c r="N298" s="38">
        <v>55</v>
      </c>
      <c r="O298" s="6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7"/>
      <c r="Q298" s="437"/>
      <c r="R298" s="437"/>
      <c r="S298" s="43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1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71"/>
      <c r="BB298" s="254" t="s">
        <v>67</v>
      </c>
    </row>
    <row r="299" spans="1:54" ht="27" hidden="1" customHeight="1" x14ac:dyDescent="0.25">
      <c r="A299" s="64" t="s">
        <v>448</v>
      </c>
      <c r="B299" s="64" t="s">
        <v>450</v>
      </c>
      <c r="C299" s="37">
        <v>4301011396</v>
      </c>
      <c r="D299" s="435">
        <v>4607091387452</v>
      </c>
      <c r="E299" s="435"/>
      <c r="F299" s="63">
        <v>1.35</v>
      </c>
      <c r="G299" s="38">
        <v>8</v>
      </c>
      <c r="H299" s="63">
        <v>10.8</v>
      </c>
      <c r="I299" s="63">
        <v>11.28</v>
      </c>
      <c r="J299" s="38">
        <v>48</v>
      </c>
      <c r="K299" s="38" t="s">
        <v>113</v>
      </c>
      <c r="L299" s="39" t="s">
        <v>121</v>
      </c>
      <c r="M299" s="39"/>
      <c r="N299" s="38">
        <v>55</v>
      </c>
      <c r="O299" s="6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7"/>
      <c r="Q299" s="437"/>
      <c r="R299" s="437"/>
      <c r="S299" s="438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16"/>
        <v>0</v>
      </c>
      <c r="Y299" s="42" t="str">
        <f>IFERROR(IF(X299=0,"",ROUNDUP(X299/H299,0)*0.02039),"")</f>
        <v/>
      </c>
      <c r="Z299" s="69" t="s">
        <v>48</v>
      </c>
      <c r="AA299" s="70" t="s">
        <v>48</v>
      </c>
      <c r="AE299" s="71"/>
      <c r="BB299" s="255" t="s">
        <v>67</v>
      </c>
    </row>
    <row r="300" spans="1:54" ht="27" hidden="1" customHeight="1" x14ac:dyDescent="0.25">
      <c r="A300" s="64" t="s">
        <v>448</v>
      </c>
      <c r="B300" s="64" t="s">
        <v>451</v>
      </c>
      <c r="C300" s="37">
        <v>4301011619</v>
      </c>
      <c r="D300" s="435">
        <v>4607091387452</v>
      </c>
      <c r="E300" s="435"/>
      <c r="F300" s="63">
        <v>1.45</v>
      </c>
      <c r="G300" s="38">
        <v>8</v>
      </c>
      <c r="H300" s="63">
        <v>11.6</v>
      </c>
      <c r="I300" s="63">
        <v>12.08</v>
      </c>
      <c r="J300" s="38">
        <v>56</v>
      </c>
      <c r="K300" s="38" t="s">
        <v>113</v>
      </c>
      <c r="L300" s="39" t="s">
        <v>112</v>
      </c>
      <c r="M300" s="39"/>
      <c r="N300" s="38">
        <v>55</v>
      </c>
      <c r="O300" s="61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7"/>
      <c r="Q300" s="437"/>
      <c r="R300" s="437"/>
      <c r="S300" s="438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16"/>
        <v>0</v>
      </c>
      <c r="Y300" s="42" t="str">
        <f>IFERROR(IF(X300=0,"",ROUNDUP(X300/H300,0)*0.02175),"")</f>
        <v/>
      </c>
      <c r="Z300" s="69" t="s">
        <v>48</v>
      </c>
      <c r="AA300" s="70" t="s">
        <v>48</v>
      </c>
      <c r="AE300" s="71"/>
      <c r="BB300" s="256" t="s">
        <v>67</v>
      </c>
    </row>
    <row r="301" spans="1:54" ht="27" hidden="1" customHeight="1" x14ac:dyDescent="0.25">
      <c r="A301" s="64" t="s">
        <v>452</v>
      </c>
      <c r="B301" s="64" t="s">
        <v>453</v>
      </c>
      <c r="C301" s="37">
        <v>4301011313</v>
      </c>
      <c r="D301" s="435">
        <v>4607091385984</v>
      </c>
      <c r="E301" s="435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113</v>
      </c>
      <c r="L301" s="39" t="s">
        <v>112</v>
      </c>
      <c r="M301" s="39"/>
      <c r="N301" s="38">
        <v>55</v>
      </c>
      <c r="O301" s="6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7"/>
      <c r="Q301" s="437"/>
      <c r="R301" s="437"/>
      <c r="S301" s="438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16"/>
        <v>0</v>
      </c>
      <c r="Y301" s="42" t="str">
        <f>IFERROR(IF(X301=0,"",ROUNDUP(X301/H301,0)*0.02175),"")</f>
        <v/>
      </c>
      <c r="Z301" s="69" t="s">
        <v>48</v>
      </c>
      <c r="AA301" s="70" t="s">
        <v>48</v>
      </c>
      <c r="AE301" s="71"/>
      <c r="BB301" s="257" t="s">
        <v>67</v>
      </c>
    </row>
    <row r="302" spans="1:54" ht="27" hidden="1" customHeight="1" x14ac:dyDescent="0.25">
      <c r="A302" s="64" t="s">
        <v>454</v>
      </c>
      <c r="B302" s="64" t="s">
        <v>455</v>
      </c>
      <c r="C302" s="37">
        <v>4301011316</v>
      </c>
      <c r="D302" s="435">
        <v>4607091387438</v>
      </c>
      <c r="E302" s="435"/>
      <c r="F302" s="63">
        <v>0.5</v>
      </c>
      <c r="G302" s="38">
        <v>10</v>
      </c>
      <c r="H302" s="63">
        <v>5</v>
      </c>
      <c r="I302" s="63">
        <v>5.24</v>
      </c>
      <c r="J302" s="38">
        <v>120</v>
      </c>
      <c r="K302" s="38" t="s">
        <v>80</v>
      </c>
      <c r="L302" s="39" t="s">
        <v>112</v>
      </c>
      <c r="M302" s="39"/>
      <c r="N302" s="38">
        <v>55</v>
      </c>
      <c r="O302" s="6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7"/>
      <c r="Q302" s="437"/>
      <c r="R302" s="437"/>
      <c r="S302" s="438"/>
      <c r="T302" s="40" t="s">
        <v>48</v>
      </c>
      <c r="U302" s="40" t="s">
        <v>48</v>
      </c>
      <c r="V302" s="41" t="s">
        <v>0</v>
      </c>
      <c r="W302" s="59">
        <v>0</v>
      </c>
      <c r="X302" s="56">
        <f t="shared" si="16"/>
        <v>0</v>
      </c>
      <c r="Y302" s="42" t="str">
        <f>IFERROR(IF(X302=0,"",ROUNDUP(X302/H302,0)*0.00937),"")</f>
        <v/>
      </c>
      <c r="Z302" s="69" t="s">
        <v>48</v>
      </c>
      <c r="AA302" s="70" t="s">
        <v>48</v>
      </c>
      <c r="AE302" s="71"/>
      <c r="BB302" s="258" t="s">
        <v>67</v>
      </c>
    </row>
    <row r="303" spans="1:54" ht="27" hidden="1" customHeight="1" x14ac:dyDescent="0.25">
      <c r="A303" s="64" t="s">
        <v>456</v>
      </c>
      <c r="B303" s="64" t="s">
        <v>457</v>
      </c>
      <c r="C303" s="37">
        <v>4301011318</v>
      </c>
      <c r="D303" s="435">
        <v>4607091387469</v>
      </c>
      <c r="E303" s="435"/>
      <c r="F303" s="63">
        <v>0.5</v>
      </c>
      <c r="G303" s="38">
        <v>10</v>
      </c>
      <c r="H303" s="63">
        <v>5</v>
      </c>
      <c r="I303" s="63">
        <v>5.21</v>
      </c>
      <c r="J303" s="38">
        <v>120</v>
      </c>
      <c r="K303" s="38" t="s">
        <v>80</v>
      </c>
      <c r="L303" s="39" t="s">
        <v>79</v>
      </c>
      <c r="M303" s="39"/>
      <c r="N303" s="38">
        <v>55</v>
      </c>
      <c r="O303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7"/>
      <c r="Q303" s="437"/>
      <c r="R303" s="437"/>
      <c r="S303" s="438"/>
      <c r="T303" s="40" t="s">
        <v>48</v>
      </c>
      <c r="U303" s="40" t="s">
        <v>48</v>
      </c>
      <c r="V303" s="41" t="s">
        <v>0</v>
      </c>
      <c r="W303" s="59">
        <v>0</v>
      </c>
      <c r="X303" s="56">
        <f t="shared" si="16"/>
        <v>0</v>
      </c>
      <c r="Y303" s="42" t="str">
        <f>IFERROR(IF(X303=0,"",ROUNDUP(X303/H303,0)*0.00937),"")</f>
        <v/>
      </c>
      <c r="Z303" s="69" t="s">
        <v>48</v>
      </c>
      <c r="AA303" s="70" t="s">
        <v>48</v>
      </c>
      <c r="AE303" s="71"/>
      <c r="BB303" s="259" t="s">
        <v>67</v>
      </c>
    </row>
    <row r="304" spans="1:54" hidden="1" x14ac:dyDescent="0.2">
      <c r="A304" s="442"/>
      <c r="B304" s="442"/>
      <c r="C304" s="442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3"/>
      <c r="O304" s="439" t="s">
        <v>43</v>
      </c>
      <c r="P304" s="440"/>
      <c r="Q304" s="440"/>
      <c r="R304" s="440"/>
      <c r="S304" s="440"/>
      <c r="T304" s="440"/>
      <c r="U304" s="441"/>
      <c r="V304" s="43" t="s">
        <v>42</v>
      </c>
      <c r="W304" s="44">
        <f>IFERROR(W296/H296,"0")+IFERROR(W297/H297,"0")+IFERROR(W298/H298,"0")+IFERROR(W299/H299,"0")+IFERROR(W300/H300,"0")+IFERROR(W301/H301,"0")+IFERROR(W302/H302,"0")+IFERROR(W303/H303,"0")</f>
        <v>0</v>
      </c>
      <c r="X304" s="44">
        <f>IFERROR(X296/H296,"0")+IFERROR(X297/H297,"0")+IFERROR(X298/H298,"0")+IFERROR(X299/H299,"0")+IFERROR(X300/H300,"0")+IFERROR(X301/H301,"0")+IFERROR(X302/H302,"0")+IFERROR(X303/H303,"0")</f>
        <v>0</v>
      </c>
      <c r="Y304" s="44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8"/>
      <c r="AA304" s="68"/>
    </row>
    <row r="305" spans="1:54" hidden="1" x14ac:dyDescent="0.2">
      <c r="A305" s="442"/>
      <c r="B305" s="442"/>
      <c r="C305" s="442"/>
      <c r="D305" s="442"/>
      <c r="E305" s="442"/>
      <c r="F305" s="442"/>
      <c r="G305" s="442"/>
      <c r="H305" s="442"/>
      <c r="I305" s="442"/>
      <c r="J305" s="442"/>
      <c r="K305" s="442"/>
      <c r="L305" s="442"/>
      <c r="M305" s="442"/>
      <c r="N305" s="443"/>
      <c r="O305" s="439" t="s">
        <v>43</v>
      </c>
      <c r="P305" s="440"/>
      <c r="Q305" s="440"/>
      <c r="R305" s="440"/>
      <c r="S305" s="440"/>
      <c r="T305" s="440"/>
      <c r="U305" s="441"/>
      <c r="V305" s="43" t="s">
        <v>0</v>
      </c>
      <c r="W305" s="44">
        <f>IFERROR(SUM(W296:W303),"0")</f>
        <v>0</v>
      </c>
      <c r="X305" s="44">
        <f>IFERROR(SUM(X296:X303),"0")</f>
        <v>0</v>
      </c>
      <c r="Y305" s="43"/>
      <c r="Z305" s="68"/>
      <c r="AA305" s="68"/>
    </row>
    <row r="306" spans="1:54" ht="14.25" hidden="1" customHeight="1" x14ac:dyDescent="0.25">
      <c r="A306" s="434" t="s">
        <v>76</v>
      </c>
      <c r="B306" s="434"/>
      <c r="C306" s="434"/>
      <c r="D306" s="434"/>
      <c r="E306" s="434"/>
      <c r="F306" s="434"/>
      <c r="G306" s="434"/>
      <c r="H306" s="434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67"/>
      <c r="AA306" s="67"/>
    </row>
    <row r="307" spans="1:54" ht="27" hidden="1" customHeight="1" x14ac:dyDescent="0.25">
      <c r="A307" s="64" t="s">
        <v>458</v>
      </c>
      <c r="B307" s="64" t="s">
        <v>459</v>
      </c>
      <c r="C307" s="37">
        <v>4301031154</v>
      </c>
      <c r="D307" s="435">
        <v>4607091387292</v>
      </c>
      <c r="E307" s="435"/>
      <c r="F307" s="63">
        <v>0.73</v>
      </c>
      <c r="G307" s="38">
        <v>6</v>
      </c>
      <c r="H307" s="63">
        <v>4.38</v>
      </c>
      <c r="I307" s="63">
        <v>4.6399999999999997</v>
      </c>
      <c r="J307" s="38">
        <v>156</v>
      </c>
      <c r="K307" s="38" t="s">
        <v>80</v>
      </c>
      <c r="L307" s="39" t="s">
        <v>79</v>
      </c>
      <c r="M307" s="39"/>
      <c r="N307" s="38">
        <v>45</v>
      </c>
      <c r="O307" s="6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7"/>
      <c r="Q307" s="437"/>
      <c r="R307" s="437"/>
      <c r="S307" s="438"/>
      <c r="T307" s="40" t="s">
        <v>48</v>
      </c>
      <c r="U307" s="40" t="s">
        <v>48</v>
      </c>
      <c r="V307" s="41" t="s">
        <v>0</v>
      </c>
      <c r="W307" s="59">
        <v>0</v>
      </c>
      <c r="X307" s="56">
        <f>IFERROR(IF(W307="",0,CEILING((W307/$H307),1)*$H307),"")</f>
        <v>0</v>
      </c>
      <c r="Y307" s="42" t="str">
        <f>IFERROR(IF(X307=0,"",ROUNDUP(X307/H307,0)*0.00753),"")</f>
        <v/>
      </c>
      <c r="Z307" s="69" t="s">
        <v>48</v>
      </c>
      <c r="AA307" s="70" t="s">
        <v>48</v>
      </c>
      <c r="AE307" s="71"/>
      <c r="BB307" s="260" t="s">
        <v>67</v>
      </c>
    </row>
    <row r="308" spans="1:54" ht="27" hidden="1" customHeight="1" x14ac:dyDescent="0.25">
      <c r="A308" s="64" t="s">
        <v>460</v>
      </c>
      <c r="B308" s="64" t="s">
        <v>461</v>
      </c>
      <c r="C308" s="37">
        <v>4301031155</v>
      </c>
      <c r="D308" s="435">
        <v>4607091387315</v>
      </c>
      <c r="E308" s="435"/>
      <c r="F308" s="63">
        <v>0.7</v>
      </c>
      <c r="G308" s="38">
        <v>4</v>
      </c>
      <c r="H308" s="63">
        <v>2.8</v>
      </c>
      <c r="I308" s="63">
        <v>3.048</v>
      </c>
      <c r="J308" s="38">
        <v>156</v>
      </c>
      <c r="K308" s="38" t="s">
        <v>80</v>
      </c>
      <c r="L308" s="39" t="s">
        <v>79</v>
      </c>
      <c r="M308" s="39"/>
      <c r="N308" s="38">
        <v>45</v>
      </c>
      <c r="O308" s="6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7"/>
      <c r="Q308" s="437"/>
      <c r="R308" s="437"/>
      <c r="S308" s="438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71"/>
      <c r="BB308" s="261" t="s">
        <v>67</v>
      </c>
    </row>
    <row r="309" spans="1:54" hidden="1" x14ac:dyDescent="0.2">
      <c r="A309" s="442"/>
      <c r="B309" s="442"/>
      <c r="C309" s="442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3"/>
      <c r="O309" s="439" t="s">
        <v>43</v>
      </c>
      <c r="P309" s="440"/>
      <c r="Q309" s="440"/>
      <c r="R309" s="440"/>
      <c r="S309" s="440"/>
      <c r="T309" s="440"/>
      <c r="U309" s="441"/>
      <c r="V309" s="43" t="s">
        <v>42</v>
      </c>
      <c r="W309" s="44">
        <f>IFERROR(W307/H307,"0")+IFERROR(W308/H308,"0")</f>
        <v>0</v>
      </c>
      <c r="X309" s="44">
        <f>IFERROR(X307/H307,"0")+IFERROR(X308/H308,"0")</f>
        <v>0</v>
      </c>
      <c r="Y309" s="44">
        <f>IFERROR(IF(Y307="",0,Y307),"0")+IFERROR(IF(Y308="",0,Y308),"0")</f>
        <v>0</v>
      </c>
      <c r="Z309" s="68"/>
      <c r="AA309" s="68"/>
    </row>
    <row r="310" spans="1:54" hidden="1" x14ac:dyDescent="0.2">
      <c r="A310" s="442"/>
      <c r="B310" s="442"/>
      <c r="C310" s="442"/>
      <c r="D310" s="442"/>
      <c r="E310" s="442"/>
      <c r="F310" s="442"/>
      <c r="G310" s="442"/>
      <c r="H310" s="442"/>
      <c r="I310" s="442"/>
      <c r="J310" s="442"/>
      <c r="K310" s="442"/>
      <c r="L310" s="442"/>
      <c r="M310" s="442"/>
      <c r="N310" s="443"/>
      <c r="O310" s="439" t="s">
        <v>43</v>
      </c>
      <c r="P310" s="440"/>
      <c r="Q310" s="440"/>
      <c r="R310" s="440"/>
      <c r="S310" s="440"/>
      <c r="T310" s="440"/>
      <c r="U310" s="441"/>
      <c r="V310" s="43" t="s">
        <v>0</v>
      </c>
      <c r="W310" s="44">
        <f>IFERROR(SUM(W307:W308),"0")</f>
        <v>0</v>
      </c>
      <c r="X310" s="44">
        <f>IFERROR(SUM(X307:X308),"0")</f>
        <v>0</v>
      </c>
      <c r="Y310" s="43"/>
      <c r="Z310" s="68"/>
      <c r="AA310" s="68"/>
    </row>
    <row r="311" spans="1:54" ht="16.5" hidden="1" customHeight="1" x14ac:dyDescent="0.25">
      <c r="A311" s="433" t="s">
        <v>462</v>
      </c>
      <c r="B311" s="433"/>
      <c r="C311" s="433"/>
      <c r="D311" s="433"/>
      <c r="E311" s="433"/>
      <c r="F311" s="433"/>
      <c r="G311" s="433"/>
      <c r="H311" s="433"/>
      <c r="I311" s="433"/>
      <c r="J311" s="433"/>
      <c r="K311" s="433"/>
      <c r="L311" s="433"/>
      <c r="M311" s="433"/>
      <c r="N311" s="433"/>
      <c r="O311" s="433"/>
      <c r="P311" s="433"/>
      <c r="Q311" s="433"/>
      <c r="R311" s="433"/>
      <c r="S311" s="433"/>
      <c r="T311" s="433"/>
      <c r="U311" s="433"/>
      <c r="V311" s="433"/>
      <c r="W311" s="433"/>
      <c r="X311" s="433"/>
      <c r="Y311" s="433"/>
      <c r="Z311" s="66"/>
      <c r="AA311" s="66"/>
    </row>
    <row r="312" spans="1:54" ht="14.25" hidden="1" customHeight="1" x14ac:dyDescent="0.25">
      <c r="A312" s="434" t="s">
        <v>76</v>
      </c>
      <c r="B312" s="434"/>
      <c r="C312" s="434"/>
      <c r="D312" s="434"/>
      <c r="E312" s="434"/>
      <c r="F312" s="434"/>
      <c r="G312" s="434"/>
      <c r="H312" s="434"/>
      <c r="I312" s="434"/>
      <c r="J312" s="434"/>
      <c r="K312" s="434"/>
      <c r="L312" s="434"/>
      <c r="M312" s="434"/>
      <c r="N312" s="434"/>
      <c r="O312" s="434"/>
      <c r="P312" s="434"/>
      <c r="Q312" s="434"/>
      <c r="R312" s="434"/>
      <c r="S312" s="434"/>
      <c r="T312" s="434"/>
      <c r="U312" s="434"/>
      <c r="V312" s="434"/>
      <c r="W312" s="434"/>
      <c r="X312" s="434"/>
      <c r="Y312" s="434"/>
      <c r="Z312" s="67"/>
      <c r="AA312" s="67"/>
    </row>
    <row r="313" spans="1:54" ht="27" hidden="1" customHeight="1" x14ac:dyDescent="0.25">
      <c r="A313" s="64" t="s">
        <v>463</v>
      </c>
      <c r="B313" s="64" t="s">
        <v>464</v>
      </c>
      <c r="C313" s="37">
        <v>4301031066</v>
      </c>
      <c r="D313" s="435">
        <v>4607091383836</v>
      </c>
      <c r="E313" s="435"/>
      <c r="F313" s="63">
        <v>0.3</v>
      </c>
      <c r="G313" s="38">
        <v>6</v>
      </c>
      <c r="H313" s="63">
        <v>1.8</v>
      </c>
      <c r="I313" s="63">
        <v>2.048</v>
      </c>
      <c r="J313" s="38">
        <v>156</v>
      </c>
      <c r="K313" s="38" t="s">
        <v>80</v>
      </c>
      <c r="L313" s="39" t="s">
        <v>79</v>
      </c>
      <c r="M313" s="39"/>
      <c r="N313" s="38">
        <v>40</v>
      </c>
      <c r="O313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7"/>
      <c r="Q313" s="437"/>
      <c r="R313" s="437"/>
      <c r="S313" s="438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71"/>
      <c r="BB313" s="262" t="s">
        <v>67</v>
      </c>
    </row>
    <row r="314" spans="1:54" hidden="1" x14ac:dyDescent="0.2">
      <c r="A314" s="442"/>
      <c r="B314" s="442"/>
      <c r="C314" s="442"/>
      <c r="D314" s="442"/>
      <c r="E314" s="442"/>
      <c r="F314" s="442"/>
      <c r="G314" s="442"/>
      <c r="H314" s="442"/>
      <c r="I314" s="442"/>
      <c r="J314" s="442"/>
      <c r="K314" s="442"/>
      <c r="L314" s="442"/>
      <c r="M314" s="442"/>
      <c r="N314" s="443"/>
      <c r="O314" s="439" t="s">
        <v>43</v>
      </c>
      <c r="P314" s="440"/>
      <c r="Q314" s="440"/>
      <c r="R314" s="440"/>
      <c r="S314" s="440"/>
      <c r="T314" s="440"/>
      <c r="U314" s="441"/>
      <c r="V314" s="43" t="s">
        <v>42</v>
      </c>
      <c r="W314" s="44">
        <f>IFERROR(W313/H313,"0")</f>
        <v>0</v>
      </c>
      <c r="X314" s="44">
        <f>IFERROR(X313/H313,"0")</f>
        <v>0</v>
      </c>
      <c r="Y314" s="44">
        <f>IFERROR(IF(Y313="",0,Y313),"0")</f>
        <v>0</v>
      </c>
      <c r="Z314" s="68"/>
      <c r="AA314" s="68"/>
    </row>
    <row r="315" spans="1:54" hidden="1" x14ac:dyDescent="0.2">
      <c r="A315" s="442"/>
      <c r="B315" s="442"/>
      <c r="C315" s="442"/>
      <c r="D315" s="442"/>
      <c r="E315" s="442"/>
      <c r="F315" s="442"/>
      <c r="G315" s="442"/>
      <c r="H315" s="442"/>
      <c r="I315" s="442"/>
      <c r="J315" s="442"/>
      <c r="K315" s="442"/>
      <c r="L315" s="442"/>
      <c r="M315" s="442"/>
      <c r="N315" s="443"/>
      <c r="O315" s="439" t="s">
        <v>43</v>
      </c>
      <c r="P315" s="440"/>
      <c r="Q315" s="440"/>
      <c r="R315" s="440"/>
      <c r="S315" s="440"/>
      <c r="T315" s="440"/>
      <c r="U315" s="441"/>
      <c r="V315" s="43" t="s">
        <v>0</v>
      </c>
      <c r="W315" s="44">
        <f>IFERROR(SUM(W313:W313),"0")</f>
        <v>0</v>
      </c>
      <c r="X315" s="44">
        <f>IFERROR(SUM(X313:X313),"0")</f>
        <v>0</v>
      </c>
      <c r="Y315" s="43"/>
      <c r="Z315" s="68"/>
      <c r="AA315" s="68"/>
    </row>
    <row r="316" spans="1:54" ht="14.25" hidden="1" customHeight="1" x14ac:dyDescent="0.25">
      <c r="A316" s="434" t="s">
        <v>81</v>
      </c>
      <c r="B316" s="434"/>
      <c r="C316" s="434"/>
      <c r="D316" s="434"/>
      <c r="E316" s="434"/>
      <c r="F316" s="434"/>
      <c r="G316" s="434"/>
      <c r="H316" s="434"/>
      <c r="I316" s="434"/>
      <c r="J316" s="434"/>
      <c r="K316" s="434"/>
      <c r="L316" s="434"/>
      <c r="M316" s="434"/>
      <c r="N316" s="434"/>
      <c r="O316" s="434"/>
      <c r="P316" s="434"/>
      <c r="Q316" s="434"/>
      <c r="R316" s="434"/>
      <c r="S316" s="434"/>
      <c r="T316" s="434"/>
      <c r="U316" s="434"/>
      <c r="V316" s="434"/>
      <c r="W316" s="434"/>
      <c r="X316" s="434"/>
      <c r="Y316" s="434"/>
      <c r="Z316" s="67"/>
      <c r="AA316" s="67"/>
    </row>
    <row r="317" spans="1:54" ht="27" hidden="1" customHeight="1" x14ac:dyDescent="0.25">
      <c r="A317" s="64" t="s">
        <v>465</v>
      </c>
      <c r="B317" s="64" t="s">
        <v>466</v>
      </c>
      <c r="C317" s="37">
        <v>4301051142</v>
      </c>
      <c r="D317" s="435">
        <v>4607091387919</v>
      </c>
      <c r="E317" s="435"/>
      <c r="F317" s="63">
        <v>1.35</v>
      </c>
      <c r="G317" s="38">
        <v>6</v>
      </c>
      <c r="H317" s="63">
        <v>8.1</v>
      </c>
      <c r="I317" s="63">
        <v>8.6639999999999997</v>
      </c>
      <c r="J317" s="38">
        <v>56</v>
      </c>
      <c r="K317" s="38" t="s">
        <v>113</v>
      </c>
      <c r="L317" s="39" t="s">
        <v>79</v>
      </c>
      <c r="M317" s="39"/>
      <c r="N317" s="38">
        <v>45</v>
      </c>
      <c r="O317" s="6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7"/>
      <c r="Q317" s="437"/>
      <c r="R317" s="437"/>
      <c r="S317" s="438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IFERROR(IF(X317=0,"",ROUNDUP(X317/H317,0)*0.02175),"")</f>
        <v/>
      </c>
      <c r="Z317" s="69" t="s">
        <v>48</v>
      </c>
      <c r="AA317" s="70" t="s">
        <v>48</v>
      </c>
      <c r="AE317" s="71"/>
      <c r="BB317" s="263" t="s">
        <v>67</v>
      </c>
    </row>
    <row r="318" spans="1:54" ht="27" hidden="1" customHeight="1" x14ac:dyDescent="0.25">
      <c r="A318" s="64" t="s">
        <v>467</v>
      </c>
      <c r="B318" s="64" t="s">
        <v>468</v>
      </c>
      <c r="C318" s="37">
        <v>4301051461</v>
      </c>
      <c r="D318" s="435">
        <v>4680115883604</v>
      </c>
      <c r="E318" s="435"/>
      <c r="F318" s="63">
        <v>0.35</v>
      </c>
      <c r="G318" s="38">
        <v>6</v>
      </c>
      <c r="H318" s="63">
        <v>2.1</v>
      </c>
      <c r="I318" s="63">
        <v>2.3719999999999999</v>
      </c>
      <c r="J318" s="38">
        <v>156</v>
      </c>
      <c r="K318" s="38" t="s">
        <v>80</v>
      </c>
      <c r="L318" s="39" t="s">
        <v>132</v>
      </c>
      <c r="M318" s="39"/>
      <c r="N318" s="38">
        <v>45</v>
      </c>
      <c r="O318" s="6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7"/>
      <c r="Q318" s="437"/>
      <c r="R318" s="437"/>
      <c r="S318" s="43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71"/>
      <c r="BB318" s="264" t="s">
        <v>67</v>
      </c>
    </row>
    <row r="319" spans="1:54" ht="27" hidden="1" customHeight="1" x14ac:dyDescent="0.25">
      <c r="A319" s="64" t="s">
        <v>469</v>
      </c>
      <c r="B319" s="64" t="s">
        <v>470</v>
      </c>
      <c r="C319" s="37">
        <v>4301051485</v>
      </c>
      <c r="D319" s="435">
        <v>4680115883567</v>
      </c>
      <c r="E319" s="435"/>
      <c r="F319" s="63">
        <v>0.35</v>
      </c>
      <c r="G319" s="38">
        <v>6</v>
      </c>
      <c r="H319" s="63">
        <v>2.1</v>
      </c>
      <c r="I319" s="63">
        <v>2.36</v>
      </c>
      <c r="J319" s="38">
        <v>156</v>
      </c>
      <c r="K319" s="38" t="s">
        <v>80</v>
      </c>
      <c r="L319" s="39" t="s">
        <v>79</v>
      </c>
      <c r="M319" s="39"/>
      <c r="N319" s="38">
        <v>40</v>
      </c>
      <c r="O319" s="6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7"/>
      <c r="Q319" s="437"/>
      <c r="R319" s="437"/>
      <c r="S319" s="438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65" t="s">
        <v>67</v>
      </c>
    </row>
    <row r="320" spans="1:54" hidden="1" x14ac:dyDescent="0.2">
      <c r="A320" s="442"/>
      <c r="B320" s="442"/>
      <c r="C320" s="442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3"/>
      <c r="O320" s="439" t="s">
        <v>43</v>
      </c>
      <c r="P320" s="440"/>
      <c r="Q320" s="440"/>
      <c r="R320" s="440"/>
      <c r="S320" s="440"/>
      <c r="T320" s="440"/>
      <c r="U320" s="441"/>
      <c r="V320" s="43" t="s">
        <v>42</v>
      </c>
      <c r="W320" s="44">
        <f>IFERROR(W317/H317,"0")+IFERROR(W318/H318,"0")+IFERROR(W319/H319,"0")</f>
        <v>0</v>
      </c>
      <c r="X320" s="44">
        <f>IFERROR(X317/H317,"0")+IFERROR(X318/H318,"0")+IFERROR(X319/H319,"0")</f>
        <v>0</v>
      </c>
      <c r="Y320" s="44">
        <f>IFERROR(IF(Y317="",0,Y317),"0")+IFERROR(IF(Y318="",0,Y318),"0")+IFERROR(IF(Y319="",0,Y319),"0")</f>
        <v>0</v>
      </c>
      <c r="Z320" s="68"/>
      <c r="AA320" s="68"/>
    </row>
    <row r="321" spans="1:54" hidden="1" x14ac:dyDescent="0.2">
      <c r="A321" s="442"/>
      <c r="B321" s="442"/>
      <c r="C321" s="442"/>
      <c r="D321" s="442"/>
      <c r="E321" s="442"/>
      <c r="F321" s="442"/>
      <c r="G321" s="442"/>
      <c r="H321" s="442"/>
      <c r="I321" s="442"/>
      <c r="J321" s="442"/>
      <c r="K321" s="442"/>
      <c r="L321" s="442"/>
      <c r="M321" s="442"/>
      <c r="N321" s="443"/>
      <c r="O321" s="439" t="s">
        <v>43</v>
      </c>
      <c r="P321" s="440"/>
      <c r="Q321" s="440"/>
      <c r="R321" s="440"/>
      <c r="S321" s="440"/>
      <c r="T321" s="440"/>
      <c r="U321" s="441"/>
      <c r="V321" s="43" t="s">
        <v>0</v>
      </c>
      <c r="W321" s="44">
        <f>IFERROR(SUM(W317:W319),"0")</f>
        <v>0</v>
      </c>
      <c r="X321" s="44">
        <f>IFERROR(SUM(X317:X319),"0")</f>
        <v>0</v>
      </c>
      <c r="Y321" s="43"/>
      <c r="Z321" s="68"/>
      <c r="AA321" s="68"/>
    </row>
    <row r="322" spans="1:54" ht="14.25" hidden="1" customHeight="1" x14ac:dyDescent="0.25">
      <c r="A322" s="434" t="s">
        <v>223</v>
      </c>
      <c r="B322" s="434"/>
      <c r="C322" s="434"/>
      <c r="D322" s="434"/>
      <c r="E322" s="434"/>
      <c r="F322" s="434"/>
      <c r="G322" s="434"/>
      <c r="H322" s="434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67"/>
      <c r="AA322" s="67"/>
    </row>
    <row r="323" spans="1:54" ht="27" hidden="1" customHeight="1" x14ac:dyDescent="0.25">
      <c r="A323" s="64" t="s">
        <v>471</v>
      </c>
      <c r="B323" s="64" t="s">
        <v>472</v>
      </c>
      <c r="C323" s="37">
        <v>4301060324</v>
      </c>
      <c r="D323" s="435">
        <v>4607091388831</v>
      </c>
      <c r="E323" s="435"/>
      <c r="F323" s="63">
        <v>0.38</v>
      </c>
      <c r="G323" s="38">
        <v>6</v>
      </c>
      <c r="H323" s="63">
        <v>2.2799999999999998</v>
      </c>
      <c r="I323" s="63">
        <v>2.552</v>
      </c>
      <c r="J323" s="38">
        <v>156</v>
      </c>
      <c r="K323" s="38" t="s">
        <v>80</v>
      </c>
      <c r="L323" s="39" t="s">
        <v>79</v>
      </c>
      <c r="M323" s="39"/>
      <c r="N323" s="38">
        <v>40</v>
      </c>
      <c r="O323" s="6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7"/>
      <c r="Q323" s="437"/>
      <c r="R323" s="437"/>
      <c r="S323" s="438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71"/>
      <c r="BB323" s="266" t="s">
        <v>67</v>
      </c>
    </row>
    <row r="324" spans="1:54" hidden="1" x14ac:dyDescent="0.2">
      <c r="A324" s="442"/>
      <c r="B324" s="442"/>
      <c r="C324" s="442"/>
      <c r="D324" s="442"/>
      <c r="E324" s="442"/>
      <c r="F324" s="442"/>
      <c r="G324" s="442"/>
      <c r="H324" s="442"/>
      <c r="I324" s="442"/>
      <c r="J324" s="442"/>
      <c r="K324" s="442"/>
      <c r="L324" s="442"/>
      <c r="M324" s="442"/>
      <c r="N324" s="443"/>
      <c r="O324" s="439" t="s">
        <v>43</v>
      </c>
      <c r="P324" s="440"/>
      <c r="Q324" s="440"/>
      <c r="R324" s="440"/>
      <c r="S324" s="440"/>
      <c r="T324" s="440"/>
      <c r="U324" s="441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54" hidden="1" x14ac:dyDescent="0.2">
      <c r="A325" s="442"/>
      <c r="B325" s="442"/>
      <c r="C325" s="442"/>
      <c r="D325" s="442"/>
      <c r="E325" s="442"/>
      <c r="F325" s="442"/>
      <c r="G325" s="442"/>
      <c r="H325" s="442"/>
      <c r="I325" s="442"/>
      <c r="J325" s="442"/>
      <c r="K325" s="442"/>
      <c r="L325" s="442"/>
      <c r="M325" s="442"/>
      <c r="N325" s="443"/>
      <c r="O325" s="439" t="s">
        <v>43</v>
      </c>
      <c r="P325" s="440"/>
      <c r="Q325" s="440"/>
      <c r="R325" s="440"/>
      <c r="S325" s="440"/>
      <c r="T325" s="440"/>
      <c r="U325" s="441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54" ht="14.25" hidden="1" customHeight="1" x14ac:dyDescent="0.25">
      <c r="A326" s="434" t="s">
        <v>95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67"/>
      <c r="AA326" s="67"/>
    </row>
    <row r="327" spans="1:54" ht="27" hidden="1" customHeight="1" x14ac:dyDescent="0.25">
      <c r="A327" s="64" t="s">
        <v>473</v>
      </c>
      <c r="B327" s="64" t="s">
        <v>474</v>
      </c>
      <c r="C327" s="37">
        <v>4301032015</v>
      </c>
      <c r="D327" s="435">
        <v>4607091383102</v>
      </c>
      <c r="E327" s="435"/>
      <c r="F327" s="63">
        <v>0.17</v>
      </c>
      <c r="G327" s="38">
        <v>15</v>
      </c>
      <c r="H327" s="63">
        <v>2.5499999999999998</v>
      </c>
      <c r="I327" s="63">
        <v>2.9750000000000001</v>
      </c>
      <c r="J327" s="38">
        <v>156</v>
      </c>
      <c r="K327" s="38" t="s">
        <v>80</v>
      </c>
      <c r="L327" s="39" t="s">
        <v>99</v>
      </c>
      <c r="M327" s="39"/>
      <c r="N327" s="38">
        <v>180</v>
      </c>
      <c r="O327" s="6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7"/>
      <c r="Q327" s="437"/>
      <c r="R327" s="437"/>
      <c r="S327" s="438"/>
      <c r="T327" s="40" t="s">
        <v>48</v>
      </c>
      <c r="U327" s="40" t="s">
        <v>48</v>
      </c>
      <c r="V327" s="41" t="s">
        <v>0</v>
      </c>
      <c r="W327" s="59">
        <v>0</v>
      </c>
      <c r="X327" s="56">
        <f>IFERROR(IF(W327="",0,CEILING((W327/$H327),1)*$H327),"")</f>
        <v>0</v>
      </c>
      <c r="Y327" s="42" t="str">
        <f>IFERROR(IF(X327=0,"",ROUNDUP(X327/H327,0)*0.00753),"")</f>
        <v/>
      </c>
      <c r="Z327" s="69" t="s">
        <v>48</v>
      </c>
      <c r="AA327" s="70" t="s">
        <v>48</v>
      </c>
      <c r="AE327" s="71"/>
      <c r="BB327" s="267" t="s">
        <v>67</v>
      </c>
    </row>
    <row r="328" spans="1:54" hidden="1" x14ac:dyDescent="0.2">
      <c r="A328" s="442"/>
      <c r="B328" s="442"/>
      <c r="C328" s="442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3"/>
      <c r="O328" s="439" t="s">
        <v>43</v>
      </c>
      <c r="P328" s="440"/>
      <c r="Q328" s="440"/>
      <c r="R328" s="440"/>
      <c r="S328" s="440"/>
      <c r="T328" s="440"/>
      <c r="U328" s="441"/>
      <c r="V328" s="43" t="s">
        <v>42</v>
      </c>
      <c r="W328" s="44">
        <f>IFERROR(W327/H327,"0")</f>
        <v>0</v>
      </c>
      <c r="X328" s="44">
        <f>IFERROR(X327/H327,"0")</f>
        <v>0</v>
      </c>
      <c r="Y328" s="44">
        <f>IFERROR(IF(Y327="",0,Y327),"0")</f>
        <v>0</v>
      </c>
      <c r="Z328" s="68"/>
      <c r="AA328" s="68"/>
    </row>
    <row r="329" spans="1:54" hidden="1" x14ac:dyDescent="0.2">
      <c r="A329" s="442"/>
      <c r="B329" s="442"/>
      <c r="C329" s="442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3"/>
      <c r="O329" s="439" t="s">
        <v>43</v>
      </c>
      <c r="P329" s="440"/>
      <c r="Q329" s="440"/>
      <c r="R329" s="440"/>
      <c r="S329" s="440"/>
      <c r="T329" s="440"/>
      <c r="U329" s="441"/>
      <c r="V329" s="43" t="s">
        <v>0</v>
      </c>
      <c r="W329" s="44">
        <f>IFERROR(SUM(W327:W327),"0")</f>
        <v>0</v>
      </c>
      <c r="X329" s="44">
        <f>IFERROR(SUM(X327:X327),"0")</f>
        <v>0</v>
      </c>
      <c r="Y329" s="43"/>
      <c r="Z329" s="68"/>
      <c r="AA329" s="68"/>
    </row>
    <row r="330" spans="1:54" ht="27.75" hidden="1" customHeight="1" x14ac:dyDescent="0.2">
      <c r="A330" s="432" t="s">
        <v>475</v>
      </c>
      <c r="B330" s="432"/>
      <c r="C330" s="432"/>
      <c r="D330" s="432"/>
      <c r="E330" s="432"/>
      <c r="F330" s="432"/>
      <c r="G330" s="432"/>
      <c r="H330" s="432"/>
      <c r="I330" s="432"/>
      <c r="J330" s="432"/>
      <c r="K330" s="432"/>
      <c r="L330" s="432"/>
      <c r="M330" s="432"/>
      <c r="N330" s="432"/>
      <c r="O330" s="432"/>
      <c r="P330" s="432"/>
      <c r="Q330" s="432"/>
      <c r="R330" s="432"/>
      <c r="S330" s="432"/>
      <c r="T330" s="432"/>
      <c r="U330" s="432"/>
      <c r="V330" s="432"/>
      <c r="W330" s="432"/>
      <c r="X330" s="432"/>
      <c r="Y330" s="432"/>
      <c r="Z330" s="55"/>
      <c r="AA330" s="55"/>
    </row>
    <row r="331" spans="1:54" ht="16.5" hidden="1" customHeight="1" x14ac:dyDescent="0.25">
      <c r="A331" s="433" t="s">
        <v>476</v>
      </c>
      <c r="B331" s="433"/>
      <c r="C331" s="433"/>
      <c r="D331" s="433"/>
      <c r="E331" s="433"/>
      <c r="F331" s="433"/>
      <c r="G331" s="433"/>
      <c r="H331" s="433"/>
      <c r="I331" s="433"/>
      <c r="J331" s="433"/>
      <c r="K331" s="433"/>
      <c r="L331" s="433"/>
      <c r="M331" s="433"/>
      <c r="N331" s="433"/>
      <c r="O331" s="433"/>
      <c r="P331" s="433"/>
      <c r="Q331" s="433"/>
      <c r="R331" s="433"/>
      <c r="S331" s="433"/>
      <c r="T331" s="433"/>
      <c r="U331" s="433"/>
      <c r="V331" s="433"/>
      <c r="W331" s="433"/>
      <c r="X331" s="433"/>
      <c r="Y331" s="433"/>
      <c r="Z331" s="66"/>
      <c r="AA331" s="66"/>
    </row>
    <row r="332" spans="1:54" ht="14.25" hidden="1" customHeight="1" x14ac:dyDescent="0.25">
      <c r="A332" s="434" t="s">
        <v>117</v>
      </c>
      <c r="B332" s="434"/>
      <c r="C332" s="434"/>
      <c r="D332" s="434"/>
      <c r="E332" s="434"/>
      <c r="F332" s="434"/>
      <c r="G332" s="434"/>
      <c r="H332" s="434"/>
      <c r="I332" s="434"/>
      <c r="J332" s="434"/>
      <c r="K332" s="434"/>
      <c r="L332" s="434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67"/>
      <c r="AA332" s="67"/>
    </row>
    <row r="333" spans="1:54" ht="27" hidden="1" customHeight="1" x14ac:dyDescent="0.25">
      <c r="A333" s="64" t="s">
        <v>477</v>
      </c>
      <c r="B333" s="64" t="s">
        <v>478</v>
      </c>
      <c r="C333" s="37">
        <v>4301011239</v>
      </c>
      <c r="D333" s="435">
        <v>4607091383997</v>
      </c>
      <c r="E333" s="43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63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7"/>
      <c r="Q333" s="437"/>
      <c r="R333" s="437"/>
      <c r="S333" s="43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ref="X333:X340" si="17">IFERROR(IF(W333="",0,CEILING((W333/$H333),1)*$H333),"")</f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71"/>
      <c r="BB333" s="268" t="s">
        <v>67</v>
      </c>
    </row>
    <row r="334" spans="1:54" ht="27" hidden="1" customHeight="1" x14ac:dyDescent="0.25">
      <c r="A334" s="64" t="s">
        <v>477</v>
      </c>
      <c r="B334" s="64" t="s">
        <v>479</v>
      </c>
      <c r="C334" s="37">
        <v>4301011339</v>
      </c>
      <c r="D334" s="435">
        <v>4607091383997</v>
      </c>
      <c r="E334" s="43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6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7"/>
      <c r="Q334" s="437"/>
      <c r="R334" s="437"/>
      <c r="S334" s="438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17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71"/>
      <c r="BB334" s="269" t="s">
        <v>67</v>
      </c>
    </row>
    <row r="335" spans="1:54" ht="27" hidden="1" customHeight="1" x14ac:dyDescent="0.25">
      <c r="A335" s="64" t="s">
        <v>480</v>
      </c>
      <c r="B335" s="64" t="s">
        <v>481</v>
      </c>
      <c r="C335" s="37">
        <v>4301011326</v>
      </c>
      <c r="D335" s="435">
        <v>4607091384130</v>
      </c>
      <c r="E335" s="43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113</v>
      </c>
      <c r="L335" s="39" t="s">
        <v>79</v>
      </c>
      <c r="M335" s="39"/>
      <c r="N335" s="38">
        <v>60</v>
      </c>
      <c r="O335" s="63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7"/>
      <c r="Q335" s="437"/>
      <c r="R335" s="437"/>
      <c r="S335" s="43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17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71"/>
      <c r="BB335" s="270" t="s">
        <v>67</v>
      </c>
    </row>
    <row r="336" spans="1:54" ht="27" hidden="1" customHeight="1" x14ac:dyDescent="0.25">
      <c r="A336" s="64" t="s">
        <v>480</v>
      </c>
      <c r="B336" s="64" t="s">
        <v>482</v>
      </c>
      <c r="C336" s="37">
        <v>4301011240</v>
      </c>
      <c r="D336" s="435">
        <v>4607091384130</v>
      </c>
      <c r="E336" s="43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113</v>
      </c>
      <c r="L336" s="39" t="s">
        <v>121</v>
      </c>
      <c r="M336" s="39"/>
      <c r="N336" s="38">
        <v>60</v>
      </c>
      <c r="O336" s="6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7"/>
      <c r="Q336" s="437"/>
      <c r="R336" s="437"/>
      <c r="S336" s="43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17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71"/>
      <c r="BB336" s="271" t="s">
        <v>67</v>
      </c>
    </row>
    <row r="337" spans="1:54" ht="27" hidden="1" customHeight="1" x14ac:dyDescent="0.25">
      <c r="A337" s="64" t="s">
        <v>483</v>
      </c>
      <c r="B337" s="64" t="s">
        <v>484</v>
      </c>
      <c r="C337" s="37">
        <v>4301011330</v>
      </c>
      <c r="D337" s="435">
        <v>4607091384147</v>
      </c>
      <c r="E337" s="43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113</v>
      </c>
      <c r="L337" s="39" t="s">
        <v>79</v>
      </c>
      <c r="M337" s="39"/>
      <c r="N337" s="38">
        <v>60</v>
      </c>
      <c r="O337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7"/>
      <c r="Q337" s="437"/>
      <c r="R337" s="437"/>
      <c r="S337" s="43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17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71"/>
      <c r="BB337" s="272" t="s">
        <v>67</v>
      </c>
    </row>
    <row r="338" spans="1:54" ht="27" hidden="1" customHeight="1" x14ac:dyDescent="0.25">
      <c r="A338" s="64" t="s">
        <v>483</v>
      </c>
      <c r="B338" s="64" t="s">
        <v>485</v>
      </c>
      <c r="C338" s="37">
        <v>4301011238</v>
      </c>
      <c r="D338" s="435">
        <v>4607091384147</v>
      </c>
      <c r="E338" s="435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113</v>
      </c>
      <c r="L338" s="39" t="s">
        <v>121</v>
      </c>
      <c r="M338" s="39"/>
      <c r="N338" s="38">
        <v>60</v>
      </c>
      <c r="O338" s="6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7"/>
      <c r="Q338" s="437"/>
      <c r="R338" s="437"/>
      <c r="S338" s="438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17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71"/>
      <c r="BB338" s="273" t="s">
        <v>67</v>
      </c>
    </row>
    <row r="339" spans="1:54" ht="27" hidden="1" customHeight="1" x14ac:dyDescent="0.25">
      <c r="A339" s="64" t="s">
        <v>486</v>
      </c>
      <c r="B339" s="64" t="s">
        <v>487</v>
      </c>
      <c r="C339" s="37">
        <v>4301011327</v>
      </c>
      <c r="D339" s="435">
        <v>4607091384154</v>
      </c>
      <c r="E339" s="43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9"/>
      <c r="N339" s="38">
        <v>60</v>
      </c>
      <c r="O339" s="6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7"/>
      <c r="Q339" s="437"/>
      <c r="R339" s="437"/>
      <c r="S339" s="438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17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71"/>
      <c r="BB339" s="274" t="s">
        <v>67</v>
      </c>
    </row>
    <row r="340" spans="1:54" ht="27" hidden="1" customHeight="1" x14ac:dyDescent="0.25">
      <c r="A340" s="64" t="s">
        <v>488</v>
      </c>
      <c r="B340" s="64" t="s">
        <v>489</v>
      </c>
      <c r="C340" s="37">
        <v>4301011332</v>
      </c>
      <c r="D340" s="435">
        <v>4607091384161</v>
      </c>
      <c r="E340" s="435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9"/>
      <c r="N340" s="38">
        <v>60</v>
      </c>
      <c r="O340" s="6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7"/>
      <c r="Q340" s="437"/>
      <c r="R340" s="437"/>
      <c r="S340" s="438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17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71"/>
      <c r="BB340" s="275" t="s">
        <v>67</v>
      </c>
    </row>
    <row r="341" spans="1:54" hidden="1" x14ac:dyDescent="0.2">
      <c r="A341" s="442"/>
      <c r="B341" s="442"/>
      <c r="C341" s="442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3"/>
      <c r="O341" s="439" t="s">
        <v>43</v>
      </c>
      <c r="P341" s="440"/>
      <c r="Q341" s="440"/>
      <c r="R341" s="440"/>
      <c r="S341" s="440"/>
      <c r="T341" s="440"/>
      <c r="U341" s="441"/>
      <c r="V341" s="43" t="s">
        <v>42</v>
      </c>
      <c r="W341" s="44">
        <f>IFERROR(W333/H333,"0")+IFERROR(W334/H334,"0")+IFERROR(W335/H335,"0")+IFERROR(W336/H336,"0")+IFERROR(W337/H337,"0")+IFERROR(W338/H338,"0")+IFERROR(W339/H339,"0")+IFERROR(W340/H340,"0")</f>
        <v>0</v>
      </c>
      <c r="X341" s="44">
        <f>IFERROR(X333/H333,"0")+IFERROR(X334/H334,"0")+IFERROR(X335/H335,"0")+IFERROR(X336/H336,"0")+IFERROR(X337/H337,"0")+IFERROR(X338/H338,"0")+IFERROR(X339/H339,"0")+IFERROR(X340/H340,"0")</f>
        <v>0</v>
      </c>
      <c r="Y341" s="44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68"/>
      <c r="AA341" s="68"/>
    </row>
    <row r="342" spans="1:54" hidden="1" x14ac:dyDescent="0.2">
      <c r="A342" s="442"/>
      <c r="B342" s="442"/>
      <c r="C342" s="442"/>
      <c r="D342" s="442"/>
      <c r="E342" s="442"/>
      <c r="F342" s="442"/>
      <c r="G342" s="442"/>
      <c r="H342" s="442"/>
      <c r="I342" s="442"/>
      <c r="J342" s="442"/>
      <c r="K342" s="442"/>
      <c r="L342" s="442"/>
      <c r="M342" s="442"/>
      <c r="N342" s="443"/>
      <c r="O342" s="439" t="s">
        <v>43</v>
      </c>
      <c r="P342" s="440"/>
      <c r="Q342" s="440"/>
      <c r="R342" s="440"/>
      <c r="S342" s="440"/>
      <c r="T342" s="440"/>
      <c r="U342" s="441"/>
      <c r="V342" s="43" t="s">
        <v>0</v>
      </c>
      <c r="W342" s="44">
        <f>IFERROR(SUM(W333:W340),"0")</f>
        <v>0</v>
      </c>
      <c r="X342" s="44">
        <f>IFERROR(SUM(X333:X340),"0")</f>
        <v>0</v>
      </c>
      <c r="Y342" s="43"/>
      <c r="Z342" s="68"/>
      <c r="AA342" s="68"/>
    </row>
    <row r="343" spans="1:54" ht="14.25" hidden="1" customHeight="1" x14ac:dyDescent="0.25">
      <c r="A343" s="434" t="s">
        <v>109</v>
      </c>
      <c r="B343" s="434"/>
      <c r="C343" s="434"/>
      <c r="D343" s="434"/>
      <c r="E343" s="434"/>
      <c r="F343" s="434"/>
      <c r="G343" s="434"/>
      <c r="H343" s="434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67"/>
      <c r="AA343" s="67"/>
    </row>
    <row r="344" spans="1:54" ht="27" hidden="1" customHeight="1" x14ac:dyDescent="0.25">
      <c r="A344" s="64" t="s">
        <v>490</v>
      </c>
      <c r="B344" s="64" t="s">
        <v>491</v>
      </c>
      <c r="C344" s="37">
        <v>4301020178</v>
      </c>
      <c r="D344" s="435">
        <v>4607091383980</v>
      </c>
      <c r="E344" s="435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113</v>
      </c>
      <c r="L344" s="39" t="s">
        <v>112</v>
      </c>
      <c r="M344" s="39"/>
      <c r="N344" s="38">
        <v>50</v>
      </c>
      <c r="O344" s="6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7"/>
      <c r="Q344" s="437"/>
      <c r="R344" s="437"/>
      <c r="S344" s="438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71"/>
      <c r="BB344" s="276" t="s">
        <v>67</v>
      </c>
    </row>
    <row r="345" spans="1:54" ht="16.5" hidden="1" customHeight="1" x14ac:dyDescent="0.25">
      <c r="A345" s="64" t="s">
        <v>492</v>
      </c>
      <c r="B345" s="64" t="s">
        <v>493</v>
      </c>
      <c r="C345" s="37">
        <v>4301020270</v>
      </c>
      <c r="D345" s="435">
        <v>4680115883314</v>
      </c>
      <c r="E345" s="435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113</v>
      </c>
      <c r="L345" s="39" t="s">
        <v>132</v>
      </c>
      <c r="M345" s="39"/>
      <c r="N345" s="38">
        <v>50</v>
      </c>
      <c r="O345" s="63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7"/>
      <c r="Q345" s="437"/>
      <c r="R345" s="437"/>
      <c r="S345" s="438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71"/>
      <c r="BB345" s="277" t="s">
        <v>67</v>
      </c>
    </row>
    <row r="346" spans="1:54" ht="27" hidden="1" customHeight="1" x14ac:dyDescent="0.25">
      <c r="A346" s="64" t="s">
        <v>494</v>
      </c>
      <c r="B346" s="64" t="s">
        <v>495</v>
      </c>
      <c r="C346" s="37">
        <v>4301020179</v>
      </c>
      <c r="D346" s="435">
        <v>4607091384178</v>
      </c>
      <c r="E346" s="435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112</v>
      </c>
      <c r="M346" s="39"/>
      <c r="N346" s="38">
        <v>50</v>
      </c>
      <c r="O346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7"/>
      <c r="Q346" s="437"/>
      <c r="R346" s="437"/>
      <c r="S346" s="438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IFERROR(IF(X346=0,"",ROUNDUP(X346/H346,0)*0.00937),"")</f>
        <v/>
      </c>
      <c r="Z346" s="69" t="s">
        <v>48</v>
      </c>
      <c r="AA346" s="70" t="s">
        <v>48</v>
      </c>
      <c r="AE346" s="71"/>
      <c r="BB346" s="278" t="s">
        <v>67</v>
      </c>
    </row>
    <row r="347" spans="1:54" hidden="1" x14ac:dyDescent="0.2">
      <c r="A347" s="442"/>
      <c r="B347" s="442"/>
      <c r="C347" s="442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3"/>
      <c r="O347" s="439" t="s">
        <v>43</v>
      </c>
      <c r="P347" s="440"/>
      <c r="Q347" s="440"/>
      <c r="R347" s="440"/>
      <c r="S347" s="440"/>
      <c r="T347" s="440"/>
      <c r="U347" s="441"/>
      <c r="V347" s="43" t="s">
        <v>42</v>
      </c>
      <c r="W347" s="44">
        <f>IFERROR(W344/H344,"0")+IFERROR(W345/H345,"0")+IFERROR(W346/H346,"0")</f>
        <v>0</v>
      </c>
      <c r="X347" s="44">
        <f>IFERROR(X344/H344,"0")+IFERROR(X345/H345,"0")+IFERROR(X346/H346,"0")</f>
        <v>0</v>
      </c>
      <c r="Y347" s="44">
        <f>IFERROR(IF(Y344="",0,Y344),"0")+IFERROR(IF(Y345="",0,Y345),"0")+IFERROR(IF(Y346="",0,Y346),"0")</f>
        <v>0</v>
      </c>
      <c r="Z347" s="68"/>
      <c r="AA347" s="68"/>
    </row>
    <row r="348" spans="1:54" hidden="1" x14ac:dyDescent="0.2">
      <c r="A348" s="442"/>
      <c r="B348" s="442"/>
      <c r="C348" s="442"/>
      <c r="D348" s="442"/>
      <c r="E348" s="442"/>
      <c r="F348" s="442"/>
      <c r="G348" s="442"/>
      <c r="H348" s="442"/>
      <c r="I348" s="442"/>
      <c r="J348" s="442"/>
      <c r="K348" s="442"/>
      <c r="L348" s="442"/>
      <c r="M348" s="442"/>
      <c r="N348" s="443"/>
      <c r="O348" s="439" t="s">
        <v>43</v>
      </c>
      <c r="P348" s="440"/>
      <c r="Q348" s="440"/>
      <c r="R348" s="440"/>
      <c r="S348" s="440"/>
      <c r="T348" s="440"/>
      <c r="U348" s="441"/>
      <c r="V348" s="43" t="s">
        <v>0</v>
      </c>
      <c r="W348" s="44">
        <f>IFERROR(SUM(W344:W346),"0")</f>
        <v>0</v>
      </c>
      <c r="X348" s="44">
        <f>IFERROR(SUM(X344:X346),"0")</f>
        <v>0</v>
      </c>
      <c r="Y348" s="43"/>
      <c r="Z348" s="68"/>
      <c r="AA348" s="68"/>
    </row>
    <row r="349" spans="1:54" ht="14.25" hidden="1" customHeight="1" x14ac:dyDescent="0.25">
      <c r="A349" s="434" t="s">
        <v>81</v>
      </c>
      <c r="B349" s="434"/>
      <c r="C349" s="434"/>
      <c r="D349" s="434"/>
      <c r="E349" s="434"/>
      <c r="F349" s="434"/>
      <c r="G349" s="434"/>
      <c r="H349" s="434"/>
      <c r="I349" s="434"/>
      <c r="J349" s="434"/>
      <c r="K349" s="434"/>
      <c r="L349" s="434"/>
      <c r="M349" s="434"/>
      <c r="N349" s="434"/>
      <c r="O349" s="434"/>
      <c r="P349" s="434"/>
      <c r="Q349" s="434"/>
      <c r="R349" s="434"/>
      <c r="S349" s="434"/>
      <c r="T349" s="434"/>
      <c r="U349" s="434"/>
      <c r="V349" s="434"/>
      <c r="W349" s="434"/>
      <c r="X349" s="434"/>
      <c r="Y349" s="434"/>
      <c r="Z349" s="67"/>
      <c r="AA349" s="67"/>
    </row>
    <row r="350" spans="1:54" ht="27" hidden="1" customHeight="1" x14ac:dyDescent="0.25">
      <c r="A350" s="64" t="s">
        <v>496</v>
      </c>
      <c r="B350" s="64" t="s">
        <v>497</v>
      </c>
      <c r="C350" s="37">
        <v>4301051560</v>
      </c>
      <c r="D350" s="435">
        <v>4607091383928</v>
      </c>
      <c r="E350" s="435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132</v>
      </c>
      <c r="M350" s="39"/>
      <c r="N350" s="38">
        <v>40</v>
      </c>
      <c r="O350" s="6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7"/>
      <c r="Q350" s="437"/>
      <c r="R350" s="437"/>
      <c r="S350" s="43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71"/>
      <c r="BB350" s="279" t="s">
        <v>67</v>
      </c>
    </row>
    <row r="351" spans="1:54" ht="27" hidden="1" customHeight="1" x14ac:dyDescent="0.25">
      <c r="A351" s="64" t="s">
        <v>498</v>
      </c>
      <c r="B351" s="64" t="s">
        <v>499</v>
      </c>
      <c r="C351" s="37">
        <v>4301051298</v>
      </c>
      <c r="D351" s="435">
        <v>4607091384260</v>
      </c>
      <c r="E351" s="43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6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7"/>
      <c r="Q351" s="437"/>
      <c r="R351" s="437"/>
      <c r="S351" s="43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71"/>
      <c r="BB351" s="280" t="s">
        <v>67</v>
      </c>
    </row>
    <row r="352" spans="1:54" hidden="1" x14ac:dyDescent="0.2">
      <c r="A352" s="442"/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3"/>
      <c r="O352" s="439" t="s">
        <v>43</v>
      </c>
      <c r="P352" s="440"/>
      <c r="Q352" s="440"/>
      <c r="R352" s="440"/>
      <c r="S352" s="440"/>
      <c r="T352" s="440"/>
      <c r="U352" s="441"/>
      <c r="V352" s="43" t="s">
        <v>42</v>
      </c>
      <c r="W352" s="44">
        <f>IFERROR(W350/H350,"0")+IFERROR(W351/H351,"0")</f>
        <v>0</v>
      </c>
      <c r="X352" s="44">
        <f>IFERROR(X350/H350,"0")+IFERROR(X351/H351,"0")</f>
        <v>0</v>
      </c>
      <c r="Y352" s="44">
        <f>IFERROR(IF(Y350="",0,Y350),"0")+IFERROR(IF(Y351="",0,Y351),"0")</f>
        <v>0</v>
      </c>
      <c r="Z352" s="68"/>
      <c r="AA352" s="68"/>
    </row>
    <row r="353" spans="1:54" hidden="1" x14ac:dyDescent="0.2">
      <c r="A353" s="442"/>
      <c r="B353" s="442"/>
      <c r="C353" s="442"/>
      <c r="D353" s="442"/>
      <c r="E353" s="442"/>
      <c r="F353" s="442"/>
      <c r="G353" s="442"/>
      <c r="H353" s="442"/>
      <c r="I353" s="442"/>
      <c r="J353" s="442"/>
      <c r="K353" s="442"/>
      <c r="L353" s="442"/>
      <c r="M353" s="442"/>
      <c r="N353" s="443"/>
      <c r="O353" s="439" t="s">
        <v>43</v>
      </c>
      <c r="P353" s="440"/>
      <c r="Q353" s="440"/>
      <c r="R353" s="440"/>
      <c r="S353" s="440"/>
      <c r="T353" s="440"/>
      <c r="U353" s="441"/>
      <c r="V353" s="43" t="s">
        <v>0</v>
      </c>
      <c r="W353" s="44">
        <f>IFERROR(SUM(W350:W351),"0")</f>
        <v>0</v>
      </c>
      <c r="X353" s="44">
        <f>IFERROR(SUM(X350:X351),"0")</f>
        <v>0</v>
      </c>
      <c r="Y353" s="43"/>
      <c r="Z353" s="68"/>
      <c r="AA353" s="68"/>
    </row>
    <row r="354" spans="1:54" ht="14.25" hidden="1" customHeight="1" x14ac:dyDescent="0.25">
      <c r="A354" s="434" t="s">
        <v>223</v>
      </c>
      <c r="B354" s="434"/>
      <c r="C354" s="434"/>
      <c r="D354" s="434"/>
      <c r="E354" s="434"/>
      <c r="F354" s="434"/>
      <c r="G354" s="434"/>
      <c r="H354" s="434"/>
      <c r="I354" s="434"/>
      <c r="J354" s="434"/>
      <c r="K354" s="434"/>
      <c r="L354" s="434"/>
      <c r="M354" s="434"/>
      <c r="N354" s="434"/>
      <c r="O354" s="434"/>
      <c r="P354" s="434"/>
      <c r="Q354" s="434"/>
      <c r="R354" s="434"/>
      <c r="S354" s="434"/>
      <c r="T354" s="434"/>
      <c r="U354" s="434"/>
      <c r="V354" s="434"/>
      <c r="W354" s="434"/>
      <c r="X354" s="434"/>
      <c r="Y354" s="434"/>
      <c r="Z354" s="67"/>
      <c r="AA354" s="67"/>
    </row>
    <row r="355" spans="1:54" ht="16.5" hidden="1" customHeight="1" x14ac:dyDescent="0.25">
      <c r="A355" s="64" t="s">
        <v>500</v>
      </c>
      <c r="B355" s="64" t="s">
        <v>501</v>
      </c>
      <c r="C355" s="37">
        <v>4301060314</v>
      </c>
      <c r="D355" s="435">
        <v>4607091384673</v>
      </c>
      <c r="E355" s="435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113</v>
      </c>
      <c r="L355" s="39" t="s">
        <v>79</v>
      </c>
      <c r="M355" s="39"/>
      <c r="N355" s="38">
        <v>30</v>
      </c>
      <c r="O355" s="6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7"/>
      <c r="Q355" s="437"/>
      <c r="R355" s="437"/>
      <c r="S355" s="438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81" t="s">
        <v>67</v>
      </c>
    </row>
    <row r="356" spans="1:54" hidden="1" x14ac:dyDescent="0.2">
      <c r="A356" s="442"/>
      <c r="B356" s="442"/>
      <c r="C356" s="442"/>
      <c r="D356" s="442"/>
      <c r="E356" s="442"/>
      <c r="F356" s="442"/>
      <c r="G356" s="442"/>
      <c r="H356" s="442"/>
      <c r="I356" s="442"/>
      <c r="J356" s="442"/>
      <c r="K356" s="442"/>
      <c r="L356" s="442"/>
      <c r="M356" s="442"/>
      <c r="N356" s="443"/>
      <c r="O356" s="439" t="s">
        <v>43</v>
      </c>
      <c r="P356" s="440"/>
      <c r="Q356" s="440"/>
      <c r="R356" s="440"/>
      <c r="S356" s="440"/>
      <c r="T356" s="440"/>
      <c r="U356" s="441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54" hidden="1" x14ac:dyDescent="0.2">
      <c r="A357" s="442"/>
      <c r="B357" s="442"/>
      <c r="C357" s="442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3"/>
      <c r="O357" s="439" t="s">
        <v>43</v>
      </c>
      <c r="P357" s="440"/>
      <c r="Q357" s="440"/>
      <c r="R357" s="440"/>
      <c r="S357" s="440"/>
      <c r="T357" s="440"/>
      <c r="U357" s="441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54" ht="16.5" hidden="1" customHeight="1" x14ac:dyDescent="0.25">
      <c r="A358" s="433" t="s">
        <v>502</v>
      </c>
      <c r="B358" s="433"/>
      <c r="C358" s="433"/>
      <c r="D358" s="433"/>
      <c r="E358" s="433"/>
      <c r="F358" s="433"/>
      <c r="G358" s="433"/>
      <c r="H358" s="433"/>
      <c r="I358" s="433"/>
      <c r="J358" s="433"/>
      <c r="K358" s="433"/>
      <c r="L358" s="433"/>
      <c r="M358" s="433"/>
      <c r="N358" s="433"/>
      <c r="O358" s="433"/>
      <c r="P358" s="433"/>
      <c r="Q358" s="433"/>
      <c r="R358" s="433"/>
      <c r="S358" s="433"/>
      <c r="T358" s="433"/>
      <c r="U358" s="433"/>
      <c r="V358" s="433"/>
      <c r="W358" s="433"/>
      <c r="X358" s="433"/>
      <c r="Y358" s="433"/>
      <c r="Z358" s="66"/>
      <c r="AA358" s="66"/>
    </row>
    <row r="359" spans="1:54" ht="14.25" hidden="1" customHeight="1" x14ac:dyDescent="0.25">
      <c r="A359" s="434" t="s">
        <v>117</v>
      </c>
      <c r="B359" s="434"/>
      <c r="C359" s="434"/>
      <c r="D359" s="434"/>
      <c r="E359" s="434"/>
      <c r="F359" s="434"/>
      <c r="G359" s="434"/>
      <c r="H359" s="434"/>
      <c r="I359" s="434"/>
      <c r="J359" s="434"/>
      <c r="K359" s="434"/>
      <c r="L359" s="434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67"/>
      <c r="AA359" s="67"/>
    </row>
    <row r="360" spans="1:54" ht="37.5" hidden="1" customHeight="1" x14ac:dyDescent="0.25">
      <c r="A360" s="64" t="s">
        <v>503</v>
      </c>
      <c r="B360" s="64" t="s">
        <v>504</v>
      </c>
      <c r="C360" s="37">
        <v>4301011324</v>
      </c>
      <c r="D360" s="435">
        <v>4607091384185</v>
      </c>
      <c r="E360" s="435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113</v>
      </c>
      <c r="L360" s="39" t="s">
        <v>79</v>
      </c>
      <c r="M360" s="39"/>
      <c r="N360" s="38">
        <v>60</v>
      </c>
      <c r="O360" s="6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7"/>
      <c r="Q360" s="437"/>
      <c r="R360" s="437"/>
      <c r="S360" s="438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71"/>
      <c r="BB360" s="282" t="s">
        <v>67</v>
      </c>
    </row>
    <row r="361" spans="1:54" ht="37.5" hidden="1" customHeight="1" x14ac:dyDescent="0.25">
      <c r="A361" s="64" t="s">
        <v>505</v>
      </c>
      <c r="B361" s="64" t="s">
        <v>506</v>
      </c>
      <c r="C361" s="37">
        <v>4301011312</v>
      </c>
      <c r="D361" s="435">
        <v>4607091384192</v>
      </c>
      <c r="E361" s="43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113</v>
      </c>
      <c r="L361" s="39" t="s">
        <v>112</v>
      </c>
      <c r="M361" s="39"/>
      <c r="N361" s="38">
        <v>60</v>
      </c>
      <c r="O361" s="6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7"/>
      <c r="Q361" s="437"/>
      <c r="R361" s="437"/>
      <c r="S361" s="438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71"/>
      <c r="BB361" s="283" t="s">
        <v>67</v>
      </c>
    </row>
    <row r="362" spans="1:54" ht="27" hidden="1" customHeight="1" x14ac:dyDescent="0.25">
      <c r="A362" s="64" t="s">
        <v>507</v>
      </c>
      <c r="B362" s="64" t="s">
        <v>508</v>
      </c>
      <c r="C362" s="37">
        <v>4301011483</v>
      </c>
      <c r="D362" s="435">
        <v>4680115881907</v>
      </c>
      <c r="E362" s="435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79</v>
      </c>
      <c r="M362" s="39"/>
      <c r="N362" s="38">
        <v>60</v>
      </c>
      <c r="O362" s="6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7"/>
      <c r="Q362" s="437"/>
      <c r="R362" s="437"/>
      <c r="S362" s="43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71"/>
      <c r="BB362" s="284" t="s">
        <v>67</v>
      </c>
    </row>
    <row r="363" spans="1:54" ht="27" hidden="1" customHeight="1" x14ac:dyDescent="0.25">
      <c r="A363" s="64" t="s">
        <v>509</v>
      </c>
      <c r="B363" s="64" t="s">
        <v>510</v>
      </c>
      <c r="C363" s="37">
        <v>4301011655</v>
      </c>
      <c r="D363" s="435">
        <v>4680115883925</v>
      </c>
      <c r="E363" s="435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113</v>
      </c>
      <c r="L363" s="39" t="s">
        <v>79</v>
      </c>
      <c r="M363" s="39"/>
      <c r="N363" s="38">
        <v>60</v>
      </c>
      <c r="O363" s="6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7"/>
      <c r="Q363" s="437"/>
      <c r="R363" s="437"/>
      <c r="S363" s="438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71"/>
      <c r="BB363" s="285" t="s">
        <v>67</v>
      </c>
    </row>
    <row r="364" spans="1:54" ht="37.5" hidden="1" customHeight="1" x14ac:dyDescent="0.25">
      <c r="A364" s="64" t="s">
        <v>511</v>
      </c>
      <c r="B364" s="64" t="s">
        <v>512</v>
      </c>
      <c r="C364" s="37">
        <v>4301011303</v>
      </c>
      <c r="D364" s="435">
        <v>4607091384680</v>
      </c>
      <c r="E364" s="435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9"/>
      <c r="N364" s="38">
        <v>60</v>
      </c>
      <c r="O364" s="64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7"/>
      <c r="Q364" s="437"/>
      <c r="R364" s="437"/>
      <c r="S364" s="438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71"/>
      <c r="BB364" s="286" t="s">
        <v>67</v>
      </c>
    </row>
    <row r="365" spans="1:54" hidden="1" x14ac:dyDescent="0.2">
      <c r="A365" s="442"/>
      <c r="B365" s="442"/>
      <c r="C365" s="442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3"/>
      <c r="O365" s="439" t="s">
        <v>43</v>
      </c>
      <c r="P365" s="440"/>
      <c r="Q365" s="440"/>
      <c r="R365" s="440"/>
      <c r="S365" s="440"/>
      <c r="T365" s="440"/>
      <c r="U365" s="441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54" hidden="1" x14ac:dyDescent="0.2">
      <c r="A366" s="442"/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3"/>
      <c r="O366" s="439" t="s">
        <v>43</v>
      </c>
      <c r="P366" s="440"/>
      <c r="Q366" s="440"/>
      <c r="R366" s="440"/>
      <c r="S366" s="440"/>
      <c r="T366" s="440"/>
      <c r="U366" s="441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54" ht="14.25" hidden="1" customHeight="1" x14ac:dyDescent="0.25">
      <c r="A367" s="434" t="s">
        <v>76</v>
      </c>
      <c r="B367" s="434"/>
      <c r="C367" s="434"/>
      <c r="D367" s="434"/>
      <c r="E367" s="434"/>
      <c r="F367" s="434"/>
      <c r="G367" s="434"/>
      <c r="H367" s="434"/>
      <c r="I367" s="434"/>
      <c r="J367" s="434"/>
      <c r="K367" s="434"/>
      <c r="L367" s="434"/>
      <c r="M367" s="434"/>
      <c r="N367" s="434"/>
      <c r="O367" s="434"/>
      <c r="P367" s="434"/>
      <c r="Q367" s="434"/>
      <c r="R367" s="434"/>
      <c r="S367" s="434"/>
      <c r="T367" s="434"/>
      <c r="U367" s="434"/>
      <c r="V367" s="434"/>
      <c r="W367" s="434"/>
      <c r="X367" s="434"/>
      <c r="Y367" s="434"/>
      <c r="Z367" s="67"/>
      <c r="AA367" s="67"/>
    </row>
    <row r="368" spans="1:54" ht="27" hidden="1" customHeight="1" x14ac:dyDescent="0.25">
      <c r="A368" s="64" t="s">
        <v>513</v>
      </c>
      <c r="B368" s="64" t="s">
        <v>514</v>
      </c>
      <c r="C368" s="37">
        <v>4301031139</v>
      </c>
      <c r="D368" s="435">
        <v>4607091384802</v>
      </c>
      <c r="E368" s="435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6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7"/>
      <c r="Q368" s="437"/>
      <c r="R368" s="437"/>
      <c r="S368" s="43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7" t="s">
        <v>67</v>
      </c>
    </row>
    <row r="369" spans="1:54" ht="27" hidden="1" customHeight="1" x14ac:dyDescent="0.25">
      <c r="A369" s="64" t="s">
        <v>515</v>
      </c>
      <c r="B369" s="64" t="s">
        <v>516</v>
      </c>
      <c r="C369" s="37">
        <v>4301031140</v>
      </c>
      <c r="D369" s="435">
        <v>4607091384826</v>
      </c>
      <c r="E369" s="435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175</v>
      </c>
      <c r="L369" s="39" t="s">
        <v>79</v>
      </c>
      <c r="M369" s="39"/>
      <c r="N369" s="38">
        <v>35</v>
      </c>
      <c r="O369" s="6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7"/>
      <c r="Q369" s="437"/>
      <c r="R369" s="437"/>
      <c r="S369" s="438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71"/>
      <c r="BB369" s="288" t="s">
        <v>67</v>
      </c>
    </row>
    <row r="370" spans="1:54" hidden="1" x14ac:dyDescent="0.2">
      <c r="A370" s="442"/>
      <c r="B370" s="442"/>
      <c r="C370" s="442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3"/>
      <c r="O370" s="439" t="s">
        <v>43</v>
      </c>
      <c r="P370" s="440"/>
      <c r="Q370" s="440"/>
      <c r="R370" s="440"/>
      <c r="S370" s="440"/>
      <c r="T370" s="440"/>
      <c r="U370" s="441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54" hidden="1" x14ac:dyDescent="0.2">
      <c r="A371" s="442"/>
      <c r="B371" s="442"/>
      <c r="C371" s="442"/>
      <c r="D371" s="442"/>
      <c r="E371" s="442"/>
      <c r="F371" s="442"/>
      <c r="G371" s="442"/>
      <c r="H371" s="442"/>
      <c r="I371" s="442"/>
      <c r="J371" s="442"/>
      <c r="K371" s="442"/>
      <c r="L371" s="442"/>
      <c r="M371" s="442"/>
      <c r="N371" s="443"/>
      <c r="O371" s="439" t="s">
        <v>43</v>
      </c>
      <c r="P371" s="440"/>
      <c r="Q371" s="440"/>
      <c r="R371" s="440"/>
      <c r="S371" s="440"/>
      <c r="T371" s="440"/>
      <c r="U371" s="441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54" ht="14.25" hidden="1" customHeight="1" x14ac:dyDescent="0.25">
      <c r="A372" s="434" t="s">
        <v>81</v>
      </c>
      <c r="B372" s="434"/>
      <c r="C372" s="434"/>
      <c r="D372" s="434"/>
      <c r="E372" s="434"/>
      <c r="F372" s="434"/>
      <c r="G372" s="434"/>
      <c r="H372" s="434"/>
      <c r="I372" s="434"/>
      <c r="J372" s="434"/>
      <c r="K372" s="434"/>
      <c r="L372" s="434"/>
      <c r="M372" s="434"/>
      <c r="N372" s="434"/>
      <c r="O372" s="434"/>
      <c r="P372" s="434"/>
      <c r="Q372" s="434"/>
      <c r="R372" s="434"/>
      <c r="S372" s="434"/>
      <c r="T372" s="434"/>
      <c r="U372" s="434"/>
      <c r="V372" s="434"/>
      <c r="W372" s="434"/>
      <c r="X372" s="434"/>
      <c r="Y372" s="434"/>
      <c r="Z372" s="67"/>
      <c r="AA372" s="67"/>
    </row>
    <row r="373" spans="1:54" ht="27" hidden="1" customHeight="1" x14ac:dyDescent="0.25">
      <c r="A373" s="64" t="s">
        <v>517</v>
      </c>
      <c r="B373" s="64" t="s">
        <v>518</v>
      </c>
      <c r="C373" s="37">
        <v>4301051303</v>
      </c>
      <c r="D373" s="435">
        <v>4607091384246</v>
      </c>
      <c r="E373" s="435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113</v>
      </c>
      <c r="L373" s="39" t="s">
        <v>79</v>
      </c>
      <c r="M373" s="39"/>
      <c r="N373" s="38">
        <v>40</v>
      </c>
      <c r="O373" s="6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7"/>
      <c r="Q373" s="437"/>
      <c r="R373" s="437"/>
      <c r="S373" s="438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71"/>
      <c r="BB373" s="289" t="s">
        <v>67</v>
      </c>
    </row>
    <row r="374" spans="1:54" ht="27" hidden="1" customHeight="1" x14ac:dyDescent="0.25">
      <c r="A374" s="64" t="s">
        <v>519</v>
      </c>
      <c r="B374" s="64" t="s">
        <v>520</v>
      </c>
      <c r="C374" s="37">
        <v>4301051445</v>
      </c>
      <c r="D374" s="435">
        <v>4680115881976</v>
      </c>
      <c r="E374" s="435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113</v>
      </c>
      <c r="L374" s="39" t="s">
        <v>79</v>
      </c>
      <c r="M374" s="39"/>
      <c r="N374" s="38">
        <v>40</v>
      </c>
      <c r="O374" s="6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7"/>
      <c r="Q374" s="437"/>
      <c r="R374" s="437"/>
      <c r="S374" s="438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71"/>
      <c r="BB374" s="290" t="s">
        <v>67</v>
      </c>
    </row>
    <row r="375" spans="1:54" ht="27" hidden="1" customHeight="1" x14ac:dyDescent="0.25">
      <c r="A375" s="64" t="s">
        <v>521</v>
      </c>
      <c r="B375" s="64" t="s">
        <v>522</v>
      </c>
      <c r="C375" s="37">
        <v>4301051297</v>
      </c>
      <c r="D375" s="435">
        <v>4607091384253</v>
      </c>
      <c r="E375" s="435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9"/>
      <c r="N375" s="38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7"/>
      <c r="Q375" s="437"/>
      <c r="R375" s="437"/>
      <c r="S375" s="43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71"/>
      <c r="BB375" s="291" t="s">
        <v>67</v>
      </c>
    </row>
    <row r="376" spans="1:54" ht="27" hidden="1" customHeight="1" x14ac:dyDescent="0.25">
      <c r="A376" s="64" t="s">
        <v>523</v>
      </c>
      <c r="B376" s="64" t="s">
        <v>524</v>
      </c>
      <c r="C376" s="37">
        <v>4301051444</v>
      </c>
      <c r="D376" s="435">
        <v>4680115881969</v>
      </c>
      <c r="E376" s="435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9"/>
      <c r="N376" s="38">
        <v>40</v>
      </c>
      <c r="O376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7"/>
      <c r="Q376" s="437"/>
      <c r="R376" s="437"/>
      <c r="S376" s="43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71"/>
      <c r="BB376" s="292" t="s">
        <v>67</v>
      </c>
    </row>
    <row r="377" spans="1:54" hidden="1" x14ac:dyDescent="0.2">
      <c r="A377" s="442"/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3"/>
      <c r="O377" s="439" t="s">
        <v>43</v>
      </c>
      <c r="P377" s="440"/>
      <c r="Q377" s="440"/>
      <c r="R377" s="440"/>
      <c r="S377" s="440"/>
      <c r="T377" s="440"/>
      <c r="U377" s="441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54" hidden="1" x14ac:dyDescent="0.2">
      <c r="A378" s="442"/>
      <c r="B378" s="442"/>
      <c r="C378" s="442"/>
      <c r="D378" s="442"/>
      <c r="E378" s="442"/>
      <c r="F378" s="442"/>
      <c r="G378" s="442"/>
      <c r="H378" s="442"/>
      <c r="I378" s="442"/>
      <c r="J378" s="442"/>
      <c r="K378" s="442"/>
      <c r="L378" s="442"/>
      <c r="M378" s="442"/>
      <c r="N378" s="443"/>
      <c r="O378" s="439" t="s">
        <v>43</v>
      </c>
      <c r="P378" s="440"/>
      <c r="Q378" s="440"/>
      <c r="R378" s="440"/>
      <c r="S378" s="440"/>
      <c r="T378" s="440"/>
      <c r="U378" s="441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54" ht="14.25" hidden="1" customHeight="1" x14ac:dyDescent="0.25">
      <c r="A379" s="434" t="s">
        <v>223</v>
      </c>
      <c r="B379" s="434"/>
      <c r="C379" s="434"/>
      <c r="D379" s="434"/>
      <c r="E379" s="434"/>
      <c r="F379" s="434"/>
      <c r="G379" s="434"/>
      <c r="H379" s="434"/>
      <c r="I379" s="434"/>
      <c r="J379" s="434"/>
      <c r="K379" s="434"/>
      <c r="L379" s="434"/>
      <c r="M379" s="434"/>
      <c r="N379" s="434"/>
      <c r="O379" s="434"/>
      <c r="P379" s="434"/>
      <c r="Q379" s="434"/>
      <c r="R379" s="434"/>
      <c r="S379" s="434"/>
      <c r="T379" s="434"/>
      <c r="U379" s="434"/>
      <c r="V379" s="434"/>
      <c r="W379" s="434"/>
      <c r="X379" s="434"/>
      <c r="Y379" s="434"/>
      <c r="Z379" s="67"/>
      <c r="AA379" s="67"/>
    </row>
    <row r="380" spans="1:54" ht="27" hidden="1" customHeight="1" x14ac:dyDescent="0.25">
      <c r="A380" s="64" t="s">
        <v>525</v>
      </c>
      <c r="B380" s="64" t="s">
        <v>526</v>
      </c>
      <c r="C380" s="37">
        <v>4301060322</v>
      </c>
      <c r="D380" s="435">
        <v>4607091389357</v>
      </c>
      <c r="E380" s="435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113</v>
      </c>
      <c r="L380" s="39" t="s">
        <v>79</v>
      </c>
      <c r="M380" s="39"/>
      <c r="N380" s="38">
        <v>40</v>
      </c>
      <c r="O380" s="65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7"/>
      <c r="Q380" s="437"/>
      <c r="R380" s="437"/>
      <c r="S380" s="438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71"/>
      <c r="BB380" s="293" t="s">
        <v>67</v>
      </c>
    </row>
    <row r="381" spans="1:54" hidden="1" x14ac:dyDescent="0.2">
      <c r="A381" s="442"/>
      <c r="B381" s="442"/>
      <c r="C381" s="442"/>
      <c r="D381" s="442"/>
      <c r="E381" s="442"/>
      <c r="F381" s="442"/>
      <c r="G381" s="442"/>
      <c r="H381" s="442"/>
      <c r="I381" s="442"/>
      <c r="J381" s="442"/>
      <c r="K381" s="442"/>
      <c r="L381" s="442"/>
      <c r="M381" s="442"/>
      <c r="N381" s="443"/>
      <c r="O381" s="439" t="s">
        <v>43</v>
      </c>
      <c r="P381" s="440"/>
      <c r="Q381" s="440"/>
      <c r="R381" s="440"/>
      <c r="S381" s="440"/>
      <c r="T381" s="440"/>
      <c r="U381" s="441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54" hidden="1" x14ac:dyDescent="0.2">
      <c r="A382" s="442"/>
      <c r="B382" s="442"/>
      <c r="C382" s="442"/>
      <c r="D382" s="442"/>
      <c r="E382" s="442"/>
      <c r="F382" s="442"/>
      <c r="G382" s="442"/>
      <c r="H382" s="442"/>
      <c r="I382" s="442"/>
      <c r="J382" s="442"/>
      <c r="K382" s="442"/>
      <c r="L382" s="442"/>
      <c r="M382" s="442"/>
      <c r="N382" s="443"/>
      <c r="O382" s="439" t="s">
        <v>43</v>
      </c>
      <c r="P382" s="440"/>
      <c r="Q382" s="440"/>
      <c r="R382" s="440"/>
      <c r="S382" s="440"/>
      <c r="T382" s="440"/>
      <c r="U382" s="441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54" ht="27.75" hidden="1" customHeight="1" x14ac:dyDescent="0.2">
      <c r="A383" s="432" t="s">
        <v>527</v>
      </c>
      <c r="B383" s="432"/>
      <c r="C383" s="432"/>
      <c r="D383" s="432"/>
      <c r="E383" s="432"/>
      <c r="F383" s="432"/>
      <c r="G383" s="432"/>
      <c r="H383" s="432"/>
      <c r="I383" s="432"/>
      <c r="J383" s="432"/>
      <c r="K383" s="432"/>
      <c r="L383" s="432"/>
      <c r="M383" s="432"/>
      <c r="N383" s="432"/>
      <c r="O383" s="432"/>
      <c r="P383" s="432"/>
      <c r="Q383" s="432"/>
      <c r="R383" s="432"/>
      <c r="S383" s="432"/>
      <c r="T383" s="432"/>
      <c r="U383" s="432"/>
      <c r="V383" s="432"/>
      <c r="W383" s="432"/>
      <c r="X383" s="432"/>
      <c r="Y383" s="432"/>
      <c r="Z383" s="55"/>
      <c r="AA383" s="55"/>
    </row>
    <row r="384" spans="1:54" ht="16.5" hidden="1" customHeight="1" x14ac:dyDescent="0.25">
      <c r="A384" s="433" t="s">
        <v>528</v>
      </c>
      <c r="B384" s="433"/>
      <c r="C384" s="433"/>
      <c r="D384" s="433"/>
      <c r="E384" s="433"/>
      <c r="F384" s="433"/>
      <c r="G384" s="433"/>
      <c r="H384" s="433"/>
      <c r="I384" s="433"/>
      <c r="J384" s="433"/>
      <c r="K384" s="433"/>
      <c r="L384" s="433"/>
      <c r="M384" s="433"/>
      <c r="N384" s="433"/>
      <c r="O384" s="433"/>
      <c r="P384" s="433"/>
      <c r="Q384" s="433"/>
      <c r="R384" s="433"/>
      <c r="S384" s="433"/>
      <c r="T384" s="433"/>
      <c r="U384" s="433"/>
      <c r="V384" s="433"/>
      <c r="W384" s="433"/>
      <c r="X384" s="433"/>
      <c r="Y384" s="433"/>
      <c r="Z384" s="66"/>
      <c r="AA384" s="66"/>
    </row>
    <row r="385" spans="1:54" ht="14.25" hidden="1" customHeight="1" x14ac:dyDescent="0.25">
      <c r="A385" s="434" t="s">
        <v>117</v>
      </c>
      <c r="B385" s="434"/>
      <c r="C385" s="434"/>
      <c r="D385" s="434"/>
      <c r="E385" s="434"/>
      <c r="F385" s="434"/>
      <c r="G385" s="434"/>
      <c r="H385" s="434"/>
      <c r="I385" s="434"/>
      <c r="J385" s="434"/>
      <c r="K385" s="434"/>
      <c r="L385" s="434"/>
      <c r="M385" s="434"/>
      <c r="N385" s="434"/>
      <c r="O385" s="434"/>
      <c r="P385" s="434"/>
      <c r="Q385" s="434"/>
      <c r="R385" s="434"/>
      <c r="S385" s="434"/>
      <c r="T385" s="434"/>
      <c r="U385" s="434"/>
      <c r="V385" s="434"/>
      <c r="W385" s="434"/>
      <c r="X385" s="434"/>
      <c r="Y385" s="434"/>
      <c r="Z385" s="67"/>
      <c r="AA385" s="67"/>
    </row>
    <row r="386" spans="1:54" ht="27" hidden="1" customHeight="1" x14ac:dyDescent="0.25">
      <c r="A386" s="64" t="s">
        <v>529</v>
      </c>
      <c r="B386" s="64" t="s">
        <v>530</v>
      </c>
      <c r="C386" s="37">
        <v>4301011428</v>
      </c>
      <c r="D386" s="435">
        <v>4607091389708</v>
      </c>
      <c r="E386" s="43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112</v>
      </c>
      <c r="M386" s="39"/>
      <c r="N386" s="38">
        <v>50</v>
      </c>
      <c r="O386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7"/>
      <c r="Q386" s="437"/>
      <c r="R386" s="437"/>
      <c r="S386" s="438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4" t="s">
        <v>67</v>
      </c>
    </row>
    <row r="387" spans="1:54" ht="27" hidden="1" customHeight="1" x14ac:dyDescent="0.25">
      <c r="A387" s="64" t="s">
        <v>531</v>
      </c>
      <c r="B387" s="64" t="s">
        <v>532</v>
      </c>
      <c r="C387" s="37">
        <v>4301011427</v>
      </c>
      <c r="D387" s="435">
        <v>4607091389692</v>
      </c>
      <c r="E387" s="435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112</v>
      </c>
      <c r="M387" s="39"/>
      <c r="N387" s="38">
        <v>50</v>
      </c>
      <c r="O387" s="6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7"/>
      <c r="Q387" s="437"/>
      <c r="R387" s="437"/>
      <c r="S387" s="438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71"/>
      <c r="BB387" s="295" t="s">
        <v>67</v>
      </c>
    </row>
    <row r="388" spans="1:54" hidden="1" x14ac:dyDescent="0.2">
      <c r="A388" s="442"/>
      <c r="B388" s="442"/>
      <c r="C388" s="442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3"/>
      <c r="O388" s="439" t="s">
        <v>43</v>
      </c>
      <c r="P388" s="440"/>
      <c r="Q388" s="440"/>
      <c r="R388" s="440"/>
      <c r="S388" s="440"/>
      <c r="T388" s="440"/>
      <c r="U388" s="441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54" hidden="1" x14ac:dyDescent="0.2">
      <c r="A389" s="442"/>
      <c r="B389" s="442"/>
      <c r="C389" s="442"/>
      <c r="D389" s="442"/>
      <c r="E389" s="442"/>
      <c r="F389" s="442"/>
      <c r="G389" s="442"/>
      <c r="H389" s="442"/>
      <c r="I389" s="442"/>
      <c r="J389" s="442"/>
      <c r="K389" s="442"/>
      <c r="L389" s="442"/>
      <c r="M389" s="442"/>
      <c r="N389" s="443"/>
      <c r="O389" s="439" t="s">
        <v>43</v>
      </c>
      <c r="P389" s="440"/>
      <c r="Q389" s="440"/>
      <c r="R389" s="440"/>
      <c r="S389" s="440"/>
      <c r="T389" s="440"/>
      <c r="U389" s="441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54" ht="14.25" hidden="1" customHeight="1" x14ac:dyDescent="0.25">
      <c r="A390" s="434" t="s">
        <v>76</v>
      </c>
      <c r="B390" s="434"/>
      <c r="C390" s="434"/>
      <c r="D390" s="434"/>
      <c r="E390" s="434"/>
      <c r="F390" s="434"/>
      <c r="G390" s="434"/>
      <c r="H390" s="434"/>
      <c r="I390" s="434"/>
      <c r="J390" s="434"/>
      <c r="K390" s="434"/>
      <c r="L390" s="434"/>
      <c r="M390" s="434"/>
      <c r="N390" s="434"/>
      <c r="O390" s="434"/>
      <c r="P390" s="434"/>
      <c r="Q390" s="434"/>
      <c r="R390" s="434"/>
      <c r="S390" s="434"/>
      <c r="T390" s="434"/>
      <c r="U390" s="434"/>
      <c r="V390" s="434"/>
      <c r="W390" s="434"/>
      <c r="X390" s="434"/>
      <c r="Y390" s="434"/>
      <c r="Z390" s="67"/>
      <c r="AA390" s="67"/>
    </row>
    <row r="391" spans="1:54" ht="27" hidden="1" customHeight="1" x14ac:dyDescent="0.25">
      <c r="A391" s="64" t="s">
        <v>533</v>
      </c>
      <c r="B391" s="64" t="s">
        <v>534</v>
      </c>
      <c r="C391" s="37">
        <v>4301031177</v>
      </c>
      <c r="D391" s="435">
        <v>4607091389753</v>
      </c>
      <c r="E391" s="43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9"/>
      <c r="N391" s="38">
        <v>45</v>
      </c>
      <c r="O391" s="65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7"/>
      <c r="Q391" s="437"/>
      <c r="R391" s="437"/>
      <c r="S391" s="438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18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hidden="1" customHeight="1" x14ac:dyDescent="0.25">
      <c r="A392" s="64" t="s">
        <v>535</v>
      </c>
      <c r="B392" s="64" t="s">
        <v>536</v>
      </c>
      <c r="C392" s="37">
        <v>4301031174</v>
      </c>
      <c r="D392" s="435">
        <v>4607091389760</v>
      </c>
      <c r="E392" s="43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9"/>
      <c r="N392" s="38">
        <v>45</v>
      </c>
      <c r="O392" s="65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7"/>
      <c r="Q392" s="437"/>
      <c r="R392" s="437"/>
      <c r="S392" s="438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hidden="1" customHeight="1" x14ac:dyDescent="0.25">
      <c r="A393" s="64" t="s">
        <v>537</v>
      </c>
      <c r="B393" s="64" t="s">
        <v>538</v>
      </c>
      <c r="C393" s="37">
        <v>4301031175</v>
      </c>
      <c r="D393" s="435">
        <v>4607091389746</v>
      </c>
      <c r="E393" s="435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9"/>
      <c r="N393" s="38">
        <v>45</v>
      </c>
      <c r="O393" s="6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7"/>
      <c r="Q393" s="437"/>
      <c r="R393" s="437"/>
      <c r="S393" s="438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37.5" hidden="1" customHeight="1" x14ac:dyDescent="0.25">
      <c r="A394" s="64" t="s">
        <v>539</v>
      </c>
      <c r="B394" s="64" t="s">
        <v>540</v>
      </c>
      <c r="C394" s="37">
        <v>4301031236</v>
      </c>
      <c r="D394" s="435">
        <v>4680115882928</v>
      </c>
      <c r="E394" s="435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9"/>
      <c r="N394" s="38">
        <v>35</v>
      </c>
      <c r="O394" s="6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7"/>
      <c r="Q394" s="437"/>
      <c r="R394" s="437"/>
      <c r="S394" s="438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hidden="1" customHeight="1" x14ac:dyDescent="0.25">
      <c r="A395" s="64" t="s">
        <v>541</v>
      </c>
      <c r="B395" s="64" t="s">
        <v>542</v>
      </c>
      <c r="C395" s="37">
        <v>4301031257</v>
      </c>
      <c r="D395" s="435">
        <v>4680115883147</v>
      </c>
      <c r="E395" s="43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175</v>
      </c>
      <c r="L395" s="39" t="s">
        <v>79</v>
      </c>
      <c r="M395" s="39"/>
      <c r="N395" s="38">
        <v>45</v>
      </c>
      <c r="O395" s="66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7"/>
      <c r="Q395" s="437"/>
      <c r="R395" s="437"/>
      <c r="S395" s="438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ref="Y395:Y403" si="19">IFERROR(IF(X395=0,"",ROUNDUP(X395/H395,0)*0.00502),"")</f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ht="27" hidden="1" customHeight="1" x14ac:dyDescent="0.25">
      <c r="A396" s="64" t="s">
        <v>543</v>
      </c>
      <c r="B396" s="64" t="s">
        <v>544</v>
      </c>
      <c r="C396" s="37">
        <v>4301031178</v>
      </c>
      <c r="D396" s="435">
        <v>4607091384338</v>
      </c>
      <c r="E396" s="43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175</v>
      </c>
      <c r="L396" s="39" t="s">
        <v>79</v>
      </c>
      <c r="M396" s="39"/>
      <c r="N396" s="38">
        <v>45</v>
      </c>
      <c r="O396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7"/>
      <c r="Q396" s="437"/>
      <c r="R396" s="437"/>
      <c r="S396" s="43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18"/>
        <v>0</v>
      </c>
      <c r="Y396" s="42" t="str">
        <f t="shared" si="19"/>
        <v/>
      </c>
      <c r="Z396" s="69" t="s">
        <v>48</v>
      </c>
      <c r="AA396" s="70" t="s">
        <v>48</v>
      </c>
      <c r="AE396" s="71"/>
      <c r="BB396" s="301" t="s">
        <v>67</v>
      </c>
    </row>
    <row r="397" spans="1:54" ht="37.5" hidden="1" customHeight="1" x14ac:dyDescent="0.25">
      <c r="A397" s="64" t="s">
        <v>545</v>
      </c>
      <c r="B397" s="64" t="s">
        <v>546</v>
      </c>
      <c r="C397" s="37">
        <v>4301031254</v>
      </c>
      <c r="D397" s="435">
        <v>4680115883154</v>
      </c>
      <c r="E397" s="43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175</v>
      </c>
      <c r="L397" s="39" t="s">
        <v>79</v>
      </c>
      <c r="M397" s="39"/>
      <c r="N397" s="38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7"/>
      <c r="Q397" s="437"/>
      <c r="R397" s="437"/>
      <c r="S397" s="438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18"/>
        <v>0</v>
      </c>
      <c r="Y397" s="42" t="str">
        <f t="shared" si="19"/>
        <v/>
      </c>
      <c r="Z397" s="69" t="s">
        <v>48</v>
      </c>
      <c r="AA397" s="70" t="s">
        <v>48</v>
      </c>
      <c r="AE397" s="71"/>
      <c r="BB397" s="302" t="s">
        <v>67</v>
      </c>
    </row>
    <row r="398" spans="1:54" ht="37.5" hidden="1" customHeight="1" x14ac:dyDescent="0.25">
      <c r="A398" s="64" t="s">
        <v>547</v>
      </c>
      <c r="B398" s="64" t="s">
        <v>548</v>
      </c>
      <c r="C398" s="37">
        <v>4301031171</v>
      </c>
      <c r="D398" s="435">
        <v>4607091389524</v>
      </c>
      <c r="E398" s="43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175</v>
      </c>
      <c r="L398" s="39" t="s">
        <v>79</v>
      </c>
      <c r="M398" s="39"/>
      <c r="N398" s="38">
        <v>45</v>
      </c>
      <c r="O398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7"/>
      <c r="Q398" s="437"/>
      <c r="R398" s="437"/>
      <c r="S398" s="43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18"/>
        <v>0</v>
      </c>
      <c r="Y398" s="42" t="str">
        <f t="shared" si="19"/>
        <v/>
      </c>
      <c r="Z398" s="69" t="s">
        <v>48</v>
      </c>
      <c r="AA398" s="70" t="s">
        <v>48</v>
      </c>
      <c r="AE398" s="71"/>
      <c r="BB398" s="303" t="s">
        <v>67</v>
      </c>
    </row>
    <row r="399" spans="1:54" ht="27" hidden="1" customHeight="1" x14ac:dyDescent="0.25">
      <c r="A399" s="64" t="s">
        <v>549</v>
      </c>
      <c r="B399" s="64" t="s">
        <v>550</v>
      </c>
      <c r="C399" s="37">
        <v>4301031258</v>
      </c>
      <c r="D399" s="435">
        <v>4680115883161</v>
      </c>
      <c r="E399" s="43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175</v>
      </c>
      <c r="L399" s="39" t="s">
        <v>79</v>
      </c>
      <c r="M399" s="39"/>
      <c r="N399" s="38">
        <v>45</v>
      </c>
      <c r="O399" s="6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7"/>
      <c r="Q399" s="437"/>
      <c r="R399" s="437"/>
      <c r="S399" s="438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18"/>
        <v>0</v>
      </c>
      <c r="Y399" s="42" t="str">
        <f t="shared" si="19"/>
        <v/>
      </c>
      <c r="Z399" s="69" t="s">
        <v>48</v>
      </c>
      <c r="AA399" s="70" t="s">
        <v>48</v>
      </c>
      <c r="AE399" s="71"/>
      <c r="BB399" s="304" t="s">
        <v>67</v>
      </c>
    </row>
    <row r="400" spans="1:54" ht="27" hidden="1" customHeight="1" x14ac:dyDescent="0.25">
      <c r="A400" s="64" t="s">
        <v>551</v>
      </c>
      <c r="B400" s="64" t="s">
        <v>552</v>
      </c>
      <c r="C400" s="37">
        <v>4301031170</v>
      </c>
      <c r="D400" s="435">
        <v>4607091384345</v>
      </c>
      <c r="E400" s="435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175</v>
      </c>
      <c r="L400" s="39" t="s">
        <v>79</v>
      </c>
      <c r="M400" s="39"/>
      <c r="N400" s="38">
        <v>45</v>
      </c>
      <c r="O400" s="6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7"/>
      <c r="Q400" s="437"/>
      <c r="R400" s="437"/>
      <c r="S400" s="43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18"/>
        <v>0</v>
      </c>
      <c r="Y400" s="42" t="str">
        <f t="shared" si="19"/>
        <v/>
      </c>
      <c r="Z400" s="69" t="s">
        <v>48</v>
      </c>
      <c r="AA400" s="70" t="s">
        <v>48</v>
      </c>
      <c r="AE400" s="71"/>
      <c r="BB400" s="305" t="s">
        <v>67</v>
      </c>
    </row>
    <row r="401" spans="1:54" ht="27" hidden="1" customHeight="1" x14ac:dyDescent="0.25">
      <c r="A401" s="64" t="s">
        <v>553</v>
      </c>
      <c r="B401" s="64" t="s">
        <v>554</v>
      </c>
      <c r="C401" s="37">
        <v>4301031256</v>
      </c>
      <c r="D401" s="435">
        <v>4680115883178</v>
      </c>
      <c r="E401" s="435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175</v>
      </c>
      <c r="L401" s="39" t="s">
        <v>79</v>
      </c>
      <c r="M401" s="39"/>
      <c r="N401" s="38">
        <v>45</v>
      </c>
      <c r="O401" s="66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7"/>
      <c r="Q401" s="437"/>
      <c r="R401" s="437"/>
      <c r="S401" s="43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18"/>
        <v>0</v>
      </c>
      <c r="Y401" s="42" t="str">
        <f t="shared" si="19"/>
        <v/>
      </c>
      <c r="Z401" s="69" t="s">
        <v>48</v>
      </c>
      <c r="AA401" s="70" t="s">
        <v>48</v>
      </c>
      <c r="AE401" s="71"/>
      <c r="BB401" s="306" t="s">
        <v>67</v>
      </c>
    </row>
    <row r="402" spans="1:54" ht="27" hidden="1" customHeight="1" x14ac:dyDescent="0.25">
      <c r="A402" s="64" t="s">
        <v>555</v>
      </c>
      <c r="B402" s="64" t="s">
        <v>556</v>
      </c>
      <c r="C402" s="37">
        <v>4301031172</v>
      </c>
      <c r="D402" s="435">
        <v>4607091389531</v>
      </c>
      <c r="E402" s="43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175</v>
      </c>
      <c r="L402" s="39" t="s">
        <v>79</v>
      </c>
      <c r="M402" s="39"/>
      <c r="N402" s="38">
        <v>45</v>
      </c>
      <c r="O402" s="6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7"/>
      <c r="Q402" s="437"/>
      <c r="R402" s="437"/>
      <c r="S402" s="43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18"/>
        <v>0</v>
      </c>
      <c r="Y402" s="42" t="str">
        <f t="shared" si="19"/>
        <v/>
      </c>
      <c r="Z402" s="69" t="s">
        <v>48</v>
      </c>
      <c r="AA402" s="70" t="s">
        <v>48</v>
      </c>
      <c r="AE402" s="71"/>
      <c r="BB402" s="307" t="s">
        <v>67</v>
      </c>
    </row>
    <row r="403" spans="1:54" ht="27" hidden="1" customHeight="1" x14ac:dyDescent="0.25">
      <c r="A403" s="64" t="s">
        <v>557</v>
      </c>
      <c r="B403" s="64" t="s">
        <v>558</v>
      </c>
      <c r="C403" s="37">
        <v>4301031255</v>
      </c>
      <c r="D403" s="435">
        <v>4680115883185</v>
      </c>
      <c r="E403" s="43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175</v>
      </c>
      <c r="L403" s="39" t="s">
        <v>79</v>
      </c>
      <c r="M403" s="39"/>
      <c r="N403" s="38">
        <v>45</v>
      </c>
      <c r="O403" s="6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7"/>
      <c r="Q403" s="437"/>
      <c r="R403" s="437"/>
      <c r="S403" s="43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18"/>
        <v>0</v>
      </c>
      <c r="Y403" s="42" t="str">
        <f t="shared" si="19"/>
        <v/>
      </c>
      <c r="Z403" s="69" t="s">
        <v>48</v>
      </c>
      <c r="AA403" s="70" t="s">
        <v>48</v>
      </c>
      <c r="AE403" s="71"/>
      <c r="BB403" s="308" t="s">
        <v>67</v>
      </c>
    </row>
    <row r="404" spans="1:54" hidden="1" x14ac:dyDescent="0.2">
      <c r="A404" s="442"/>
      <c r="B404" s="442"/>
      <c r="C404" s="442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3"/>
      <c r="O404" s="439" t="s">
        <v>43</v>
      </c>
      <c r="P404" s="440"/>
      <c r="Q404" s="440"/>
      <c r="R404" s="440"/>
      <c r="S404" s="440"/>
      <c r="T404" s="440"/>
      <c r="U404" s="441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54" hidden="1" x14ac:dyDescent="0.2">
      <c r="A405" s="442"/>
      <c r="B405" s="442"/>
      <c r="C405" s="442"/>
      <c r="D405" s="442"/>
      <c r="E405" s="442"/>
      <c r="F405" s="442"/>
      <c r="G405" s="442"/>
      <c r="H405" s="442"/>
      <c r="I405" s="442"/>
      <c r="J405" s="442"/>
      <c r="K405" s="442"/>
      <c r="L405" s="442"/>
      <c r="M405" s="442"/>
      <c r="N405" s="443"/>
      <c r="O405" s="439" t="s">
        <v>43</v>
      </c>
      <c r="P405" s="440"/>
      <c r="Q405" s="440"/>
      <c r="R405" s="440"/>
      <c r="S405" s="440"/>
      <c r="T405" s="440"/>
      <c r="U405" s="441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54" ht="14.25" hidden="1" customHeight="1" x14ac:dyDescent="0.25">
      <c r="A406" s="434" t="s">
        <v>81</v>
      </c>
      <c r="B406" s="434"/>
      <c r="C406" s="434"/>
      <c r="D406" s="434"/>
      <c r="E406" s="434"/>
      <c r="F406" s="434"/>
      <c r="G406" s="434"/>
      <c r="H406" s="434"/>
      <c r="I406" s="434"/>
      <c r="J406" s="434"/>
      <c r="K406" s="434"/>
      <c r="L406" s="434"/>
      <c r="M406" s="434"/>
      <c r="N406" s="434"/>
      <c r="O406" s="434"/>
      <c r="P406" s="434"/>
      <c r="Q406" s="434"/>
      <c r="R406" s="434"/>
      <c r="S406" s="434"/>
      <c r="T406" s="434"/>
      <c r="U406" s="434"/>
      <c r="V406" s="434"/>
      <c r="W406" s="434"/>
      <c r="X406" s="434"/>
      <c r="Y406" s="434"/>
      <c r="Z406" s="67"/>
      <c r="AA406" s="67"/>
    </row>
    <row r="407" spans="1:54" ht="27" hidden="1" customHeight="1" x14ac:dyDescent="0.25">
      <c r="A407" s="64" t="s">
        <v>559</v>
      </c>
      <c r="B407" s="64" t="s">
        <v>560</v>
      </c>
      <c r="C407" s="37">
        <v>4301051258</v>
      </c>
      <c r="D407" s="435">
        <v>4607091389685</v>
      </c>
      <c r="E407" s="435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113</v>
      </c>
      <c r="L407" s="39" t="s">
        <v>132</v>
      </c>
      <c r="M407" s="39"/>
      <c r="N407" s="38">
        <v>45</v>
      </c>
      <c r="O407" s="6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7"/>
      <c r="Q407" s="437"/>
      <c r="R407" s="437"/>
      <c r="S407" s="438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71"/>
      <c r="BB407" s="309" t="s">
        <v>67</v>
      </c>
    </row>
    <row r="408" spans="1:54" ht="27" hidden="1" customHeight="1" x14ac:dyDescent="0.25">
      <c r="A408" s="64" t="s">
        <v>561</v>
      </c>
      <c r="B408" s="64" t="s">
        <v>562</v>
      </c>
      <c r="C408" s="37">
        <v>4301051431</v>
      </c>
      <c r="D408" s="435">
        <v>4607091389654</v>
      </c>
      <c r="E408" s="435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132</v>
      </c>
      <c r="M408" s="39"/>
      <c r="N408" s="38">
        <v>45</v>
      </c>
      <c r="O408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7"/>
      <c r="Q408" s="437"/>
      <c r="R408" s="437"/>
      <c r="S408" s="438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71"/>
      <c r="BB408" s="310" t="s">
        <v>67</v>
      </c>
    </row>
    <row r="409" spans="1:54" ht="27" hidden="1" customHeight="1" x14ac:dyDescent="0.25">
      <c r="A409" s="64" t="s">
        <v>563</v>
      </c>
      <c r="B409" s="64" t="s">
        <v>564</v>
      </c>
      <c r="C409" s="37">
        <v>4301051284</v>
      </c>
      <c r="D409" s="435">
        <v>4607091384352</v>
      </c>
      <c r="E409" s="435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132</v>
      </c>
      <c r="M409" s="39"/>
      <c r="N409" s="38">
        <v>45</v>
      </c>
      <c r="O409" s="6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7"/>
      <c r="Q409" s="437"/>
      <c r="R409" s="437"/>
      <c r="S409" s="438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71"/>
      <c r="BB409" s="311" t="s">
        <v>67</v>
      </c>
    </row>
    <row r="410" spans="1:54" hidden="1" x14ac:dyDescent="0.2">
      <c r="A410" s="442"/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3"/>
      <c r="O410" s="439" t="s">
        <v>43</v>
      </c>
      <c r="P410" s="440"/>
      <c r="Q410" s="440"/>
      <c r="R410" s="440"/>
      <c r="S410" s="440"/>
      <c r="T410" s="440"/>
      <c r="U410" s="441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54" hidden="1" x14ac:dyDescent="0.2">
      <c r="A411" s="442"/>
      <c r="B411" s="442"/>
      <c r="C411" s="442"/>
      <c r="D411" s="442"/>
      <c r="E411" s="442"/>
      <c r="F411" s="442"/>
      <c r="G411" s="442"/>
      <c r="H411" s="442"/>
      <c r="I411" s="442"/>
      <c r="J411" s="442"/>
      <c r="K411" s="442"/>
      <c r="L411" s="442"/>
      <c r="M411" s="442"/>
      <c r="N411" s="443"/>
      <c r="O411" s="439" t="s">
        <v>43</v>
      </c>
      <c r="P411" s="440"/>
      <c r="Q411" s="440"/>
      <c r="R411" s="440"/>
      <c r="S411" s="440"/>
      <c r="T411" s="440"/>
      <c r="U411" s="441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54" ht="14.25" hidden="1" customHeight="1" x14ac:dyDescent="0.25">
      <c r="A412" s="434" t="s">
        <v>223</v>
      </c>
      <c r="B412" s="434"/>
      <c r="C412" s="434"/>
      <c r="D412" s="434"/>
      <c r="E412" s="434"/>
      <c r="F412" s="434"/>
      <c r="G412" s="434"/>
      <c r="H412" s="434"/>
      <c r="I412" s="434"/>
      <c r="J412" s="434"/>
      <c r="K412" s="434"/>
      <c r="L412" s="434"/>
      <c r="M412" s="434"/>
      <c r="N412" s="434"/>
      <c r="O412" s="434"/>
      <c r="P412" s="434"/>
      <c r="Q412" s="434"/>
      <c r="R412" s="434"/>
      <c r="S412" s="434"/>
      <c r="T412" s="434"/>
      <c r="U412" s="434"/>
      <c r="V412" s="434"/>
      <c r="W412" s="434"/>
      <c r="X412" s="434"/>
      <c r="Y412" s="434"/>
      <c r="Z412" s="67"/>
      <c r="AA412" s="67"/>
    </row>
    <row r="413" spans="1:54" ht="27" hidden="1" customHeight="1" x14ac:dyDescent="0.25">
      <c r="A413" s="64" t="s">
        <v>565</v>
      </c>
      <c r="B413" s="64" t="s">
        <v>566</v>
      </c>
      <c r="C413" s="37">
        <v>4301060352</v>
      </c>
      <c r="D413" s="435">
        <v>4680115881648</v>
      </c>
      <c r="E413" s="43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113</v>
      </c>
      <c r="L413" s="39" t="s">
        <v>79</v>
      </c>
      <c r="M413" s="39"/>
      <c r="N413" s="38">
        <v>35</v>
      </c>
      <c r="O413" s="6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7"/>
      <c r="Q413" s="437"/>
      <c r="R413" s="437"/>
      <c r="S413" s="438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71"/>
      <c r="BB413" s="312" t="s">
        <v>67</v>
      </c>
    </row>
    <row r="414" spans="1:54" hidden="1" x14ac:dyDescent="0.2">
      <c r="A414" s="442"/>
      <c r="B414" s="442"/>
      <c r="C414" s="442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3"/>
      <c r="O414" s="439" t="s">
        <v>43</v>
      </c>
      <c r="P414" s="440"/>
      <c r="Q414" s="440"/>
      <c r="R414" s="440"/>
      <c r="S414" s="440"/>
      <c r="T414" s="440"/>
      <c r="U414" s="441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54" hidden="1" x14ac:dyDescent="0.2">
      <c r="A415" s="442"/>
      <c r="B415" s="442"/>
      <c r="C415" s="442"/>
      <c r="D415" s="442"/>
      <c r="E415" s="442"/>
      <c r="F415" s="442"/>
      <c r="G415" s="442"/>
      <c r="H415" s="442"/>
      <c r="I415" s="442"/>
      <c r="J415" s="442"/>
      <c r="K415" s="442"/>
      <c r="L415" s="442"/>
      <c r="M415" s="442"/>
      <c r="N415" s="443"/>
      <c r="O415" s="439" t="s">
        <v>43</v>
      </c>
      <c r="P415" s="440"/>
      <c r="Q415" s="440"/>
      <c r="R415" s="440"/>
      <c r="S415" s="440"/>
      <c r="T415" s="440"/>
      <c r="U415" s="441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54" ht="14.25" hidden="1" customHeight="1" x14ac:dyDescent="0.25">
      <c r="A416" s="434" t="s">
        <v>95</v>
      </c>
      <c r="B416" s="434"/>
      <c r="C416" s="434"/>
      <c r="D416" s="434"/>
      <c r="E416" s="434"/>
      <c r="F416" s="434"/>
      <c r="G416" s="434"/>
      <c r="H416" s="434"/>
      <c r="I416" s="434"/>
      <c r="J416" s="434"/>
      <c r="K416" s="434"/>
      <c r="L416" s="434"/>
      <c r="M416" s="434"/>
      <c r="N416" s="434"/>
      <c r="O416" s="434"/>
      <c r="P416" s="434"/>
      <c r="Q416" s="434"/>
      <c r="R416" s="434"/>
      <c r="S416" s="434"/>
      <c r="T416" s="434"/>
      <c r="U416" s="434"/>
      <c r="V416" s="434"/>
      <c r="W416" s="434"/>
      <c r="X416" s="434"/>
      <c r="Y416" s="434"/>
      <c r="Z416" s="67"/>
      <c r="AA416" s="67"/>
    </row>
    <row r="417" spans="1:54" ht="27" hidden="1" customHeight="1" x14ac:dyDescent="0.25">
      <c r="A417" s="64" t="s">
        <v>567</v>
      </c>
      <c r="B417" s="64" t="s">
        <v>568</v>
      </c>
      <c r="C417" s="37">
        <v>4301032045</v>
      </c>
      <c r="D417" s="435">
        <v>4680115884335</v>
      </c>
      <c r="E417" s="43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570</v>
      </c>
      <c r="L417" s="39" t="s">
        <v>569</v>
      </c>
      <c r="M417" s="39"/>
      <c r="N417" s="38">
        <v>60</v>
      </c>
      <c r="O417" s="6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7"/>
      <c r="Q417" s="437"/>
      <c r="R417" s="437"/>
      <c r="S417" s="43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71"/>
      <c r="BB417" s="313" t="s">
        <v>67</v>
      </c>
    </row>
    <row r="418" spans="1:54" ht="27" hidden="1" customHeight="1" x14ac:dyDescent="0.25">
      <c r="A418" s="64" t="s">
        <v>571</v>
      </c>
      <c r="B418" s="64" t="s">
        <v>572</v>
      </c>
      <c r="C418" s="37">
        <v>4301032047</v>
      </c>
      <c r="D418" s="435">
        <v>4680115884342</v>
      </c>
      <c r="E418" s="43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570</v>
      </c>
      <c r="L418" s="39" t="s">
        <v>569</v>
      </c>
      <c r="M418" s="39"/>
      <c r="N418" s="38">
        <v>60</v>
      </c>
      <c r="O418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7"/>
      <c r="Q418" s="437"/>
      <c r="R418" s="437"/>
      <c r="S418" s="438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71"/>
      <c r="BB418" s="314" t="s">
        <v>67</v>
      </c>
    </row>
    <row r="419" spans="1:54" ht="27" hidden="1" customHeight="1" x14ac:dyDescent="0.25">
      <c r="A419" s="64" t="s">
        <v>573</v>
      </c>
      <c r="B419" s="64" t="s">
        <v>574</v>
      </c>
      <c r="C419" s="37">
        <v>4301170011</v>
      </c>
      <c r="D419" s="435">
        <v>4680115884113</v>
      </c>
      <c r="E419" s="43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570</v>
      </c>
      <c r="L419" s="39" t="s">
        <v>569</v>
      </c>
      <c r="M419" s="39"/>
      <c r="N419" s="38">
        <v>150</v>
      </c>
      <c r="O419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7"/>
      <c r="Q419" s="437"/>
      <c r="R419" s="437"/>
      <c r="S419" s="438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71"/>
      <c r="BB419" s="315" t="s">
        <v>67</v>
      </c>
    </row>
    <row r="420" spans="1:54" hidden="1" x14ac:dyDescent="0.2">
      <c r="A420" s="442"/>
      <c r="B420" s="442"/>
      <c r="C420" s="442"/>
      <c r="D420" s="442"/>
      <c r="E420" s="442"/>
      <c r="F420" s="442"/>
      <c r="G420" s="442"/>
      <c r="H420" s="442"/>
      <c r="I420" s="442"/>
      <c r="J420" s="442"/>
      <c r="K420" s="442"/>
      <c r="L420" s="442"/>
      <c r="M420" s="442"/>
      <c r="N420" s="443"/>
      <c r="O420" s="439" t="s">
        <v>43</v>
      </c>
      <c r="P420" s="440"/>
      <c r="Q420" s="440"/>
      <c r="R420" s="440"/>
      <c r="S420" s="440"/>
      <c r="T420" s="440"/>
      <c r="U420" s="441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54" hidden="1" x14ac:dyDescent="0.2">
      <c r="A421" s="442"/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3"/>
      <c r="O421" s="439" t="s">
        <v>43</v>
      </c>
      <c r="P421" s="440"/>
      <c r="Q421" s="440"/>
      <c r="R421" s="440"/>
      <c r="S421" s="440"/>
      <c r="T421" s="440"/>
      <c r="U421" s="441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54" ht="16.5" hidden="1" customHeight="1" x14ac:dyDescent="0.25">
      <c r="A422" s="433" t="s">
        <v>575</v>
      </c>
      <c r="B422" s="433"/>
      <c r="C422" s="433"/>
      <c r="D422" s="433"/>
      <c r="E422" s="433"/>
      <c r="F422" s="433"/>
      <c r="G422" s="433"/>
      <c r="H422" s="433"/>
      <c r="I422" s="433"/>
      <c r="J422" s="433"/>
      <c r="K422" s="433"/>
      <c r="L422" s="433"/>
      <c r="M422" s="433"/>
      <c r="N422" s="433"/>
      <c r="O422" s="433"/>
      <c r="P422" s="433"/>
      <c r="Q422" s="433"/>
      <c r="R422" s="433"/>
      <c r="S422" s="433"/>
      <c r="T422" s="433"/>
      <c r="U422" s="433"/>
      <c r="V422" s="433"/>
      <c r="W422" s="433"/>
      <c r="X422" s="433"/>
      <c r="Y422" s="433"/>
      <c r="Z422" s="66"/>
      <c r="AA422" s="66"/>
    </row>
    <row r="423" spans="1:54" ht="14.25" hidden="1" customHeight="1" x14ac:dyDescent="0.25">
      <c r="A423" s="434" t="s">
        <v>109</v>
      </c>
      <c r="B423" s="434"/>
      <c r="C423" s="434"/>
      <c r="D423" s="434"/>
      <c r="E423" s="434"/>
      <c r="F423" s="434"/>
      <c r="G423" s="434"/>
      <c r="H423" s="434"/>
      <c r="I423" s="434"/>
      <c r="J423" s="434"/>
      <c r="K423" s="434"/>
      <c r="L423" s="434"/>
      <c r="M423" s="434"/>
      <c r="N423" s="434"/>
      <c r="O423" s="434"/>
      <c r="P423" s="434"/>
      <c r="Q423" s="434"/>
      <c r="R423" s="434"/>
      <c r="S423" s="434"/>
      <c r="T423" s="434"/>
      <c r="U423" s="434"/>
      <c r="V423" s="434"/>
      <c r="W423" s="434"/>
      <c r="X423" s="434"/>
      <c r="Y423" s="434"/>
      <c r="Z423" s="67"/>
      <c r="AA423" s="67"/>
    </row>
    <row r="424" spans="1:54" ht="27" hidden="1" customHeight="1" x14ac:dyDescent="0.25">
      <c r="A424" s="64" t="s">
        <v>576</v>
      </c>
      <c r="B424" s="64" t="s">
        <v>577</v>
      </c>
      <c r="C424" s="37">
        <v>4301020214</v>
      </c>
      <c r="D424" s="435">
        <v>4607091389388</v>
      </c>
      <c r="E424" s="43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113</v>
      </c>
      <c r="L424" s="39" t="s">
        <v>112</v>
      </c>
      <c r="M424" s="39"/>
      <c r="N424" s="38">
        <v>35</v>
      </c>
      <c r="O424" s="6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7"/>
      <c r="Q424" s="437"/>
      <c r="R424" s="437"/>
      <c r="S424" s="438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71"/>
      <c r="BB424" s="316" t="s">
        <v>67</v>
      </c>
    </row>
    <row r="425" spans="1:54" ht="27" hidden="1" customHeight="1" x14ac:dyDescent="0.25">
      <c r="A425" s="64" t="s">
        <v>578</v>
      </c>
      <c r="B425" s="64" t="s">
        <v>579</v>
      </c>
      <c r="C425" s="37">
        <v>4301020185</v>
      </c>
      <c r="D425" s="435">
        <v>4607091389364</v>
      </c>
      <c r="E425" s="43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9"/>
      <c r="N425" s="38">
        <v>35</v>
      </c>
      <c r="O425" s="67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7"/>
      <c r="Q425" s="437"/>
      <c r="R425" s="437"/>
      <c r="S425" s="438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71"/>
      <c r="BB425" s="317" t="s">
        <v>67</v>
      </c>
    </row>
    <row r="426" spans="1:54" hidden="1" x14ac:dyDescent="0.2">
      <c r="A426" s="442"/>
      <c r="B426" s="442"/>
      <c r="C426" s="442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3"/>
      <c r="O426" s="439" t="s">
        <v>43</v>
      </c>
      <c r="P426" s="440"/>
      <c r="Q426" s="440"/>
      <c r="R426" s="440"/>
      <c r="S426" s="440"/>
      <c r="T426" s="440"/>
      <c r="U426" s="441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54" hidden="1" x14ac:dyDescent="0.2">
      <c r="A427" s="442"/>
      <c r="B427" s="442"/>
      <c r="C427" s="442"/>
      <c r="D427" s="442"/>
      <c r="E427" s="442"/>
      <c r="F427" s="442"/>
      <c r="G427" s="442"/>
      <c r="H427" s="442"/>
      <c r="I427" s="442"/>
      <c r="J427" s="442"/>
      <c r="K427" s="442"/>
      <c r="L427" s="442"/>
      <c r="M427" s="442"/>
      <c r="N427" s="443"/>
      <c r="O427" s="439" t="s">
        <v>43</v>
      </c>
      <c r="P427" s="440"/>
      <c r="Q427" s="440"/>
      <c r="R427" s="440"/>
      <c r="S427" s="440"/>
      <c r="T427" s="440"/>
      <c r="U427" s="441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54" ht="14.25" hidden="1" customHeight="1" x14ac:dyDescent="0.25">
      <c r="A428" s="434" t="s">
        <v>76</v>
      </c>
      <c r="B428" s="434"/>
      <c r="C428" s="434"/>
      <c r="D428" s="434"/>
      <c r="E428" s="434"/>
      <c r="F428" s="434"/>
      <c r="G428" s="434"/>
      <c r="H428" s="434"/>
      <c r="I428" s="434"/>
      <c r="J428" s="434"/>
      <c r="K428" s="434"/>
      <c r="L428" s="434"/>
      <c r="M428" s="434"/>
      <c r="N428" s="434"/>
      <c r="O428" s="434"/>
      <c r="P428" s="434"/>
      <c r="Q428" s="434"/>
      <c r="R428" s="434"/>
      <c r="S428" s="434"/>
      <c r="T428" s="434"/>
      <c r="U428" s="434"/>
      <c r="V428" s="434"/>
      <c r="W428" s="434"/>
      <c r="X428" s="434"/>
      <c r="Y428" s="434"/>
      <c r="Z428" s="67"/>
      <c r="AA428" s="67"/>
    </row>
    <row r="429" spans="1:54" ht="27" hidden="1" customHeight="1" x14ac:dyDescent="0.25">
      <c r="A429" s="64" t="s">
        <v>580</v>
      </c>
      <c r="B429" s="64" t="s">
        <v>581</v>
      </c>
      <c r="C429" s="37">
        <v>4301031212</v>
      </c>
      <c r="D429" s="435">
        <v>4607091389739</v>
      </c>
      <c r="E429" s="43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112</v>
      </c>
      <c r="M429" s="39"/>
      <c r="N429" s="38">
        <v>45</v>
      </c>
      <c r="O429" s="6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7"/>
      <c r="Q429" s="437"/>
      <c r="R429" s="437"/>
      <c r="S429" s="438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20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71"/>
      <c r="BB429" s="318" t="s">
        <v>67</v>
      </c>
    </row>
    <row r="430" spans="1:54" ht="27" hidden="1" customHeight="1" x14ac:dyDescent="0.25">
      <c r="A430" s="64" t="s">
        <v>582</v>
      </c>
      <c r="B430" s="64" t="s">
        <v>583</v>
      </c>
      <c r="C430" s="37">
        <v>4301031247</v>
      </c>
      <c r="D430" s="435">
        <v>4680115883048</v>
      </c>
      <c r="E430" s="43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9"/>
      <c r="N430" s="38">
        <v>40</v>
      </c>
      <c r="O430" s="68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7"/>
      <c r="Q430" s="437"/>
      <c r="R430" s="437"/>
      <c r="S430" s="438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20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71"/>
      <c r="BB430" s="319" t="s">
        <v>67</v>
      </c>
    </row>
    <row r="431" spans="1:54" ht="27" hidden="1" customHeight="1" x14ac:dyDescent="0.25">
      <c r="A431" s="64" t="s">
        <v>584</v>
      </c>
      <c r="B431" s="64" t="s">
        <v>585</v>
      </c>
      <c r="C431" s="37">
        <v>4301031176</v>
      </c>
      <c r="D431" s="435">
        <v>4607091389425</v>
      </c>
      <c r="E431" s="43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9"/>
      <c r="N431" s="38">
        <v>45</v>
      </c>
      <c r="O431" s="6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7"/>
      <c r="Q431" s="437"/>
      <c r="R431" s="437"/>
      <c r="S431" s="438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20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71"/>
      <c r="BB431" s="320" t="s">
        <v>67</v>
      </c>
    </row>
    <row r="432" spans="1:54" ht="27" hidden="1" customHeight="1" x14ac:dyDescent="0.25">
      <c r="A432" s="64" t="s">
        <v>586</v>
      </c>
      <c r="B432" s="64" t="s">
        <v>587</v>
      </c>
      <c r="C432" s="37">
        <v>4301031215</v>
      </c>
      <c r="D432" s="435">
        <v>4680115882911</v>
      </c>
      <c r="E432" s="43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9"/>
      <c r="N432" s="38">
        <v>40</v>
      </c>
      <c r="O432" s="68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7"/>
      <c r="Q432" s="437"/>
      <c r="R432" s="437"/>
      <c r="S432" s="438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20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71"/>
      <c r="BB432" s="321" t="s">
        <v>67</v>
      </c>
    </row>
    <row r="433" spans="1:54" ht="27" hidden="1" customHeight="1" x14ac:dyDescent="0.25">
      <c r="A433" s="64" t="s">
        <v>588</v>
      </c>
      <c r="B433" s="64" t="s">
        <v>589</v>
      </c>
      <c r="C433" s="37">
        <v>4301031167</v>
      </c>
      <c r="D433" s="435">
        <v>4680115880771</v>
      </c>
      <c r="E433" s="43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9"/>
      <c r="N433" s="38">
        <v>45</v>
      </c>
      <c r="O433" s="6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7"/>
      <c r="Q433" s="437"/>
      <c r="R433" s="437"/>
      <c r="S433" s="43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20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71"/>
      <c r="BB433" s="322" t="s">
        <v>67</v>
      </c>
    </row>
    <row r="434" spans="1:54" ht="27" hidden="1" customHeight="1" x14ac:dyDescent="0.25">
      <c r="A434" s="64" t="s">
        <v>590</v>
      </c>
      <c r="B434" s="64" t="s">
        <v>591</v>
      </c>
      <c r="C434" s="37">
        <v>4301031173</v>
      </c>
      <c r="D434" s="435">
        <v>4607091389500</v>
      </c>
      <c r="E434" s="43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9"/>
      <c r="N434" s="38">
        <v>45</v>
      </c>
      <c r="O434" s="6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7"/>
      <c r="Q434" s="437"/>
      <c r="R434" s="437"/>
      <c r="S434" s="43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20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71"/>
      <c r="BB434" s="323" t="s">
        <v>67</v>
      </c>
    </row>
    <row r="435" spans="1:54" ht="27" hidden="1" customHeight="1" x14ac:dyDescent="0.25">
      <c r="A435" s="64" t="s">
        <v>592</v>
      </c>
      <c r="B435" s="64" t="s">
        <v>593</v>
      </c>
      <c r="C435" s="37">
        <v>4301031103</v>
      </c>
      <c r="D435" s="435">
        <v>4680115881983</v>
      </c>
      <c r="E435" s="43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9"/>
      <c r="N435" s="38">
        <v>40</v>
      </c>
      <c r="O435" s="6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7"/>
      <c r="Q435" s="437"/>
      <c r="R435" s="437"/>
      <c r="S435" s="438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20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71"/>
      <c r="BB435" s="324" t="s">
        <v>67</v>
      </c>
    </row>
    <row r="436" spans="1:54" hidden="1" x14ac:dyDescent="0.2">
      <c r="A436" s="442"/>
      <c r="B436" s="442"/>
      <c r="C436" s="442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3"/>
      <c r="O436" s="439" t="s">
        <v>43</v>
      </c>
      <c r="P436" s="440"/>
      <c r="Q436" s="440"/>
      <c r="R436" s="440"/>
      <c r="S436" s="440"/>
      <c r="T436" s="440"/>
      <c r="U436" s="441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54" hidden="1" x14ac:dyDescent="0.2">
      <c r="A437" s="442"/>
      <c r="B437" s="442"/>
      <c r="C437" s="442"/>
      <c r="D437" s="442"/>
      <c r="E437" s="442"/>
      <c r="F437" s="442"/>
      <c r="G437" s="442"/>
      <c r="H437" s="442"/>
      <c r="I437" s="442"/>
      <c r="J437" s="442"/>
      <c r="K437" s="442"/>
      <c r="L437" s="442"/>
      <c r="M437" s="442"/>
      <c r="N437" s="443"/>
      <c r="O437" s="439" t="s">
        <v>43</v>
      </c>
      <c r="P437" s="440"/>
      <c r="Q437" s="440"/>
      <c r="R437" s="440"/>
      <c r="S437" s="440"/>
      <c r="T437" s="440"/>
      <c r="U437" s="441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54" ht="14.25" hidden="1" customHeight="1" x14ac:dyDescent="0.25">
      <c r="A438" s="434" t="s">
        <v>95</v>
      </c>
      <c r="B438" s="434"/>
      <c r="C438" s="434"/>
      <c r="D438" s="434"/>
      <c r="E438" s="434"/>
      <c r="F438" s="434"/>
      <c r="G438" s="434"/>
      <c r="H438" s="434"/>
      <c r="I438" s="434"/>
      <c r="J438" s="434"/>
      <c r="K438" s="434"/>
      <c r="L438" s="434"/>
      <c r="M438" s="434"/>
      <c r="N438" s="434"/>
      <c r="O438" s="434"/>
      <c r="P438" s="434"/>
      <c r="Q438" s="434"/>
      <c r="R438" s="434"/>
      <c r="S438" s="434"/>
      <c r="T438" s="434"/>
      <c r="U438" s="434"/>
      <c r="V438" s="434"/>
      <c r="W438" s="434"/>
      <c r="X438" s="434"/>
      <c r="Y438" s="434"/>
      <c r="Z438" s="67"/>
      <c r="AA438" s="67"/>
    </row>
    <row r="439" spans="1:54" ht="27" hidden="1" customHeight="1" x14ac:dyDescent="0.25">
      <c r="A439" s="64" t="s">
        <v>594</v>
      </c>
      <c r="B439" s="64" t="s">
        <v>595</v>
      </c>
      <c r="C439" s="37">
        <v>4301032046</v>
      </c>
      <c r="D439" s="435">
        <v>4680115884359</v>
      </c>
      <c r="E439" s="435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570</v>
      </c>
      <c r="L439" s="39" t="s">
        <v>569</v>
      </c>
      <c r="M439" s="39"/>
      <c r="N439" s="38">
        <v>60</v>
      </c>
      <c r="O439" s="6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7"/>
      <c r="Q439" s="437"/>
      <c r="R439" s="437"/>
      <c r="S439" s="438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71"/>
      <c r="BB439" s="325" t="s">
        <v>67</v>
      </c>
    </row>
    <row r="440" spans="1:54" ht="27" hidden="1" customHeight="1" x14ac:dyDescent="0.25">
      <c r="A440" s="64" t="s">
        <v>596</v>
      </c>
      <c r="B440" s="64" t="s">
        <v>597</v>
      </c>
      <c r="C440" s="37">
        <v>4301040358</v>
      </c>
      <c r="D440" s="435">
        <v>4680115884571</v>
      </c>
      <c r="E440" s="435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570</v>
      </c>
      <c r="L440" s="39" t="s">
        <v>569</v>
      </c>
      <c r="M440" s="39"/>
      <c r="N440" s="38">
        <v>60</v>
      </c>
      <c r="O440" s="68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7"/>
      <c r="Q440" s="437"/>
      <c r="R440" s="437"/>
      <c r="S440" s="438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6" t="s">
        <v>67</v>
      </c>
    </row>
    <row r="441" spans="1:54" hidden="1" x14ac:dyDescent="0.2">
      <c r="A441" s="442"/>
      <c r="B441" s="442"/>
      <c r="C441" s="442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3"/>
      <c r="O441" s="439" t="s">
        <v>43</v>
      </c>
      <c r="P441" s="440"/>
      <c r="Q441" s="440"/>
      <c r="R441" s="440"/>
      <c r="S441" s="440"/>
      <c r="T441" s="440"/>
      <c r="U441" s="441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54" hidden="1" x14ac:dyDescent="0.2">
      <c r="A442" s="442"/>
      <c r="B442" s="442"/>
      <c r="C442" s="442"/>
      <c r="D442" s="442"/>
      <c r="E442" s="442"/>
      <c r="F442" s="442"/>
      <c r="G442" s="442"/>
      <c r="H442" s="442"/>
      <c r="I442" s="442"/>
      <c r="J442" s="442"/>
      <c r="K442" s="442"/>
      <c r="L442" s="442"/>
      <c r="M442" s="442"/>
      <c r="N442" s="443"/>
      <c r="O442" s="439" t="s">
        <v>43</v>
      </c>
      <c r="P442" s="440"/>
      <c r="Q442" s="440"/>
      <c r="R442" s="440"/>
      <c r="S442" s="440"/>
      <c r="T442" s="440"/>
      <c r="U442" s="441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54" ht="14.25" hidden="1" customHeight="1" x14ac:dyDescent="0.25">
      <c r="A443" s="434" t="s">
        <v>104</v>
      </c>
      <c r="B443" s="434"/>
      <c r="C443" s="434"/>
      <c r="D443" s="434"/>
      <c r="E443" s="434"/>
      <c r="F443" s="434"/>
      <c r="G443" s="434"/>
      <c r="H443" s="434"/>
      <c r="I443" s="434"/>
      <c r="J443" s="434"/>
      <c r="K443" s="434"/>
      <c r="L443" s="434"/>
      <c r="M443" s="434"/>
      <c r="N443" s="434"/>
      <c r="O443" s="434"/>
      <c r="P443" s="434"/>
      <c r="Q443" s="434"/>
      <c r="R443" s="434"/>
      <c r="S443" s="434"/>
      <c r="T443" s="434"/>
      <c r="U443" s="434"/>
      <c r="V443" s="434"/>
      <c r="W443" s="434"/>
      <c r="X443" s="434"/>
      <c r="Y443" s="434"/>
      <c r="Z443" s="67"/>
      <c r="AA443" s="67"/>
    </row>
    <row r="444" spans="1:54" ht="27" hidden="1" customHeight="1" x14ac:dyDescent="0.25">
      <c r="A444" s="64" t="s">
        <v>598</v>
      </c>
      <c r="B444" s="64" t="s">
        <v>599</v>
      </c>
      <c r="C444" s="37">
        <v>4301170010</v>
      </c>
      <c r="D444" s="435">
        <v>4680115884090</v>
      </c>
      <c r="E444" s="435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570</v>
      </c>
      <c r="L444" s="39" t="s">
        <v>569</v>
      </c>
      <c r="M444" s="39"/>
      <c r="N444" s="38">
        <v>150</v>
      </c>
      <c r="O444" s="68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7"/>
      <c r="Q444" s="437"/>
      <c r="R444" s="437"/>
      <c r="S444" s="438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71"/>
      <c r="BB444" s="327" t="s">
        <v>67</v>
      </c>
    </row>
    <row r="445" spans="1:54" hidden="1" x14ac:dyDescent="0.2">
      <c r="A445" s="442"/>
      <c r="B445" s="442"/>
      <c r="C445" s="442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3"/>
      <c r="O445" s="439" t="s">
        <v>43</v>
      </c>
      <c r="P445" s="440"/>
      <c r="Q445" s="440"/>
      <c r="R445" s="440"/>
      <c r="S445" s="440"/>
      <c r="T445" s="440"/>
      <c r="U445" s="441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54" hidden="1" x14ac:dyDescent="0.2">
      <c r="A446" s="442"/>
      <c r="B446" s="442"/>
      <c r="C446" s="442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3"/>
      <c r="O446" s="439" t="s">
        <v>43</v>
      </c>
      <c r="P446" s="440"/>
      <c r="Q446" s="440"/>
      <c r="R446" s="440"/>
      <c r="S446" s="440"/>
      <c r="T446" s="440"/>
      <c r="U446" s="441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54" ht="14.25" hidden="1" customHeight="1" x14ac:dyDescent="0.25">
      <c r="A447" s="434" t="s">
        <v>600</v>
      </c>
      <c r="B447" s="434"/>
      <c r="C447" s="434"/>
      <c r="D447" s="434"/>
      <c r="E447" s="434"/>
      <c r="F447" s="434"/>
      <c r="G447" s="434"/>
      <c r="H447" s="434"/>
      <c r="I447" s="434"/>
      <c r="J447" s="434"/>
      <c r="K447" s="434"/>
      <c r="L447" s="434"/>
      <c r="M447" s="434"/>
      <c r="N447" s="434"/>
      <c r="O447" s="434"/>
      <c r="P447" s="434"/>
      <c r="Q447" s="434"/>
      <c r="R447" s="434"/>
      <c r="S447" s="434"/>
      <c r="T447" s="434"/>
      <c r="U447" s="434"/>
      <c r="V447" s="434"/>
      <c r="W447" s="434"/>
      <c r="X447" s="434"/>
      <c r="Y447" s="434"/>
      <c r="Z447" s="67"/>
      <c r="AA447" s="67"/>
    </row>
    <row r="448" spans="1:54" ht="27" hidden="1" customHeight="1" x14ac:dyDescent="0.25">
      <c r="A448" s="64" t="s">
        <v>601</v>
      </c>
      <c r="B448" s="64" t="s">
        <v>602</v>
      </c>
      <c r="C448" s="37">
        <v>4301040357</v>
      </c>
      <c r="D448" s="435">
        <v>4680115884564</v>
      </c>
      <c r="E448" s="435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570</v>
      </c>
      <c r="L448" s="39" t="s">
        <v>569</v>
      </c>
      <c r="M448" s="39"/>
      <c r="N448" s="38">
        <v>60</v>
      </c>
      <c r="O448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7"/>
      <c r="Q448" s="437"/>
      <c r="R448" s="437"/>
      <c r="S448" s="438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71"/>
      <c r="BB448" s="328" t="s">
        <v>67</v>
      </c>
    </row>
    <row r="449" spans="1:54" hidden="1" x14ac:dyDescent="0.2">
      <c r="A449" s="442"/>
      <c r="B449" s="442"/>
      <c r="C449" s="442"/>
      <c r="D449" s="442"/>
      <c r="E449" s="442"/>
      <c r="F449" s="442"/>
      <c r="G449" s="442"/>
      <c r="H449" s="442"/>
      <c r="I449" s="442"/>
      <c r="J449" s="442"/>
      <c r="K449" s="442"/>
      <c r="L449" s="442"/>
      <c r="M449" s="442"/>
      <c r="N449" s="443"/>
      <c r="O449" s="439" t="s">
        <v>43</v>
      </c>
      <c r="P449" s="440"/>
      <c r="Q449" s="440"/>
      <c r="R449" s="440"/>
      <c r="S449" s="440"/>
      <c r="T449" s="440"/>
      <c r="U449" s="441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54" hidden="1" x14ac:dyDescent="0.2">
      <c r="A450" s="442"/>
      <c r="B450" s="442"/>
      <c r="C450" s="442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3"/>
      <c r="O450" s="439" t="s">
        <v>43</v>
      </c>
      <c r="P450" s="440"/>
      <c r="Q450" s="440"/>
      <c r="R450" s="440"/>
      <c r="S450" s="440"/>
      <c r="T450" s="440"/>
      <c r="U450" s="441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54" ht="27.75" hidden="1" customHeight="1" x14ac:dyDescent="0.2">
      <c r="A451" s="432" t="s">
        <v>603</v>
      </c>
      <c r="B451" s="432"/>
      <c r="C451" s="432"/>
      <c r="D451" s="432"/>
      <c r="E451" s="432"/>
      <c r="F451" s="432"/>
      <c r="G451" s="432"/>
      <c r="H451" s="432"/>
      <c r="I451" s="432"/>
      <c r="J451" s="432"/>
      <c r="K451" s="432"/>
      <c r="L451" s="432"/>
      <c r="M451" s="432"/>
      <c r="N451" s="432"/>
      <c r="O451" s="432"/>
      <c r="P451" s="432"/>
      <c r="Q451" s="432"/>
      <c r="R451" s="432"/>
      <c r="S451" s="432"/>
      <c r="T451" s="432"/>
      <c r="U451" s="432"/>
      <c r="V451" s="432"/>
      <c r="W451" s="432"/>
      <c r="X451" s="432"/>
      <c r="Y451" s="432"/>
      <c r="Z451" s="55"/>
      <c r="AA451" s="55"/>
    </row>
    <row r="452" spans="1:54" ht="16.5" hidden="1" customHeight="1" x14ac:dyDescent="0.25">
      <c r="A452" s="433" t="s">
        <v>603</v>
      </c>
      <c r="B452" s="433"/>
      <c r="C452" s="433"/>
      <c r="D452" s="433"/>
      <c r="E452" s="433"/>
      <c r="F452" s="433"/>
      <c r="G452" s="433"/>
      <c r="H452" s="433"/>
      <c r="I452" s="433"/>
      <c r="J452" s="433"/>
      <c r="K452" s="433"/>
      <c r="L452" s="433"/>
      <c r="M452" s="433"/>
      <c r="N452" s="433"/>
      <c r="O452" s="433"/>
      <c r="P452" s="433"/>
      <c r="Q452" s="433"/>
      <c r="R452" s="433"/>
      <c r="S452" s="433"/>
      <c r="T452" s="433"/>
      <c r="U452" s="433"/>
      <c r="V452" s="433"/>
      <c r="W452" s="433"/>
      <c r="X452" s="433"/>
      <c r="Y452" s="433"/>
      <c r="Z452" s="66"/>
      <c r="AA452" s="66"/>
    </row>
    <row r="453" spans="1:54" ht="14.25" hidden="1" customHeight="1" x14ac:dyDescent="0.25">
      <c r="A453" s="434" t="s">
        <v>117</v>
      </c>
      <c r="B453" s="434"/>
      <c r="C453" s="434"/>
      <c r="D453" s="434"/>
      <c r="E453" s="434"/>
      <c r="F453" s="434"/>
      <c r="G453" s="434"/>
      <c r="H453" s="434"/>
      <c r="I453" s="434"/>
      <c r="J453" s="434"/>
      <c r="K453" s="434"/>
      <c r="L453" s="434"/>
      <c r="M453" s="434"/>
      <c r="N453" s="434"/>
      <c r="O453" s="434"/>
      <c r="P453" s="434"/>
      <c r="Q453" s="434"/>
      <c r="R453" s="434"/>
      <c r="S453" s="434"/>
      <c r="T453" s="434"/>
      <c r="U453" s="434"/>
      <c r="V453" s="434"/>
      <c r="W453" s="434"/>
      <c r="X453" s="434"/>
      <c r="Y453" s="434"/>
      <c r="Z453" s="67"/>
      <c r="AA453" s="67"/>
    </row>
    <row r="454" spans="1:54" ht="27" hidden="1" customHeight="1" x14ac:dyDescent="0.25">
      <c r="A454" s="64" t="s">
        <v>604</v>
      </c>
      <c r="B454" s="64" t="s">
        <v>605</v>
      </c>
      <c r="C454" s="37">
        <v>4301011795</v>
      </c>
      <c r="D454" s="435">
        <v>4607091389067</v>
      </c>
      <c r="E454" s="43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113</v>
      </c>
      <c r="L454" s="39" t="s">
        <v>112</v>
      </c>
      <c r="M454" s="39"/>
      <c r="N454" s="38">
        <v>60</v>
      </c>
      <c r="O454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7"/>
      <c r="Q454" s="437"/>
      <c r="R454" s="437"/>
      <c r="S454" s="438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ref="X454:X464" si="21">IFERROR(IF(W454="",0,CEILING((W454/$H454),1)*$H454),"")</f>
        <v>0</v>
      </c>
      <c r="Y454" s="42" t="str">
        <f t="shared" ref="Y454:Y459" si="22">IFERROR(IF(X454=0,"",ROUNDUP(X454/H454,0)*0.01196),"")</f>
        <v/>
      </c>
      <c r="Z454" s="69" t="s">
        <v>48</v>
      </c>
      <c r="AA454" s="70" t="s">
        <v>48</v>
      </c>
      <c r="AE454" s="71"/>
      <c r="BB454" s="329" t="s">
        <v>67</v>
      </c>
    </row>
    <row r="455" spans="1:54" ht="27" hidden="1" customHeight="1" x14ac:dyDescent="0.25">
      <c r="A455" s="64" t="s">
        <v>606</v>
      </c>
      <c r="B455" s="64" t="s">
        <v>607</v>
      </c>
      <c r="C455" s="37">
        <v>4301011779</v>
      </c>
      <c r="D455" s="435">
        <v>4607091383522</v>
      </c>
      <c r="E455" s="43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113</v>
      </c>
      <c r="L455" s="39" t="s">
        <v>112</v>
      </c>
      <c r="M455" s="39"/>
      <c r="N455" s="38">
        <v>60</v>
      </c>
      <c r="O455" s="6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7"/>
      <c r="Q455" s="437"/>
      <c r="R455" s="437"/>
      <c r="S455" s="438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30" t="s">
        <v>67</v>
      </c>
    </row>
    <row r="456" spans="1:54" ht="27" hidden="1" customHeight="1" x14ac:dyDescent="0.25">
      <c r="A456" s="64" t="s">
        <v>608</v>
      </c>
      <c r="B456" s="64" t="s">
        <v>609</v>
      </c>
      <c r="C456" s="37">
        <v>4301011785</v>
      </c>
      <c r="D456" s="435">
        <v>4607091384437</v>
      </c>
      <c r="E456" s="435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113</v>
      </c>
      <c r="L456" s="39" t="s">
        <v>112</v>
      </c>
      <c r="M456" s="39"/>
      <c r="N456" s="38">
        <v>60</v>
      </c>
      <c r="O456" s="69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7"/>
      <c r="Q456" s="437"/>
      <c r="R456" s="437"/>
      <c r="S456" s="438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31" t="s">
        <v>67</v>
      </c>
    </row>
    <row r="457" spans="1:54" ht="16.5" hidden="1" customHeight="1" x14ac:dyDescent="0.25">
      <c r="A457" s="64" t="s">
        <v>610</v>
      </c>
      <c r="B457" s="64" t="s">
        <v>611</v>
      </c>
      <c r="C457" s="37">
        <v>4301011774</v>
      </c>
      <c r="D457" s="435">
        <v>4680115884502</v>
      </c>
      <c r="E457" s="435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113</v>
      </c>
      <c r="L457" s="39" t="s">
        <v>112</v>
      </c>
      <c r="M457" s="39"/>
      <c r="N457" s="38">
        <v>60</v>
      </c>
      <c r="O457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7"/>
      <c r="Q457" s="437"/>
      <c r="R457" s="437"/>
      <c r="S457" s="438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32" t="s">
        <v>67</v>
      </c>
    </row>
    <row r="458" spans="1:54" ht="27" hidden="1" customHeight="1" x14ac:dyDescent="0.25">
      <c r="A458" s="64" t="s">
        <v>612</v>
      </c>
      <c r="B458" s="64" t="s">
        <v>613</v>
      </c>
      <c r="C458" s="37">
        <v>4301011771</v>
      </c>
      <c r="D458" s="435">
        <v>4607091389104</v>
      </c>
      <c r="E458" s="435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113</v>
      </c>
      <c r="L458" s="39" t="s">
        <v>112</v>
      </c>
      <c r="M458" s="39"/>
      <c r="N458" s="38">
        <v>60</v>
      </c>
      <c r="O458" s="6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7"/>
      <c r="Q458" s="437"/>
      <c r="R458" s="437"/>
      <c r="S458" s="438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33" t="s">
        <v>67</v>
      </c>
    </row>
    <row r="459" spans="1:54" ht="16.5" hidden="1" customHeight="1" x14ac:dyDescent="0.25">
      <c r="A459" s="64" t="s">
        <v>614</v>
      </c>
      <c r="B459" s="64" t="s">
        <v>615</v>
      </c>
      <c r="C459" s="37">
        <v>4301011799</v>
      </c>
      <c r="D459" s="435">
        <v>4680115884519</v>
      </c>
      <c r="E459" s="435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113</v>
      </c>
      <c r="L459" s="39" t="s">
        <v>132</v>
      </c>
      <c r="M459" s="39"/>
      <c r="N459" s="38">
        <v>60</v>
      </c>
      <c r="O459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7"/>
      <c r="Q459" s="437"/>
      <c r="R459" s="437"/>
      <c r="S459" s="438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4" t="s">
        <v>67</v>
      </c>
    </row>
    <row r="460" spans="1:54" ht="27" hidden="1" customHeight="1" x14ac:dyDescent="0.25">
      <c r="A460" s="64" t="s">
        <v>616</v>
      </c>
      <c r="B460" s="64" t="s">
        <v>617</v>
      </c>
      <c r="C460" s="37">
        <v>4301011778</v>
      </c>
      <c r="D460" s="435">
        <v>4680115880603</v>
      </c>
      <c r="E460" s="435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112</v>
      </c>
      <c r="M460" s="39"/>
      <c r="N460" s="38">
        <v>60</v>
      </c>
      <c r="O460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7"/>
      <c r="Q460" s="437"/>
      <c r="R460" s="437"/>
      <c r="S460" s="438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5" t="s">
        <v>67</v>
      </c>
    </row>
    <row r="461" spans="1:54" ht="27" hidden="1" customHeight="1" x14ac:dyDescent="0.25">
      <c r="A461" s="64" t="s">
        <v>618</v>
      </c>
      <c r="B461" s="64" t="s">
        <v>619</v>
      </c>
      <c r="C461" s="37">
        <v>4301011775</v>
      </c>
      <c r="D461" s="435">
        <v>4607091389999</v>
      </c>
      <c r="E461" s="43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112</v>
      </c>
      <c r="M461" s="39"/>
      <c r="N461" s="38">
        <v>60</v>
      </c>
      <c r="O461" s="69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7"/>
      <c r="Q461" s="437"/>
      <c r="R461" s="437"/>
      <c r="S461" s="438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6" t="s">
        <v>67</v>
      </c>
    </row>
    <row r="462" spans="1:54" ht="27" hidden="1" customHeight="1" x14ac:dyDescent="0.25">
      <c r="A462" s="64" t="s">
        <v>620</v>
      </c>
      <c r="B462" s="64" t="s">
        <v>621</v>
      </c>
      <c r="C462" s="37">
        <v>4301011770</v>
      </c>
      <c r="D462" s="435">
        <v>4680115882782</v>
      </c>
      <c r="E462" s="435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112</v>
      </c>
      <c r="M462" s="39"/>
      <c r="N462" s="38">
        <v>60</v>
      </c>
      <c r="O462" s="69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7"/>
      <c r="Q462" s="437"/>
      <c r="R462" s="437"/>
      <c r="S462" s="438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IFERROR(IF(X462=0,"",ROUNDUP(X462/H462,0)*0.00937),"")</f>
        <v/>
      </c>
      <c r="Z462" s="69" t="s">
        <v>48</v>
      </c>
      <c r="AA462" s="70" t="s">
        <v>48</v>
      </c>
      <c r="AE462" s="71"/>
      <c r="BB462" s="337" t="s">
        <v>67</v>
      </c>
    </row>
    <row r="463" spans="1:54" ht="27" hidden="1" customHeight="1" x14ac:dyDescent="0.25">
      <c r="A463" s="64" t="s">
        <v>622</v>
      </c>
      <c r="B463" s="64" t="s">
        <v>623</v>
      </c>
      <c r="C463" s="37">
        <v>4301011190</v>
      </c>
      <c r="D463" s="435">
        <v>4607091389098</v>
      </c>
      <c r="E463" s="435"/>
      <c r="F463" s="63">
        <v>0.4</v>
      </c>
      <c r="G463" s="38">
        <v>6</v>
      </c>
      <c r="H463" s="63">
        <v>2.4</v>
      </c>
      <c r="I463" s="63">
        <v>2.6</v>
      </c>
      <c r="J463" s="38">
        <v>156</v>
      </c>
      <c r="K463" s="38" t="s">
        <v>80</v>
      </c>
      <c r="L463" s="39" t="s">
        <v>132</v>
      </c>
      <c r="M463" s="39"/>
      <c r="N463" s="38">
        <v>50</v>
      </c>
      <c r="O463" s="7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7"/>
      <c r="Q463" s="437"/>
      <c r="R463" s="437"/>
      <c r="S463" s="438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71"/>
      <c r="BB463" s="338" t="s">
        <v>67</v>
      </c>
    </row>
    <row r="464" spans="1:54" ht="27" hidden="1" customHeight="1" x14ac:dyDescent="0.25">
      <c r="A464" s="64" t="s">
        <v>624</v>
      </c>
      <c r="B464" s="64" t="s">
        <v>625</v>
      </c>
      <c r="C464" s="37">
        <v>4301011784</v>
      </c>
      <c r="D464" s="435">
        <v>4607091389982</v>
      </c>
      <c r="E464" s="435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112</v>
      </c>
      <c r="M464" s="39"/>
      <c r="N464" s="38">
        <v>60</v>
      </c>
      <c r="O464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7"/>
      <c r="Q464" s="437"/>
      <c r="R464" s="437"/>
      <c r="S464" s="438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9" t="s">
        <v>67</v>
      </c>
    </row>
    <row r="465" spans="1:54" hidden="1" x14ac:dyDescent="0.2">
      <c r="A465" s="442"/>
      <c r="B465" s="442"/>
      <c r="C465" s="442"/>
      <c r="D465" s="442"/>
      <c r="E465" s="442"/>
      <c r="F465" s="442"/>
      <c r="G465" s="442"/>
      <c r="H465" s="442"/>
      <c r="I465" s="442"/>
      <c r="J465" s="442"/>
      <c r="K465" s="442"/>
      <c r="L465" s="442"/>
      <c r="M465" s="442"/>
      <c r="N465" s="443"/>
      <c r="O465" s="439" t="s">
        <v>43</v>
      </c>
      <c r="P465" s="440"/>
      <c r="Q465" s="440"/>
      <c r="R465" s="440"/>
      <c r="S465" s="440"/>
      <c r="T465" s="440"/>
      <c r="U465" s="441"/>
      <c r="V465" s="43" t="s">
        <v>42</v>
      </c>
      <c r="W465" s="44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4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4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8"/>
      <c r="AA465" s="68"/>
    </row>
    <row r="466" spans="1:54" hidden="1" x14ac:dyDescent="0.2">
      <c r="A466" s="442"/>
      <c r="B466" s="442"/>
      <c r="C466" s="442"/>
      <c r="D466" s="442"/>
      <c r="E466" s="442"/>
      <c r="F466" s="442"/>
      <c r="G466" s="442"/>
      <c r="H466" s="442"/>
      <c r="I466" s="442"/>
      <c r="J466" s="442"/>
      <c r="K466" s="442"/>
      <c r="L466" s="442"/>
      <c r="M466" s="442"/>
      <c r="N466" s="443"/>
      <c r="O466" s="439" t="s">
        <v>43</v>
      </c>
      <c r="P466" s="440"/>
      <c r="Q466" s="440"/>
      <c r="R466" s="440"/>
      <c r="S466" s="440"/>
      <c r="T466" s="440"/>
      <c r="U466" s="441"/>
      <c r="V466" s="43" t="s">
        <v>0</v>
      </c>
      <c r="W466" s="44">
        <f>IFERROR(SUM(W454:W464),"0")</f>
        <v>0</v>
      </c>
      <c r="X466" s="44">
        <f>IFERROR(SUM(X454:X464),"0")</f>
        <v>0</v>
      </c>
      <c r="Y466" s="43"/>
      <c r="Z466" s="68"/>
      <c r="AA466" s="68"/>
    </row>
    <row r="467" spans="1:54" ht="14.25" hidden="1" customHeight="1" x14ac:dyDescent="0.25">
      <c r="A467" s="434" t="s">
        <v>109</v>
      </c>
      <c r="B467" s="434"/>
      <c r="C467" s="434"/>
      <c r="D467" s="434"/>
      <c r="E467" s="434"/>
      <c r="F467" s="434"/>
      <c r="G467" s="434"/>
      <c r="H467" s="434"/>
      <c r="I467" s="434"/>
      <c r="J467" s="434"/>
      <c r="K467" s="434"/>
      <c r="L467" s="434"/>
      <c r="M467" s="434"/>
      <c r="N467" s="434"/>
      <c r="O467" s="434"/>
      <c r="P467" s="434"/>
      <c r="Q467" s="434"/>
      <c r="R467" s="434"/>
      <c r="S467" s="434"/>
      <c r="T467" s="434"/>
      <c r="U467" s="434"/>
      <c r="V467" s="434"/>
      <c r="W467" s="434"/>
      <c r="X467" s="434"/>
      <c r="Y467" s="434"/>
      <c r="Z467" s="67"/>
      <c r="AA467" s="67"/>
    </row>
    <row r="468" spans="1:54" ht="16.5" hidden="1" customHeight="1" x14ac:dyDescent="0.25">
      <c r="A468" s="64" t="s">
        <v>626</v>
      </c>
      <c r="B468" s="64" t="s">
        <v>627</v>
      </c>
      <c r="C468" s="37">
        <v>4301020222</v>
      </c>
      <c r="D468" s="435">
        <v>4607091388930</v>
      </c>
      <c r="E468" s="43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113</v>
      </c>
      <c r="L468" s="39" t="s">
        <v>112</v>
      </c>
      <c r="M468" s="39"/>
      <c r="N468" s="38">
        <v>55</v>
      </c>
      <c r="O468" s="7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7"/>
      <c r="Q468" s="437"/>
      <c r="R468" s="437"/>
      <c r="S468" s="438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IFERROR(IF(X468=0,"",ROUNDUP(X468/H468,0)*0.01196),"")</f>
        <v/>
      </c>
      <c r="Z468" s="69" t="s">
        <v>48</v>
      </c>
      <c r="AA468" s="70" t="s">
        <v>48</v>
      </c>
      <c r="AE468" s="71"/>
      <c r="BB468" s="340" t="s">
        <v>67</v>
      </c>
    </row>
    <row r="469" spans="1:54" ht="16.5" hidden="1" customHeight="1" x14ac:dyDescent="0.25">
      <c r="A469" s="64" t="s">
        <v>628</v>
      </c>
      <c r="B469" s="64" t="s">
        <v>629</v>
      </c>
      <c r="C469" s="37">
        <v>4301020206</v>
      </c>
      <c r="D469" s="435">
        <v>4680115880054</v>
      </c>
      <c r="E469" s="435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80</v>
      </c>
      <c r="L469" s="39" t="s">
        <v>112</v>
      </c>
      <c r="M469" s="39"/>
      <c r="N469" s="38">
        <v>55</v>
      </c>
      <c r="O469" s="7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7"/>
      <c r="Q469" s="437"/>
      <c r="R469" s="437"/>
      <c r="S469" s="438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71"/>
      <c r="BB469" s="341" t="s">
        <v>67</v>
      </c>
    </row>
    <row r="470" spans="1:54" hidden="1" x14ac:dyDescent="0.2">
      <c r="A470" s="442"/>
      <c r="B470" s="442"/>
      <c r="C470" s="442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3"/>
      <c r="O470" s="439" t="s">
        <v>43</v>
      </c>
      <c r="P470" s="440"/>
      <c r="Q470" s="440"/>
      <c r="R470" s="440"/>
      <c r="S470" s="440"/>
      <c r="T470" s="440"/>
      <c r="U470" s="441"/>
      <c r="V470" s="43" t="s">
        <v>42</v>
      </c>
      <c r="W470" s="44">
        <f>IFERROR(W468/H468,"0")+IFERROR(W469/H469,"0")</f>
        <v>0</v>
      </c>
      <c r="X470" s="44">
        <f>IFERROR(X468/H468,"0")+IFERROR(X469/H469,"0")</f>
        <v>0</v>
      </c>
      <c r="Y470" s="44">
        <f>IFERROR(IF(Y468="",0,Y468),"0")+IFERROR(IF(Y469="",0,Y469),"0")</f>
        <v>0</v>
      </c>
      <c r="Z470" s="68"/>
      <c r="AA470" s="68"/>
    </row>
    <row r="471" spans="1:54" hidden="1" x14ac:dyDescent="0.2">
      <c r="A471" s="442"/>
      <c r="B471" s="442"/>
      <c r="C471" s="442"/>
      <c r="D471" s="442"/>
      <c r="E471" s="442"/>
      <c r="F471" s="442"/>
      <c r="G471" s="442"/>
      <c r="H471" s="442"/>
      <c r="I471" s="442"/>
      <c r="J471" s="442"/>
      <c r="K471" s="442"/>
      <c r="L471" s="442"/>
      <c r="M471" s="442"/>
      <c r="N471" s="443"/>
      <c r="O471" s="439" t="s">
        <v>43</v>
      </c>
      <c r="P471" s="440"/>
      <c r="Q471" s="440"/>
      <c r="R471" s="440"/>
      <c r="S471" s="440"/>
      <c r="T471" s="440"/>
      <c r="U471" s="441"/>
      <c r="V471" s="43" t="s">
        <v>0</v>
      </c>
      <c r="W471" s="44">
        <f>IFERROR(SUM(W468:W469),"0")</f>
        <v>0</v>
      </c>
      <c r="X471" s="44">
        <f>IFERROR(SUM(X468:X469),"0")</f>
        <v>0</v>
      </c>
      <c r="Y471" s="43"/>
      <c r="Z471" s="68"/>
      <c r="AA471" s="68"/>
    </row>
    <row r="472" spans="1:54" ht="14.25" hidden="1" customHeight="1" x14ac:dyDescent="0.25">
      <c r="A472" s="434" t="s">
        <v>76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67"/>
      <c r="AA472" s="67"/>
    </row>
    <row r="473" spans="1:54" ht="27" hidden="1" customHeight="1" x14ac:dyDescent="0.25">
      <c r="A473" s="64" t="s">
        <v>630</v>
      </c>
      <c r="B473" s="64" t="s">
        <v>631</v>
      </c>
      <c r="C473" s="37">
        <v>4301031252</v>
      </c>
      <c r="D473" s="435">
        <v>4680115883116</v>
      </c>
      <c r="E473" s="43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7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7"/>
      <c r="Q473" s="437"/>
      <c r="R473" s="437"/>
      <c r="S473" s="43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78" si="23">IFERROR(IF(W473="",0,CEILING((W473/$H473),1)*$H473),"")</f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42" t="s">
        <v>67</v>
      </c>
    </row>
    <row r="474" spans="1:54" ht="27" hidden="1" customHeight="1" x14ac:dyDescent="0.25">
      <c r="A474" s="64" t="s">
        <v>632</v>
      </c>
      <c r="B474" s="64" t="s">
        <v>633</v>
      </c>
      <c r="C474" s="37">
        <v>4301031248</v>
      </c>
      <c r="D474" s="435">
        <v>4680115883093</v>
      </c>
      <c r="E474" s="435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113</v>
      </c>
      <c r="L474" s="39" t="s">
        <v>79</v>
      </c>
      <c r="M474" s="39"/>
      <c r="N474" s="38">
        <v>60</v>
      </c>
      <c r="O474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7"/>
      <c r="Q474" s="437"/>
      <c r="R474" s="437"/>
      <c r="S474" s="43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43" t="s">
        <v>67</v>
      </c>
    </row>
    <row r="475" spans="1:54" ht="27" hidden="1" customHeight="1" x14ac:dyDescent="0.25">
      <c r="A475" s="64" t="s">
        <v>634</v>
      </c>
      <c r="B475" s="64" t="s">
        <v>635</v>
      </c>
      <c r="C475" s="37">
        <v>4301031250</v>
      </c>
      <c r="D475" s="435">
        <v>4680115883109</v>
      </c>
      <c r="E475" s="43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79</v>
      </c>
      <c r="M475" s="39"/>
      <c r="N475" s="38">
        <v>60</v>
      </c>
      <c r="O475" s="7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7"/>
      <c r="Q475" s="437"/>
      <c r="R475" s="437"/>
      <c r="S475" s="43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71"/>
      <c r="BB475" s="344" t="s">
        <v>67</v>
      </c>
    </row>
    <row r="476" spans="1:54" ht="27" hidden="1" customHeight="1" x14ac:dyDescent="0.25">
      <c r="A476" s="64" t="s">
        <v>636</v>
      </c>
      <c r="B476" s="64" t="s">
        <v>637</v>
      </c>
      <c r="C476" s="37">
        <v>4301031249</v>
      </c>
      <c r="D476" s="435">
        <v>4680115882072</v>
      </c>
      <c r="E476" s="435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80</v>
      </c>
      <c r="L476" s="39" t="s">
        <v>112</v>
      </c>
      <c r="M476" s="39"/>
      <c r="N476" s="38">
        <v>60</v>
      </c>
      <c r="O476" s="70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7"/>
      <c r="Q476" s="437"/>
      <c r="R476" s="437"/>
      <c r="S476" s="43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5" t="s">
        <v>67</v>
      </c>
    </row>
    <row r="477" spans="1:54" ht="27" hidden="1" customHeight="1" x14ac:dyDescent="0.25">
      <c r="A477" s="64" t="s">
        <v>638</v>
      </c>
      <c r="B477" s="64" t="s">
        <v>639</v>
      </c>
      <c r="C477" s="37">
        <v>4301031251</v>
      </c>
      <c r="D477" s="435">
        <v>4680115882102</v>
      </c>
      <c r="E477" s="435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80</v>
      </c>
      <c r="L477" s="39" t="s">
        <v>79</v>
      </c>
      <c r="M477" s="39"/>
      <c r="N477" s="38">
        <v>60</v>
      </c>
      <c r="O477" s="7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7"/>
      <c r="Q477" s="437"/>
      <c r="R477" s="437"/>
      <c r="S477" s="43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6" t="s">
        <v>67</v>
      </c>
    </row>
    <row r="478" spans="1:54" ht="27" hidden="1" customHeight="1" x14ac:dyDescent="0.25">
      <c r="A478" s="64" t="s">
        <v>640</v>
      </c>
      <c r="B478" s="64" t="s">
        <v>641</v>
      </c>
      <c r="C478" s="37">
        <v>4301031253</v>
      </c>
      <c r="D478" s="435">
        <v>4680115882096</v>
      </c>
      <c r="E478" s="435"/>
      <c r="F478" s="63">
        <v>0.6</v>
      </c>
      <c r="G478" s="38">
        <v>6</v>
      </c>
      <c r="H478" s="63">
        <v>3.6</v>
      </c>
      <c r="I478" s="63">
        <v>3.81</v>
      </c>
      <c r="J478" s="38">
        <v>120</v>
      </c>
      <c r="K478" s="38" t="s">
        <v>80</v>
      </c>
      <c r="L478" s="39" t="s">
        <v>79</v>
      </c>
      <c r="M478" s="39"/>
      <c r="N478" s="38">
        <v>60</v>
      </c>
      <c r="O478" s="7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7"/>
      <c r="Q478" s="437"/>
      <c r="R478" s="437"/>
      <c r="S478" s="43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71"/>
      <c r="BB478" s="347" t="s">
        <v>67</v>
      </c>
    </row>
    <row r="479" spans="1:54" hidden="1" x14ac:dyDescent="0.2">
      <c r="A479" s="442"/>
      <c r="B479" s="442"/>
      <c r="C479" s="442"/>
      <c r="D479" s="442"/>
      <c r="E479" s="442"/>
      <c r="F479" s="442"/>
      <c r="G479" s="442"/>
      <c r="H479" s="442"/>
      <c r="I479" s="442"/>
      <c r="J479" s="442"/>
      <c r="K479" s="442"/>
      <c r="L479" s="442"/>
      <c r="M479" s="442"/>
      <c r="N479" s="443"/>
      <c r="O479" s="439" t="s">
        <v>43</v>
      </c>
      <c r="P479" s="440"/>
      <c r="Q479" s="440"/>
      <c r="R479" s="440"/>
      <c r="S479" s="440"/>
      <c r="T479" s="440"/>
      <c r="U479" s="441"/>
      <c r="V479" s="43" t="s">
        <v>42</v>
      </c>
      <c r="W479" s="44">
        <f>IFERROR(W473/H473,"0")+IFERROR(W474/H474,"0")+IFERROR(W475/H475,"0")+IFERROR(W476/H476,"0")+IFERROR(W477/H477,"0")+IFERROR(W478/H478,"0")</f>
        <v>0</v>
      </c>
      <c r="X479" s="44">
        <f>IFERROR(X473/H473,"0")+IFERROR(X474/H474,"0")+IFERROR(X475/H475,"0")+IFERROR(X476/H476,"0")+IFERROR(X477/H477,"0")+IFERROR(X478/H478,"0")</f>
        <v>0</v>
      </c>
      <c r="Y479" s="44">
        <f>IFERROR(IF(Y473="",0,Y473),"0")+IFERROR(IF(Y474="",0,Y474),"0")+IFERROR(IF(Y475="",0,Y475),"0")+IFERROR(IF(Y476="",0,Y476),"0")+IFERROR(IF(Y477="",0,Y477),"0")+IFERROR(IF(Y478="",0,Y478),"0")</f>
        <v>0</v>
      </c>
      <c r="Z479" s="68"/>
      <c r="AA479" s="68"/>
    </row>
    <row r="480" spans="1:54" hidden="1" x14ac:dyDescent="0.2">
      <c r="A480" s="442"/>
      <c r="B480" s="442"/>
      <c r="C480" s="442"/>
      <c r="D480" s="442"/>
      <c r="E480" s="442"/>
      <c r="F480" s="442"/>
      <c r="G480" s="442"/>
      <c r="H480" s="442"/>
      <c r="I480" s="442"/>
      <c r="J480" s="442"/>
      <c r="K480" s="442"/>
      <c r="L480" s="442"/>
      <c r="M480" s="442"/>
      <c r="N480" s="443"/>
      <c r="O480" s="439" t="s">
        <v>43</v>
      </c>
      <c r="P480" s="440"/>
      <c r="Q480" s="440"/>
      <c r="R480" s="440"/>
      <c r="S480" s="440"/>
      <c r="T480" s="440"/>
      <c r="U480" s="441"/>
      <c r="V480" s="43" t="s">
        <v>0</v>
      </c>
      <c r="W480" s="44">
        <f>IFERROR(SUM(W473:W478),"0")</f>
        <v>0</v>
      </c>
      <c r="X480" s="44">
        <f>IFERROR(SUM(X473:X478),"0")</f>
        <v>0</v>
      </c>
      <c r="Y480" s="43"/>
      <c r="Z480" s="68"/>
      <c r="AA480" s="68"/>
    </row>
    <row r="481" spans="1:54" ht="14.25" hidden="1" customHeight="1" x14ac:dyDescent="0.25">
      <c r="A481" s="434" t="s">
        <v>81</v>
      </c>
      <c r="B481" s="434"/>
      <c r="C481" s="434"/>
      <c r="D481" s="434"/>
      <c r="E481" s="434"/>
      <c r="F481" s="434"/>
      <c r="G481" s="434"/>
      <c r="H481" s="434"/>
      <c r="I481" s="434"/>
      <c r="J481" s="434"/>
      <c r="K481" s="434"/>
      <c r="L481" s="434"/>
      <c r="M481" s="434"/>
      <c r="N481" s="434"/>
      <c r="O481" s="434"/>
      <c r="P481" s="434"/>
      <c r="Q481" s="434"/>
      <c r="R481" s="434"/>
      <c r="S481" s="434"/>
      <c r="T481" s="434"/>
      <c r="U481" s="434"/>
      <c r="V481" s="434"/>
      <c r="W481" s="434"/>
      <c r="X481" s="434"/>
      <c r="Y481" s="434"/>
      <c r="Z481" s="67"/>
      <c r="AA481" s="67"/>
    </row>
    <row r="482" spans="1:54" ht="16.5" hidden="1" customHeight="1" x14ac:dyDescent="0.25">
      <c r="A482" s="64" t="s">
        <v>642</v>
      </c>
      <c r="B482" s="64" t="s">
        <v>643</v>
      </c>
      <c r="C482" s="37">
        <v>4301051230</v>
      </c>
      <c r="D482" s="435">
        <v>4607091383409</v>
      </c>
      <c r="E482" s="435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113</v>
      </c>
      <c r="L482" s="39" t="s">
        <v>79</v>
      </c>
      <c r="M482" s="39"/>
      <c r="N482" s="38">
        <v>45</v>
      </c>
      <c r="O482" s="7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7"/>
      <c r="Q482" s="437"/>
      <c r="R482" s="437"/>
      <c r="S482" s="438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8" t="s">
        <v>67</v>
      </c>
    </row>
    <row r="483" spans="1:54" ht="16.5" hidden="1" customHeight="1" x14ac:dyDescent="0.25">
      <c r="A483" s="64" t="s">
        <v>644</v>
      </c>
      <c r="B483" s="64" t="s">
        <v>645</v>
      </c>
      <c r="C483" s="37">
        <v>4301051231</v>
      </c>
      <c r="D483" s="435">
        <v>4607091383416</v>
      </c>
      <c r="E483" s="435"/>
      <c r="F483" s="63">
        <v>1.3</v>
      </c>
      <c r="G483" s="38">
        <v>6</v>
      </c>
      <c r="H483" s="63">
        <v>7.8</v>
      </c>
      <c r="I483" s="63">
        <v>8.3460000000000001</v>
      </c>
      <c r="J483" s="38">
        <v>56</v>
      </c>
      <c r="K483" s="38" t="s">
        <v>113</v>
      </c>
      <c r="L483" s="39" t="s">
        <v>79</v>
      </c>
      <c r="M483" s="39"/>
      <c r="N483" s="38">
        <v>45</v>
      </c>
      <c r="O483" s="7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7"/>
      <c r="Q483" s="437"/>
      <c r="R483" s="437"/>
      <c r="S483" s="438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IFERROR(IF(X483=0,"",ROUNDUP(X483/H483,0)*0.02175),"")</f>
        <v/>
      </c>
      <c r="Z483" s="69" t="s">
        <v>48</v>
      </c>
      <c r="AA483" s="70" t="s">
        <v>48</v>
      </c>
      <c r="AE483" s="71"/>
      <c r="BB483" s="349" t="s">
        <v>67</v>
      </c>
    </row>
    <row r="484" spans="1:54" ht="27" hidden="1" customHeight="1" x14ac:dyDescent="0.25">
      <c r="A484" s="64" t="s">
        <v>646</v>
      </c>
      <c r="B484" s="64" t="s">
        <v>647</v>
      </c>
      <c r="C484" s="37">
        <v>4301051058</v>
      </c>
      <c r="D484" s="435">
        <v>4680115883536</v>
      </c>
      <c r="E484" s="435"/>
      <c r="F484" s="63">
        <v>0.3</v>
      </c>
      <c r="G484" s="38">
        <v>6</v>
      </c>
      <c r="H484" s="63">
        <v>1.8</v>
      </c>
      <c r="I484" s="63">
        <v>2.0659999999999998</v>
      </c>
      <c r="J484" s="38">
        <v>156</v>
      </c>
      <c r="K484" s="38" t="s">
        <v>80</v>
      </c>
      <c r="L484" s="39" t="s">
        <v>79</v>
      </c>
      <c r="M484" s="39"/>
      <c r="N484" s="38">
        <v>45</v>
      </c>
      <c r="O484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7"/>
      <c r="Q484" s="437"/>
      <c r="R484" s="437"/>
      <c r="S484" s="438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71"/>
      <c r="BB484" s="350" t="s">
        <v>67</v>
      </c>
    </row>
    <row r="485" spans="1:54" hidden="1" x14ac:dyDescent="0.2">
      <c r="A485" s="442"/>
      <c r="B485" s="442"/>
      <c r="C485" s="442"/>
      <c r="D485" s="442"/>
      <c r="E485" s="442"/>
      <c r="F485" s="442"/>
      <c r="G485" s="442"/>
      <c r="H485" s="442"/>
      <c r="I485" s="442"/>
      <c r="J485" s="442"/>
      <c r="K485" s="442"/>
      <c r="L485" s="442"/>
      <c r="M485" s="442"/>
      <c r="N485" s="443"/>
      <c r="O485" s="439" t="s">
        <v>43</v>
      </c>
      <c r="P485" s="440"/>
      <c r="Q485" s="440"/>
      <c r="R485" s="440"/>
      <c r="S485" s="440"/>
      <c r="T485" s="440"/>
      <c r="U485" s="441"/>
      <c r="V485" s="43" t="s">
        <v>42</v>
      </c>
      <c r="W485" s="44">
        <f>IFERROR(W482/H482,"0")+IFERROR(W483/H483,"0")+IFERROR(W484/H484,"0")</f>
        <v>0</v>
      </c>
      <c r="X485" s="44">
        <f>IFERROR(X482/H482,"0")+IFERROR(X483/H483,"0")+IFERROR(X484/H484,"0")</f>
        <v>0</v>
      </c>
      <c r="Y485" s="44">
        <f>IFERROR(IF(Y482="",0,Y482),"0")+IFERROR(IF(Y483="",0,Y483),"0")+IFERROR(IF(Y484="",0,Y484),"0")</f>
        <v>0</v>
      </c>
      <c r="Z485" s="68"/>
      <c r="AA485" s="68"/>
    </row>
    <row r="486" spans="1:54" hidden="1" x14ac:dyDescent="0.2">
      <c r="A486" s="442"/>
      <c r="B486" s="442"/>
      <c r="C486" s="442"/>
      <c r="D486" s="442"/>
      <c r="E486" s="442"/>
      <c r="F486" s="442"/>
      <c r="G486" s="442"/>
      <c r="H486" s="442"/>
      <c r="I486" s="442"/>
      <c r="J486" s="442"/>
      <c r="K486" s="442"/>
      <c r="L486" s="442"/>
      <c r="M486" s="442"/>
      <c r="N486" s="443"/>
      <c r="O486" s="439" t="s">
        <v>43</v>
      </c>
      <c r="P486" s="440"/>
      <c r="Q486" s="440"/>
      <c r="R486" s="440"/>
      <c r="S486" s="440"/>
      <c r="T486" s="440"/>
      <c r="U486" s="441"/>
      <c r="V486" s="43" t="s">
        <v>0</v>
      </c>
      <c r="W486" s="44">
        <f>IFERROR(SUM(W482:W484),"0")</f>
        <v>0</v>
      </c>
      <c r="X486" s="44">
        <f>IFERROR(SUM(X482:X484),"0")</f>
        <v>0</v>
      </c>
      <c r="Y486" s="43"/>
      <c r="Z486" s="68"/>
      <c r="AA486" s="68"/>
    </row>
    <row r="487" spans="1:54" ht="14.25" hidden="1" customHeight="1" x14ac:dyDescent="0.25">
      <c r="A487" s="434" t="s">
        <v>223</v>
      </c>
      <c r="B487" s="434"/>
      <c r="C487" s="434"/>
      <c r="D487" s="434"/>
      <c r="E487" s="434"/>
      <c r="F487" s="434"/>
      <c r="G487" s="434"/>
      <c r="H487" s="434"/>
      <c r="I487" s="434"/>
      <c r="J487" s="434"/>
      <c r="K487" s="434"/>
      <c r="L487" s="434"/>
      <c r="M487" s="434"/>
      <c r="N487" s="434"/>
      <c r="O487" s="434"/>
      <c r="P487" s="434"/>
      <c r="Q487" s="434"/>
      <c r="R487" s="434"/>
      <c r="S487" s="434"/>
      <c r="T487" s="434"/>
      <c r="U487" s="434"/>
      <c r="V487" s="434"/>
      <c r="W487" s="434"/>
      <c r="X487" s="434"/>
      <c r="Y487" s="434"/>
      <c r="Z487" s="67"/>
      <c r="AA487" s="67"/>
    </row>
    <row r="488" spans="1:54" ht="16.5" hidden="1" customHeight="1" x14ac:dyDescent="0.25">
      <c r="A488" s="64" t="s">
        <v>648</v>
      </c>
      <c r="B488" s="64" t="s">
        <v>649</v>
      </c>
      <c r="C488" s="37">
        <v>4301060363</v>
      </c>
      <c r="D488" s="435">
        <v>4680115885035</v>
      </c>
      <c r="E488" s="435"/>
      <c r="F488" s="63">
        <v>1</v>
      </c>
      <c r="G488" s="38">
        <v>4</v>
      </c>
      <c r="H488" s="63">
        <v>4</v>
      </c>
      <c r="I488" s="63">
        <v>4.4160000000000004</v>
      </c>
      <c r="J488" s="38">
        <v>104</v>
      </c>
      <c r="K488" s="38" t="s">
        <v>113</v>
      </c>
      <c r="L488" s="39" t="s">
        <v>79</v>
      </c>
      <c r="M488" s="39"/>
      <c r="N488" s="38">
        <v>35</v>
      </c>
      <c r="O488" s="7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7"/>
      <c r="Q488" s="437"/>
      <c r="R488" s="437"/>
      <c r="S488" s="438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71"/>
      <c r="BB488" s="351" t="s">
        <v>67</v>
      </c>
    </row>
    <row r="489" spans="1:54" hidden="1" x14ac:dyDescent="0.2">
      <c r="A489" s="442"/>
      <c r="B489" s="442"/>
      <c r="C489" s="442"/>
      <c r="D489" s="442"/>
      <c r="E489" s="442"/>
      <c r="F489" s="442"/>
      <c r="G489" s="442"/>
      <c r="H489" s="442"/>
      <c r="I489" s="442"/>
      <c r="J489" s="442"/>
      <c r="K489" s="442"/>
      <c r="L489" s="442"/>
      <c r="M489" s="442"/>
      <c r="N489" s="443"/>
      <c r="O489" s="439" t="s">
        <v>43</v>
      </c>
      <c r="P489" s="440"/>
      <c r="Q489" s="440"/>
      <c r="R489" s="440"/>
      <c r="S489" s="440"/>
      <c r="T489" s="440"/>
      <c r="U489" s="441"/>
      <c r="V489" s="43" t="s">
        <v>42</v>
      </c>
      <c r="W489" s="44">
        <f>IFERROR(W488/H488,"0")</f>
        <v>0</v>
      </c>
      <c r="X489" s="44">
        <f>IFERROR(X488/H488,"0")</f>
        <v>0</v>
      </c>
      <c r="Y489" s="44">
        <f>IFERROR(IF(Y488="",0,Y488),"0")</f>
        <v>0</v>
      </c>
      <c r="Z489" s="68"/>
      <c r="AA489" s="68"/>
    </row>
    <row r="490" spans="1:54" hidden="1" x14ac:dyDescent="0.2">
      <c r="A490" s="442"/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3"/>
      <c r="O490" s="439" t="s">
        <v>43</v>
      </c>
      <c r="P490" s="440"/>
      <c r="Q490" s="440"/>
      <c r="R490" s="440"/>
      <c r="S490" s="440"/>
      <c r="T490" s="440"/>
      <c r="U490" s="441"/>
      <c r="V490" s="43" t="s">
        <v>0</v>
      </c>
      <c r="W490" s="44">
        <f>IFERROR(SUM(W488:W488),"0")</f>
        <v>0</v>
      </c>
      <c r="X490" s="44">
        <f>IFERROR(SUM(X488:X488),"0")</f>
        <v>0</v>
      </c>
      <c r="Y490" s="43"/>
      <c r="Z490" s="68"/>
      <c r="AA490" s="68"/>
    </row>
    <row r="491" spans="1:54" ht="27.75" hidden="1" customHeight="1" x14ac:dyDescent="0.2">
      <c r="A491" s="432" t="s">
        <v>650</v>
      </c>
      <c r="B491" s="432"/>
      <c r="C491" s="432"/>
      <c r="D491" s="432"/>
      <c r="E491" s="432"/>
      <c r="F491" s="432"/>
      <c r="G491" s="432"/>
      <c r="H491" s="432"/>
      <c r="I491" s="432"/>
      <c r="J491" s="432"/>
      <c r="K491" s="432"/>
      <c r="L491" s="432"/>
      <c r="M491" s="432"/>
      <c r="N491" s="432"/>
      <c r="O491" s="432"/>
      <c r="P491" s="432"/>
      <c r="Q491" s="432"/>
      <c r="R491" s="432"/>
      <c r="S491" s="432"/>
      <c r="T491" s="432"/>
      <c r="U491" s="432"/>
      <c r="V491" s="432"/>
      <c r="W491" s="432"/>
      <c r="X491" s="432"/>
      <c r="Y491" s="432"/>
      <c r="Z491" s="55"/>
      <c r="AA491" s="55"/>
    </row>
    <row r="492" spans="1:54" ht="16.5" hidden="1" customHeight="1" x14ac:dyDescent="0.25">
      <c r="A492" s="433" t="s">
        <v>651</v>
      </c>
      <c r="B492" s="433"/>
      <c r="C492" s="433"/>
      <c r="D492" s="433"/>
      <c r="E492" s="433"/>
      <c r="F492" s="433"/>
      <c r="G492" s="433"/>
      <c r="H492" s="433"/>
      <c r="I492" s="433"/>
      <c r="J492" s="433"/>
      <c r="K492" s="433"/>
      <c r="L492" s="433"/>
      <c r="M492" s="433"/>
      <c r="N492" s="433"/>
      <c r="O492" s="433"/>
      <c r="P492" s="433"/>
      <c r="Q492" s="433"/>
      <c r="R492" s="433"/>
      <c r="S492" s="433"/>
      <c r="T492" s="433"/>
      <c r="U492" s="433"/>
      <c r="V492" s="433"/>
      <c r="W492" s="433"/>
      <c r="X492" s="433"/>
      <c r="Y492" s="433"/>
      <c r="Z492" s="66"/>
      <c r="AA492" s="66"/>
    </row>
    <row r="493" spans="1:54" ht="14.25" hidden="1" customHeight="1" x14ac:dyDescent="0.25">
      <c r="A493" s="434" t="s">
        <v>117</v>
      </c>
      <c r="B493" s="434"/>
      <c r="C493" s="434"/>
      <c r="D493" s="434"/>
      <c r="E493" s="434"/>
      <c r="F493" s="434"/>
      <c r="G493" s="434"/>
      <c r="H493" s="434"/>
      <c r="I493" s="434"/>
      <c r="J493" s="434"/>
      <c r="K493" s="434"/>
      <c r="L493" s="434"/>
      <c r="M493" s="434"/>
      <c r="N493" s="434"/>
      <c r="O493" s="434"/>
      <c r="P493" s="434"/>
      <c r="Q493" s="434"/>
      <c r="R493" s="434"/>
      <c r="S493" s="434"/>
      <c r="T493" s="434"/>
      <c r="U493" s="434"/>
      <c r="V493" s="434"/>
      <c r="W493" s="434"/>
      <c r="X493" s="434"/>
      <c r="Y493" s="434"/>
      <c r="Z493" s="67"/>
      <c r="AA493" s="67"/>
    </row>
    <row r="494" spans="1:54" ht="27" hidden="1" customHeight="1" x14ac:dyDescent="0.25">
      <c r="A494" s="64" t="s">
        <v>652</v>
      </c>
      <c r="B494" s="64" t="s">
        <v>653</v>
      </c>
      <c r="C494" s="37">
        <v>4301011763</v>
      </c>
      <c r="D494" s="435">
        <v>4640242181011</v>
      </c>
      <c r="E494" s="435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113</v>
      </c>
      <c r="L494" s="39" t="s">
        <v>132</v>
      </c>
      <c r="M494" s="39"/>
      <c r="N494" s="38">
        <v>55</v>
      </c>
      <c r="O494" s="714" t="s">
        <v>654</v>
      </c>
      <c r="P494" s="437"/>
      <c r="Q494" s="437"/>
      <c r="R494" s="437"/>
      <c r="S494" s="438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IFERROR(IF(X494=0,"",ROUNDUP(X494/H494,0)*0.02175),"")</f>
        <v/>
      </c>
      <c r="Z494" s="69" t="s">
        <v>48</v>
      </c>
      <c r="AA494" s="70" t="s">
        <v>48</v>
      </c>
      <c r="AE494" s="71"/>
      <c r="BB494" s="352" t="s">
        <v>67</v>
      </c>
    </row>
    <row r="495" spans="1:54" ht="27" hidden="1" customHeight="1" x14ac:dyDescent="0.25">
      <c r="A495" s="64" t="s">
        <v>655</v>
      </c>
      <c r="B495" s="64" t="s">
        <v>656</v>
      </c>
      <c r="C495" s="37">
        <v>4301011585</v>
      </c>
      <c r="D495" s="435">
        <v>4640242180441</v>
      </c>
      <c r="E495" s="435"/>
      <c r="F495" s="63">
        <v>1.5</v>
      </c>
      <c r="G495" s="38">
        <v>8</v>
      </c>
      <c r="H495" s="63">
        <v>12</v>
      </c>
      <c r="I495" s="63">
        <v>12.48</v>
      </c>
      <c r="J495" s="38">
        <v>56</v>
      </c>
      <c r="K495" s="38" t="s">
        <v>113</v>
      </c>
      <c r="L495" s="39" t="s">
        <v>112</v>
      </c>
      <c r="M495" s="39"/>
      <c r="N495" s="38">
        <v>50</v>
      </c>
      <c r="O495" s="715" t="s">
        <v>657</v>
      </c>
      <c r="P495" s="437"/>
      <c r="Q495" s="437"/>
      <c r="R495" s="437"/>
      <c r="S495" s="438"/>
      <c r="T495" s="40" t="s">
        <v>48</v>
      </c>
      <c r="U495" s="40" t="s">
        <v>48</v>
      </c>
      <c r="V495" s="41" t="s">
        <v>0</v>
      </c>
      <c r="W495" s="59">
        <v>0</v>
      </c>
      <c r="X495" s="56">
        <f>IFERROR(IF(W495="",0,CEILING((W495/$H495),1)*$H495),"")</f>
        <v>0</v>
      </c>
      <c r="Y495" s="42" t="str">
        <f>IFERROR(IF(X495=0,"",ROUNDUP(X495/H495,0)*0.02175),"")</f>
        <v/>
      </c>
      <c r="Z495" s="69" t="s">
        <v>48</v>
      </c>
      <c r="AA495" s="70" t="s">
        <v>48</v>
      </c>
      <c r="AE495" s="71"/>
      <c r="BB495" s="353" t="s">
        <v>67</v>
      </c>
    </row>
    <row r="496" spans="1:54" ht="27" hidden="1" customHeight="1" x14ac:dyDescent="0.25">
      <c r="A496" s="64" t="s">
        <v>658</v>
      </c>
      <c r="B496" s="64" t="s">
        <v>659</v>
      </c>
      <c r="C496" s="37">
        <v>4301011584</v>
      </c>
      <c r="D496" s="435">
        <v>4640242180564</v>
      </c>
      <c r="E496" s="435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113</v>
      </c>
      <c r="L496" s="39" t="s">
        <v>112</v>
      </c>
      <c r="M496" s="39"/>
      <c r="N496" s="38">
        <v>50</v>
      </c>
      <c r="O496" s="716" t="s">
        <v>660</v>
      </c>
      <c r="P496" s="437"/>
      <c r="Q496" s="437"/>
      <c r="R496" s="437"/>
      <c r="S496" s="438"/>
      <c r="T496" s="40" t="s">
        <v>48</v>
      </c>
      <c r="U496" s="40" t="s">
        <v>48</v>
      </c>
      <c r="V496" s="41" t="s">
        <v>0</v>
      </c>
      <c r="W496" s="59">
        <v>0</v>
      </c>
      <c r="X496" s="56">
        <f>IFERROR(IF(W496="",0,CEILING((W496/$H496),1)*$H496),"")</f>
        <v>0</v>
      </c>
      <c r="Y496" s="42" t="str">
        <f>IFERROR(IF(X496=0,"",ROUNDUP(X496/H496,0)*0.02175),"")</f>
        <v/>
      </c>
      <c r="Z496" s="69" t="s">
        <v>48</v>
      </c>
      <c r="AA496" s="70" t="s">
        <v>48</v>
      </c>
      <c r="AE496" s="71"/>
      <c r="BB496" s="354" t="s">
        <v>67</v>
      </c>
    </row>
    <row r="497" spans="1:54" ht="27" hidden="1" customHeight="1" x14ac:dyDescent="0.25">
      <c r="A497" s="64" t="s">
        <v>661</v>
      </c>
      <c r="B497" s="64" t="s">
        <v>662</v>
      </c>
      <c r="C497" s="37">
        <v>4301011762</v>
      </c>
      <c r="D497" s="435">
        <v>4640242180922</v>
      </c>
      <c r="E497" s="435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113</v>
      </c>
      <c r="L497" s="39" t="s">
        <v>112</v>
      </c>
      <c r="M497" s="39"/>
      <c r="N497" s="38">
        <v>55</v>
      </c>
      <c r="O497" s="717" t="s">
        <v>663</v>
      </c>
      <c r="P497" s="437"/>
      <c r="Q497" s="437"/>
      <c r="R497" s="437"/>
      <c r="S497" s="438"/>
      <c r="T497" s="40" t="s">
        <v>48</v>
      </c>
      <c r="U497" s="40" t="s">
        <v>48</v>
      </c>
      <c r="V497" s="41" t="s">
        <v>0</v>
      </c>
      <c r="W497" s="59">
        <v>0</v>
      </c>
      <c r="X497" s="56">
        <f>IFERROR(IF(W497="",0,CEILING((W497/$H497),1)*$H497),"")</f>
        <v>0</v>
      </c>
      <c r="Y497" s="42" t="str">
        <f>IFERROR(IF(X497=0,"",ROUNDUP(X497/H497,0)*0.02175),"")</f>
        <v/>
      </c>
      <c r="Z497" s="69" t="s">
        <v>48</v>
      </c>
      <c r="AA497" s="70" t="s">
        <v>48</v>
      </c>
      <c r="AE497" s="71"/>
      <c r="BB497" s="355" t="s">
        <v>67</v>
      </c>
    </row>
    <row r="498" spans="1:54" ht="27" hidden="1" customHeight="1" x14ac:dyDescent="0.25">
      <c r="A498" s="64" t="s">
        <v>664</v>
      </c>
      <c r="B498" s="64" t="s">
        <v>665</v>
      </c>
      <c r="C498" s="37">
        <v>4301011551</v>
      </c>
      <c r="D498" s="435">
        <v>4640242180038</v>
      </c>
      <c r="E498" s="435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112</v>
      </c>
      <c r="M498" s="39"/>
      <c r="N498" s="38">
        <v>50</v>
      </c>
      <c r="O498" s="718" t="s">
        <v>666</v>
      </c>
      <c r="P498" s="437"/>
      <c r="Q498" s="437"/>
      <c r="R498" s="437"/>
      <c r="S498" s="438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71"/>
      <c r="BB498" s="356" t="s">
        <v>67</v>
      </c>
    </row>
    <row r="499" spans="1:54" hidden="1" x14ac:dyDescent="0.2">
      <c r="A499" s="442"/>
      <c r="B499" s="442"/>
      <c r="C499" s="442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3"/>
      <c r="O499" s="439" t="s">
        <v>43</v>
      </c>
      <c r="P499" s="440"/>
      <c r="Q499" s="440"/>
      <c r="R499" s="440"/>
      <c r="S499" s="440"/>
      <c r="T499" s="440"/>
      <c r="U499" s="441"/>
      <c r="V499" s="43" t="s">
        <v>42</v>
      </c>
      <c r="W499" s="44">
        <f>IFERROR(W494/H494,"0")+IFERROR(W495/H495,"0")+IFERROR(W496/H496,"0")+IFERROR(W497/H497,"0")+IFERROR(W498/H498,"0")</f>
        <v>0</v>
      </c>
      <c r="X499" s="44">
        <f>IFERROR(X494/H494,"0")+IFERROR(X495/H495,"0")+IFERROR(X496/H496,"0")+IFERROR(X497/H497,"0")+IFERROR(X498/H498,"0")</f>
        <v>0</v>
      </c>
      <c r="Y499" s="44">
        <f>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54" hidden="1" x14ac:dyDescent="0.2">
      <c r="A500" s="442"/>
      <c r="B500" s="442"/>
      <c r="C500" s="442"/>
      <c r="D500" s="442"/>
      <c r="E500" s="442"/>
      <c r="F500" s="442"/>
      <c r="G500" s="442"/>
      <c r="H500" s="442"/>
      <c r="I500" s="442"/>
      <c r="J500" s="442"/>
      <c r="K500" s="442"/>
      <c r="L500" s="442"/>
      <c r="M500" s="442"/>
      <c r="N500" s="443"/>
      <c r="O500" s="439" t="s">
        <v>43</v>
      </c>
      <c r="P500" s="440"/>
      <c r="Q500" s="440"/>
      <c r="R500" s="440"/>
      <c r="S500" s="440"/>
      <c r="T500" s="440"/>
      <c r="U500" s="441"/>
      <c r="V500" s="43" t="s">
        <v>0</v>
      </c>
      <c r="W500" s="44">
        <f>IFERROR(SUM(W494:W498),"0")</f>
        <v>0</v>
      </c>
      <c r="X500" s="44">
        <f>IFERROR(SUM(X494:X498),"0")</f>
        <v>0</v>
      </c>
      <c r="Y500" s="43"/>
      <c r="Z500" s="68"/>
      <c r="AA500" s="68"/>
    </row>
    <row r="501" spans="1:54" ht="14.25" hidden="1" customHeight="1" x14ac:dyDescent="0.25">
      <c r="A501" s="434" t="s">
        <v>109</v>
      </c>
      <c r="B501" s="434"/>
      <c r="C501" s="434"/>
      <c r="D501" s="434"/>
      <c r="E501" s="434"/>
      <c r="F501" s="434"/>
      <c r="G501" s="434"/>
      <c r="H501" s="434"/>
      <c r="I501" s="434"/>
      <c r="J501" s="434"/>
      <c r="K501" s="434"/>
      <c r="L501" s="434"/>
      <c r="M501" s="434"/>
      <c r="N501" s="434"/>
      <c r="O501" s="434"/>
      <c r="P501" s="434"/>
      <c r="Q501" s="434"/>
      <c r="R501" s="434"/>
      <c r="S501" s="434"/>
      <c r="T501" s="434"/>
      <c r="U501" s="434"/>
      <c r="V501" s="434"/>
      <c r="W501" s="434"/>
      <c r="X501" s="434"/>
      <c r="Y501" s="434"/>
      <c r="Z501" s="67"/>
      <c r="AA501" s="67"/>
    </row>
    <row r="502" spans="1:54" ht="27" hidden="1" customHeight="1" x14ac:dyDescent="0.25">
      <c r="A502" s="64" t="s">
        <v>667</v>
      </c>
      <c r="B502" s="64" t="s">
        <v>668</v>
      </c>
      <c r="C502" s="37">
        <v>4301020260</v>
      </c>
      <c r="D502" s="435">
        <v>4640242180526</v>
      </c>
      <c r="E502" s="435"/>
      <c r="F502" s="63">
        <v>1.8</v>
      </c>
      <c r="G502" s="38">
        <v>6</v>
      </c>
      <c r="H502" s="63">
        <v>10.8</v>
      </c>
      <c r="I502" s="63">
        <v>11.28</v>
      </c>
      <c r="J502" s="38">
        <v>56</v>
      </c>
      <c r="K502" s="38" t="s">
        <v>113</v>
      </c>
      <c r="L502" s="39" t="s">
        <v>112</v>
      </c>
      <c r="M502" s="39"/>
      <c r="N502" s="38">
        <v>50</v>
      </c>
      <c r="O502" s="719" t="s">
        <v>669</v>
      </c>
      <c r="P502" s="437"/>
      <c r="Q502" s="437"/>
      <c r="R502" s="437"/>
      <c r="S502" s="438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71"/>
      <c r="BB502" s="357" t="s">
        <v>67</v>
      </c>
    </row>
    <row r="503" spans="1:54" ht="16.5" hidden="1" customHeight="1" x14ac:dyDescent="0.25">
      <c r="A503" s="64" t="s">
        <v>670</v>
      </c>
      <c r="B503" s="64" t="s">
        <v>671</v>
      </c>
      <c r="C503" s="37">
        <v>4301020269</v>
      </c>
      <c r="D503" s="435">
        <v>4640242180519</v>
      </c>
      <c r="E503" s="435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113</v>
      </c>
      <c r="L503" s="39" t="s">
        <v>132</v>
      </c>
      <c r="M503" s="39"/>
      <c r="N503" s="38">
        <v>50</v>
      </c>
      <c r="O503" s="720" t="s">
        <v>672</v>
      </c>
      <c r="P503" s="437"/>
      <c r="Q503" s="437"/>
      <c r="R503" s="437"/>
      <c r="S503" s="438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71"/>
      <c r="BB503" s="358" t="s">
        <v>67</v>
      </c>
    </row>
    <row r="504" spans="1:54" ht="27" hidden="1" customHeight="1" x14ac:dyDescent="0.25">
      <c r="A504" s="64" t="s">
        <v>673</v>
      </c>
      <c r="B504" s="64" t="s">
        <v>674</v>
      </c>
      <c r="C504" s="37">
        <v>4301020309</v>
      </c>
      <c r="D504" s="435">
        <v>4640242180090</v>
      </c>
      <c r="E504" s="435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113</v>
      </c>
      <c r="L504" s="39" t="s">
        <v>112</v>
      </c>
      <c r="M504" s="39"/>
      <c r="N504" s="38">
        <v>50</v>
      </c>
      <c r="O504" s="721" t="s">
        <v>675</v>
      </c>
      <c r="P504" s="437"/>
      <c r="Q504" s="437"/>
      <c r="R504" s="437"/>
      <c r="S504" s="43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9" t="s">
        <v>67</v>
      </c>
    </row>
    <row r="505" spans="1:54" hidden="1" x14ac:dyDescent="0.2">
      <c r="A505" s="442"/>
      <c r="B505" s="442"/>
      <c r="C505" s="442"/>
      <c r="D505" s="442"/>
      <c r="E505" s="442"/>
      <c r="F505" s="442"/>
      <c r="G505" s="442"/>
      <c r="H505" s="442"/>
      <c r="I505" s="442"/>
      <c r="J505" s="442"/>
      <c r="K505" s="442"/>
      <c r="L505" s="442"/>
      <c r="M505" s="442"/>
      <c r="N505" s="443"/>
      <c r="O505" s="439" t="s">
        <v>43</v>
      </c>
      <c r="P505" s="440"/>
      <c r="Q505" s="440"/>
      <c r="R505" s="440"/>
      <c r="S505" s="440"/>
      <c r="T505" s="440"/>
      <c r="U505" s="441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54" hidden="1" x14ac:dyDescent="0.2">
      <c r="A506" s="442"/>
      <c r="B506" s="442"/>
      <c r="C506" s="442"/>
      <c r="D506" s="442"/>
      <c r="E506" s="442"/>
      <c r="F506" s="442"/>
      <c r="G506" s="442"/>
      <c r="H506" s="442"/>
      <c r="I506" s="442"/>
      <c r="J506" s="442"/>
      <c r="K506" s="442"/>
      <c r="L506" s="442"/>
      <c r="M506" s="442"/>
      <c r="N506" s="443"/>
      <c r="O506" s="439" t="s">
        <v>43</v>
      </c>
      <c r="P506" s="440"/>
      <c r="Q506" s="440"/>
      <c r="R506" s="440"/>
      <c r="S506" s="440"/>
      <c r="T506" s="440"/>
      <c r="U506" s="441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54" ht="14.25" hidden="1" customHeight="1" x14ac:dyDescent="0.25">
      <c r="A507" s="434" t="s">
        <v>76</v>
      </c>
      <c r="B507" s="434"/>
      <c r="C507" s="434"/>
      <c r="D507" s="434"/>
      <c r="E507" s="434"/>
      <c r="F507" s="434"/>
      <c r="G507" s="434"/>
      <c r="H507" s="434"/>
      <c r="I507" s="434"/>
      <c r="J507" s="434"/>
      <c r="K507" s="434"/>
      <c r="L507" s="434"/>
      <c r="M507" s="434"/>
      <c r="N507" s="434"/>
      <c r="O507" s="434"/>
      <c r="P507" s="434"/>
      <c r="Q507" s="434"/>
      <c r="R507" s="434"/>
      <c r="S507" s="434"/>
      <c r="T507" s="434"/>
      <c r="U507" s="434"/>
      <c r="V507" s="434"/>
      <c r="W507" s="434"/>
      <c r="X507" s="434"/>
      <c r="Y507" s="434"/>
      <c r="Z507" s="67"/>
      <c r="AA507" s="67"/>
    </row>
    <row r="508" spans="1:54" ht="27" hidden="1" customHeight="1" x14ac:dyDescent="0.25">
      <c r="A508" s="64" t="s">
        <v>676</v>
      </c>
      <c r="B508" s="64" t="s">
        <v>677</v>
      </c>
      <c r="C508" s="37">
        <v>4301031280</v>
      </c>
      <c r="D508" s="435">
        <v>4640242180816</v>
      </c>
      <c r="E508" s="435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9"/>
      <c r="N508" s="38">
        <v>40</v>
      </c>
      <c r="O508" s="722" t="s">
        <v>678</v>
      </c>
      <c r="P508" s="437"/>
      <c r="Q508" s="437"/>
      <c r="R508" s="437"/>
      <c r="S508" s="43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IFERROR(IF(X508=0,"",ROUNDUP(X508/H508,0)*0.00753),"")</f>
        <v/>
      </c>
      <c r="Z508" s="69" t="s">
        <v>48</v>
      </c>
      <c r="AA508" s="70" t="s">
        <v>48</v>
      </c>
      <c r="AE508" s="71"/>
      <c r="BB508" s="360" t="s">
        <v>67</v>
      </c>
    </row>
    <row r="509" spans="1:54" ht="27" hidden="1" customHeight="1" x14ac:dyDescent="0.25">
      <c r="A509" s="64" t="s">
        <v>679</v>
      </c>
      <c r="B509" s="64" t="s">
        <v>680</v>
      </c>
      <c r="C509" s="37">
        <v>4301031194</v>
      </c>
      <c r="D509" s="435">
        <v>4680115880856</v>
      </c>
      <c r="E509" s="435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9"/>
      <c r="N509" s="38">
        <v>40</v>
      </c>
      <c r="O509" s="72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7"/>
      <c r="Q509" s="437"/>
      <c r="R509" s="437"/>
      <c r="S509" s="438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IFERROR(IF(X509=0,"",ROUNDUP(X509/H509,0)*0.00753),"")</f>
        <v/>
      </c>
      <c r="Z509" s="69" t="s">
        <v>48</v>
      </c>
      <c r="AA509" s="70" t="s">
        <v>48</v>
      </c>
      <c r="AE509" s="71"/>
      <c r="BB509" s="361" t="s">
        <v>67</v>
      </c>
    </row>
    <row r="510" spans="1:54" ht="27" hidden="1" customHeight="1" x14ac:dyDescent="0.25">
      <c r="A510" s="64" t="s">
        <v>681</v>
      </c>
      <c r="B510" s="64" t="s">
        <v>682</v>
      </c>
      <c r="C510" s="37">
        <v>4301031244</v>
      </c>
      <c r="D510" s="435">
        <v>4640242180595</v>
      </c>
      <c r="E510" s="435"/>
      <c r="F510" s="63">
        <v>0.7</v>
      </c>
      <c r="G510" s="38">
        <v>6</v>
      </c>
      <c r="H510" s="63">
        <v>4.2</v>
      </c>
      <c r="I510" s="63">
        <v>4.46</v>
      </c>
      <c r="J510" s="38">
        <v>156</v>
      </c>
      <c r="K510" s="38" t="s">
        <v>80</v>
      </c>
      <c r="L510" s="39" t="s">
        <v>79</v>
      </c>
      <c r="M510" s="39"/>
      <c r="N510" s="38">
        <v>40</v>
      </c>
      <c r="O510" s="724" t="s">
        <v>683</v>
      </c>
      <c r="P510" s="437"/>
      <c r="Q510" s="437"/>
      <c r="R510" s="437"/>
      <c r="S510" s="438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IFERROR(IF(X510=0,"",ROUNDUP(X510/H510,0)*0.00753),"")</f>
        <v/>
      </c>
      <c r="Z510" s="69" t="s">
        <v>48</v>
      </c>
      <c r="AA510" s="70" t="s">
        <v>48</v>
      </c>
      <c r="AE510" s="71"/>
      <c r="BB510" s="362" t="s">
        <v>67</v>
      </c>
    </row>
    <row r="511" spans="1:54" ht="27" hidden="1" customHeight="1" x14ac:dyDescent="0.25">
      <c r="A511" s="64" t="s">
        <v>684</v>
      </c>
      <c r="B511" s="64" t="s">
        <v>685</v>
      </c>
      <c r="C511" s="37">
        <v>4301031203</v>
      </c>
      <c r="D511" s="435">
        <v>4640242180908</v>
      </c>
      <c r="E511" s="435"/>
      <c r="F511" s="63">
        <v>0.28000000000000003</v>
      </c>
      <c r="G511" s="38">
        <v>6</v>
      </c>
      <c r="H511" s="63">
        <v>1.68</v>
      </c>
      <c r="I511" s="63">
        <v>1.81</v>
      </c>
      <c r="J511" s="38">
        <v>234</v>
      </c>
      <c r="K511" s="38" t="s">
        <v>175</v>
      </c>
      <c r="L511" s="39" t="s">
        <v>79</v>
      </c>
      <c r="M511" s="39"/>
      <c r="N511" s="38">
        <v>40</v>
      </c>
      <c r="O511" s="725" t="s">
        <v>686</v>
      </c>
      <c r="P511" s="437"/>
      <c r="Q511" s="437"/>
      <c r="R511" s="437"/>
      <c r="S511" s="438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IFERROR(IF(X511=0,"",ROUNDUP(X511/H511,0)*0.00502),"")</f>
        <v/>
      </c>
      <c r="Z511" s="69" t="s">
        <v>48</v>
      </c>
      <c r="AA511" s="70" t="s">
        <v>48</v>
      </c>
      <c r="AE511" s="71"/>
      <c r="BB511" s="363" t="s">
        <v>67</v>
      </c>
    </row>
    <row r="512" spans="1:54" ht="27" hidden="1" customHeight="1" x14ac:dyDescent="0.25">
      <c r="A512" s="64" t="s">
        <v>687</v>
      </c>
      <c r="B512" s="64" t="s">
        <v>688</v>
      </c>
      <c r="C512" s="37">
        <v>4301031200</v>
      </c>
      <c r="D512" s="435">
        <v>4640242180489</v>
      </c>
      <c r="E512" s="435"/>
      <c r="F512" s="63">
        <v>0.28000000000000003</v>
      </c>
      <c r="G512" s="38">
        <v>6</v>
      </c>
      <c r="H512" s="63">
        <v>1.68</v>
      </c>
      <c r="I512" s="63">
        <v>1.84</v>
      </c>
      <c r="J512" s="38">
        <v>234</v>
      </c>
      <c r="K512" s="38" t="s">
        <v>175</v>
      </c>
      <c r="L512" s="39" t="s">
        <v>79</v>
      </c>
      <c r="M512" s="39"/>
      <c r="N512" s="38">
        <v>40</v>
      </c>
      <c r="O512" s="726" t="s">
        <v>689</v>
      </c>
      <c r="P512" s="437"/>
      <c r="Q512" s="437"/>
      <c r="R512" s="437"/>
      <c r="S512" s="438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IFERROR(IF(X512=0,"",ROUNDUP(X512/H512,0)*0.00502),"")</f>
        <v/>
      </c>
      <c r="Z512" s="69" t="s">
        <v>48</v>
      </c>
      <c r="AA512" s="70" t="s">
        <v>48</v>
      </c>
      <c r="AE512" s="71"/>
      <c r="BB512" s="364" t="s">
        <v>67</v>
      </c>
    </row>
    <row r="513" spans="1:54" hidden="1" x14ac:dyDescent="0.2">
      <c r="A513" s="442"/>
      <c r="B513" s="442"/>
      <c r="C513" s="442"/>
      <c r="D513" s="442"/>
      <c r="E513" s="442"/>
      <c r="F513" s="442"/>
      <c r="G513" s="442"/>
      <c r="H513" s="442"/>
      <c r="I513" s="442"/>
      <c r="J513" s="442"/>
      <c r="K513" s="442"/>
      <c r="L513" s="442"/>
      <c r="M513" s="442"/>
      <c r="N513" s="443"/>
      <c r="O513" s="439" t="s">
        <v>43</v>
      </c>
      <c r="P513" s="440"/>
      <c r="Q513" s="440"/>
      <c r="R513" s="440"/>
      <c r="S513" s="440"/>
      <c r="T513" s="440"/>
      <c r="U513" s="441"/>
      <c r="V513" s="43" t="s">
        <v>42</v>
      </c>
      <c r="W513" s="44">
        <f>IFERROR(W508/H508,"0")+IFERROR(W509/H509,"0")+IFERROR(W510/H510,"0")+IFERROR(W511/H511,"0")+IFERROR(W512/H512,"0")</f>
        <v>0</v>
      </c>
      <c r="X513" s="44">
        <f>IFERROR(X508/H508,"0")+IFERROR(X509/H509,"0")+IFERROR(X510/H510,"0")+IFERROR(X511/H511,"0")+IFERROR(X512/H512,"0")</f>
        <v>0</v>
      </c>
      <c r="Y513" s="44">
        <f>IFERROR(IF(Y508="",0,Y508),"0")+IFERROR(IF(Y509="",0,Y509),"0")+IFERROR(IF(Y510="",0,Y510),"0")+IFERROR(IF(Y511="",0,Y511),"0")+IFERROR(IF(Y512="",0,Y512),"0")</f>
        <v>0</v>
      </c>
      <c r="Z513" s="68"/>
      <c r="AA513" s="68"/>
    </row>
    <row r="514" spans="1:54" hidden="1" x14ac:dyDescent="0.2">
      <c r="A514" s="442"/>
      <c r="B514" s="442"/>
      <c r="C514" s="442"/>
      <c r="D514" s="442"/>
      <c r="E514" s="442"/>
      <c r="F514" s="442"/>
      <c r="G514" s="442"/>
      <c r="H514" s="442"/>
      <c r="I514" s="442"/>
      <c r="J514" s="442"/>
      <c r="K514" s="442"/>
      <c r="L514" s="442"/>
      <c r="M514" s="442"/>
      <c r="N514" s="443"/>
      <c r="O514" s="439" t="s">
        <v>43</v>
      </c>
      <c r="P514" s="440"/>
      <c r="Q514" s="440"/>
      <c r="R514" s="440"/>
      <c r="S514" s="440"/>
      <c r="T514" s="440"/>
      <c r="U514" s="441"/>
      <c r="V514" s="43" t="s">
        <v>0</v>
      </c>
      <c r="W514" s="44">
        <f>IFERROR(SUM(W508:W512),"0")</f>
        <v>0</v>
      </c>
      <c r="X514" s="44">
        <f>IFERROR(SUM(X508:X512),"0")</f>
        <v>0</v>
      </c>
      <c r="Y514" s="43"/>
      <c r="Z514" s="68"/>
      <c r="AA514" s="68"/>
    </row>
    <row r="515" spans="1:54" ht="14.25" hidden="1" customHeight="1" x14ac:dyDescent="0.25">
      <c r="A515" s="434" t="s">
        <v>81</v>
      </c>
      <c r="B515" s="434"/>
      <c r="C515" s="434"/>
      <c r="D515" s="434"/>
      <c r="E515" s="434"/>
      <c r="F515" s="434"/>
      <c r="G515" s="434"/>
      <c r="H515" s="434"/>
      <c r="I515" s="434"/>
      <c r="J515" s="434"/>
      <c r="K515" s="434"/>
      <c r="L515" s="434"/>
      <c r="M515" s="434"/>
      <c r="N515" s="434"/>
      <c r="O515" s="434"/>
      <c r="P515" s="434"/>
      <c r="Q515" s="434"/>
      <c r="R515" s="434"/>
      <c r="S515" s="434"/>
      <c r="T515" s="434"/>
      <c r="U515" s="434"/>
      <c r="V515" s="434"/>
      <c r="W515" s="434"/>
      <c r="X515" s="434"/>
      <c r="Y515" s="434"/>
      <c r="Z515" s="67"/>
      <c r="AA515" s="67"/>
    </row>
    <row r="516" spans="1:54" ht="27" hidden="1" customHeight="1" x14ac:dyDescent="0.25">
      <c r="A516" s="64" t="s">
        <v>690</v>
      </c>
      <c r="B516" s="64" t="s">
        <v>691</v>
      </c>
      <c r="C516" s="37">
        <v>4301051310</v>
      </c>
      <c r="D516" s="435">
        <v>4680115880870</v>
      </c>
      <c r="E516" s="435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113</v>
      </c>
      <c r="L516" s="39" t="s">
        <v>132</v>
      </c>
      <c r="M516" s="39"/>
      <c r="N516" s="38">
        <v>40</v>
      </c>
      <c r="O516" s="72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7"/>
      <c r="Q516" s="437"/>
      <c r="R516" s="437"/>
      <c r="S516" s="438"/>
      <c r="T516" s="40" t="s">
        <v>48</v>
      </c>
      <c r="U516" s="40" t="s">
        <v>48</v>
      </c>
      <c r="V516" s="41" t="s">
        <v>0</v>
      </c>
      <c r="W516" s="59">
        <v>0</v>
      </c>
      <c r="X516" s="56">
        <f>IFERROR(IF(W516="",0,CEILING((W516/$H516),1)*$H516),"")</f>
        <v>0</v>
      </c>
      <c r="Y516" s="42" t="str">
        <f>IFERROR(IF(X516=0,"",ROUNDUP(X516/H516,0)*0.02175),"")</f>
        <v/>
      </c>
      <c r="Z516" s="69" t="s">
        <v>48</v>
      </c>
      <c r="AA516" s="70" t="s">
        <v>48</v>
      </c>
      <c r="AE516" s="71"/>
      <c r="BB516" s="365" t="s">
        <v>67</v>
      </c>
    </row>
    <row r="517" spans="1:54" ht="27" hidden="1" customHeight="1" x14ac:dyDescent="0.25">
      <c r="A517" s="64" t="s">
        <v>692</v>
      </c>
      <c r="B517" s="64" t="s">
        <v>693</v>
      </c>
      <c r="C517" s="37">
        <v>4301051510</v>
      </c>
      <c r="D517" s="435">
        <v>4640242180540</v>
      </c>
      <c r="E517" s="435"/>
      <c r="F517" s="63">
        <v>1.3</v>
      </c>
      <c r="G517" s="38">
        <v>6</v>
      </c>
      <c r="H517" s="63">
        <v>7.8</v>
      </c>
      <c r="I517" s="63">
        <v>8.3640000000000008</v>
      </c>
      <c r="J517" s="38">
        <v>56</v>
      </c>
      <c r="K517" s="38" t="s">
        <v>113</v>
      </c>
      <c r="L517" s="39" t="s">
        <v>79</v>
      </c>
      <c r="M517" s="39"/>
      <c r="N517" s="38">
        <v>30</v>
      </c>
      <c r="O517" s="728" t="s">
        <v>694</v>
      </c>
      <c r="P517" s="437"/>
      <c r="Q517" s="437"/>
      <c r="R517" s="437"/>
      <c r="S517" s="438"/>
      <c r="T517" s="40" t="s">
        <v>48</v>
      </c>
      <c r="U517" s="40" t="s">
        <v>48</v>
      </c>
      <c r="V517" s="41" t="s">
        <v>0</v>
      </c>
      <c r="W517" s="59">
        <v>0</v>
      </c>
      <c r="X517" s="56">
        <f>IFERROR(IF(W517="",0,CEILING((W517/$H517),1)*$H517),"")</f>
        <v>0</v>
      </c>
      <c r="Y517" s="42" t="str">
        <f>IFERROR(IF(X517=0,"",ROUNDUP(X517/H517,0)*0.02175),"")</f>
        <v/>
      </c>
      <c r="Z517" s="69" t="s">
        <v>48</v>
      </c>
      <c r="AA517" s="70" t="s">
        <v>48</v>
      </c>
      <c r="AE517" s="71"/>
      <c r="BB517" s="366" t="s">
        <v>67</v>
      </c>
    </row>
    <row r="518" spans="1:54" ht="27" hidden="1" customHeight="1" x14ac:dyDescent="0.25">
      <c r="A518" s="64" t="s">
        <v>695</v>
      </c>
      <c r="B518" s="64" t="s">
        <v>696</v>
      </c>
      <c r="C518" s="37">
        <v>4301051390</v>
      </c>
      <c r="D518" s="435">
        <v>4640242181233</v>
      </c>
      <c r="E518" s="435"/>
      <c r="F518" s="63">
        <v>0.3</v>
      </c>
      <c r="G518" s="38">
        <v>6</v>
      </c>
      <c r="H518" s="63">
        <v>1.8</v>
      </c>
      <c r="I518" s="63">
        <v>1.984</v>
      </c>
      <c r="J518" s="38">
        <v>234</v>
      </c>
      <c r="K518" s="38" t="s">
        <v>175</v>
      </c>
      <c r="L518" s="39" t="s">
        <v>79</v>
      </c>
      <c r="M518" s="39"/>
      <c r="N518" s="38">
        <v>40</v>
      </c>
      <c r="O518" s="729" t="s">
        <v>697</v>
      </c>
      <c r="P518" s="437"/>
      <c r="Q518" s="437"/>
      <c r="R518" s="437"/>
      <c r="S518" s="438"/>
      <c r="T518" s="40" t="s">
        <v>48</v>
      </c>
      <c r="U518" s="40" t="s">
        <v>48</v>
      </c>
      <c r="V518" s="41" t="s">
        <v>0</v>
      </c>
      <c r="W518" s="59">
        <v>0</v>
      </c>
      <c r="X518" s="56">
        <f>IFERROR(IF(W518="",0,CEILING((W518/$H518),1)*$H518),"")</f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71"/>
      <c r="BB518" s="367" t="s">
        <v>67</v>
      </c>
    </row>
    <row r="519" spans="1:54" ht="27" hidden="1" customHeight="1" x14ac:dyDescent="0.25">
      <c r="A519" s="64" t="s">
        <v>698</v>
      </c>
      <c r="B519" s="64" t="s">
        <v>699</v>
      </c>
      <c r="C519" s="37">
        <v>4301051508</v>
      </c>
      <c r="D519" s="435">
        <v>4640242180557</v>
      </c>
      <c r="E519" s="435"/>
      <c r="F519" s="63">
        <v>0.5</v>
      </c>
      <c r="G519" s="38">
        <v>6</v>
      </c>
      <c r="H519" s="63">
        <v>3</v>
      </c>
      <c r="I519" s="63">
        <v>3.2839999999999998</v>
      </c>
      <c r="J519" s="38">
        <v>156</v>
      </c>
      <c r="K519" s="38" t="s">
        <v>80</v>
      </c>
      <c r="L519" s="39" t="s">
        <v>79</v>
      </c>
      <c r="M519" s="39"/>
      <c r="N519" s="38">
        <v>30</v>
      </c>
      <c r="O519" s="730" t="s">
        <v>700</v>
      </c>
      <c r="P519" s="437"/>
      <c r="Q519" s="437"/>
      <c r="R519" s="437"/>
      <c r="S519" s="438"/>
      <c r="T519" s="40" t="s">
        <v>48</v>
      </c>
      <c r="U519" s="40" t="s">
        <v>48</v>
      </c>
      <c r="V519" s="41" t="s">
        <v>0</v>
      </c>
      <c r="W519" s="59">
        <v>0</v>
      </c>
      <c r="X519" s="56">
        <f>IFERROR(IF(W519="",0,CEILING((W519/$H519),1)*$H519),"")</f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71"/>
      <c r="BB519" s="368" t="s">
        <v>67</v>
      </c>
    </row>
    <row r="520" spans="1:54" ht="27" hidden="1" customHeight="1" x14ac:dyDescent="0.25">
      <c r="A520" s="64" t="s">
        <v>701</v>
      </c>
      <c r="B520" s="64" t="s">
        <v>702</v>
      </c>
      <c r="C520" s="37">
        <v>4301051448</v>
      </c>
      <c r="D520" s="435">
        <v>4640242181226</v>
      </c>
      <c r="E520" s="435"/>
      <c r="F520" s="63">
        <v>0.3</v>
      </c>
      <c r="G520" s="38">
        <v>6</v>
      </c>
      <c r="H520" s="63">
        <v>1.8</v>
      </c>
      <c r="I520" s="63">
        <v>1.972</v>
      </c>
      <c r="J520" s="38">
        <v>234</v>
      </c>
      <c r="K520" s="38" t="s">
        <v>175</v>
      </c>
      <c r="L520" s="39" t="s">
        <v>79</v>
      </c>
      <c r="M520" s="39"/>
      <c r="N520" s="38">
        <v>30</v>
      </c>
      <c r="O520" s="731" t="s">
        <v>703</v>
      </c>
      <c r="P520" s="437"/>
      <c r="Q520" s="437"/>
      <c r="R520" s="437"/>
      <c r="S520" s="438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IFERROR(IF(X520=0,"",ROUNDUP(X520/H520,0)*0.00502),"")</f>
        <v/>
      </c>
      <c r="Z520" s="69" t="s">
        <v>48</v>
      </c>
      <c r="AA520" s="70" t="s">
        <v>48</v>
      </c>
      <c r="AE520" s="71"/>
      <c r="BB520" s="369" t="s">
        <v>67</v>
      </c>
    </row>
    <row r="521" spans="1:54" hidden="1" x14ac:dyDescent="0.2">
      <c r="A521" s="442"/>
      <c r="B521" s="442"/>
      <c r="C521" s="442"/>
      <c r="D521" s="442"/>
      <c r="E521" s="442"/>
      <c r="F521" s="442"/>
      <c r="G521" s="442"/>
      <c r="H521" s="442"/>
      <c r="I521" s="442"/>
      <c r="J521" s="442"/>
      <c r="K521" s="442"/>
      <c r="L521" s="442"/>
      <c r="M521" s="442"/>
      <c r="N521" s="443"/>
      <c r="O521" s="439" t="s">
        <v>43</v>
      </c>
      <c r="P521" s="440"/>
      <c r="Q521" s="440"/>
      <c r="R521" s="440"/>
      <c r="S521" s="440"/>
      <c r="T521" s="440"/>
      <c r="U521" s="441"/>
      <c r="V521" s="43" t="s">
        <v>42</v>
      </c>
      <c r="W521" s="44">
        <f>IFERROR(W516/H516,"0")+IFERROR(W517/H517,"0")+IFERROR(W518/H518,"0")+IFERROR(W519/H519,"0")+IFERROR(W520/H520,"0")</f>
        <v>0</v>
      </c>
      <c r="X521" s="44">
        <f>IFERROR(X516/H516,"0")+IFERROR(X517/H517,"0")+IFERROR(X518/H518,"0")+IFERROR(X519/H519,"0")+IFERROR(X520/H520,"0")</f>
        <v>0</v>
      </c>
      <c r="Y521" s="44">
        <f>IFERROR(IF(Y516="",0,Y516),"0")+IFERROR(IF(Y517="",0,Y517),"0")+IFERROR(IF(Y518="",0,Y518),"0")+IFERROR(IF(Y519="",0,Y519),"0")+IFERROR(IF(Y520="",0,Y520),"0")</f>
        <v>0</v>
      </c>
      <c r="Z521" s="68"/>
      <c r="AA521" s="68"/>
    </row>
    <row r="522" spans="1:54" hidden="1" x14ac:dyDescent="0.2">
      <c r="A522" s="442"/>
      <c r="B522" s="442"/>
      <c r="C522" s="442"/>
      <c r="D522" s="442"/>
      <c r="E522" s="442"/>
      <c r="F522" s="442"/>
      <c r="G522" s="442"/>
      <c r="H522" s="442"/>
      <c r="I522" s="442"/>
      <c r="J522" s="442"/>
      <c r="K522" s="442"/>
      <c r="L522" s="442"/>
      <c r="M522" s="442"/>
      <c r="N522" s="443"/>
      <c r="O522" s="439" t="s">
        <v>43</v>
      </c>
      <c r="P522" s="440"/>
      <c r="Q522" s="440"/>
      <c r="R522" s="440"/>
      <c r="S522" s="440"/>
      <c r="T522" s="440"/>
      <c r="U522" s="441"/>
      <c r="V522" s="43" t="s">
        <v>0</v>
      </c>
      <c r="W522" s="44">
        <f>IFERROR(SUM(W516:W520),"0")</f>
        <v>0</v>
      </c>
      <c r="X522" s="44">
        <f>IFERROR(SUM(X516:X520),"0")</f>
        <v>0</v>
      </c>
      <c r="Y522" s="43"/>
      <c r="Z522" s="68"/>
      <c r="AA522" s="68"/>
    </row>
    <row r="523" spans="1:54" ht="14.25" hidden="1" customHeight="1" x14ac:dyDescent="0.25">
      <c r="A523" s="434" t="s">
        <v>223</v>
      </c>
      <c r="B523" s="434"/>
      <c r="C523" s="434"/>
      <c r="D523" s="434"/>
      <c r="E523" s="434"/>
      <c r="F523" s="434"/>
      <c r="G523" s="434"/>
      <c r="H523" s="434"/>
      <c r="I523" s="434"/>
      <c r="J523" s="434"/>
      <c r="K523" s="434"/>
      <c r="L523" s="434"/>
      <c r="M523" s="434"/>
      <c r="N523" s="434"/>
      <c r="O523" s="434"/>
      <c r="P523" s="434"/>
      <c r="Q523" s="434"/>
      <c r="R523" s="434"/>
      <c r="S523" s="434"/>
      <c r="T523" s="434"/>
      <c r="U523" s="434"/>
      <c r="V523" s="434"/>
      <c r="W523" s="434"/>
      <c r="X523" s="434"/>
      <c r="Y523" s="434"/>
      <c r="Z523" s="67"/>
      <c r="AA523" s="67"/>
    </row>
    <row r="524" spans="1:54" ht="27" hidden="1" customHeight="1" x14ac:dyDescent="0.25">
      <c r="A524" s="64" t="s">
        <v>704</v>
      </c>
      <c r="B524" s="64" t="s">
        <v>705</v>
      </c>
      <c r="C524" s="37">
        <v>4301060354</v>
      </c>
      <c r="D524" s="435">
        <v>4640242180120</v>
      </c>
      <c r="E524" s="435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113</v>
      </c>
      <c r="L524" s="39" t="s">
        <v>79</v>
      </c>
      <c r="M524" s="39"/>
      <c r="N524" s="38">
        <v>40</v>
      </c>
      <c r="O524" s="732" t="s">
        <v>706</v>
      </c>
      <c r="P524" s="437"/>
      <c r="Q524" s="437"/>
      <c r="R524" s="437"/>
      <c r="S524" s="438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71"/>
      <c r="BB524" s="370" t="s">
        <v>67</v>
      </c>
    </row>
    <row r="525" spans="1:54" ht="27" hidden="1" customHeight="1" x14ac:dyDescent="0.25">
      <c r="A525" s="64" t="s">
        <v>707</v>
      </c>
      <c r="B525" s="64" t="s">
        <v>708</v>
      </c>
      <c r="C525" s="37">
        <v>4301060355</v>
      </c>
      <c r="D525" s="435">
        <v>4640242180137</v>
      </c>
      <c r="E525" s="435"/>
      <c r="F525" s="63">
        <v>1.3</v>
      </c>
      <c r="G525" s="38">
        <v>6</v>
      </c>
      <c r="H525" s="63">
        <v>7.8</v>
      </c>
      <c r="I525" s="63">
        <v>8.2799999999999994</v>
      </c>
      <c r="J525" s="38">
        <v>56</v>
      </c>
      <c r="K525" s="38" t="s">
        <v>113</v>
      </c>
      <c r="L525" s="39" t="s">
        <v>79</v>
      </c>
      <c r="M525" s="39"/>
      <c r="N525" s="38">
        <v>40</v>
      </c>
      <c r="O525" s="733" t="s">
        <v>709</v>
      </c>
      <c r="P525" s="437"/>
      <c r="Q525" s="437"/>
      <c r="R525" s="437"/>
      <c r="S525" s="438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71"/>
      <c r="BB525" s="371" t="s">
        <v>67</v>
      </c>
    </row>
    <row r="526" spans="1:54" hidden="1" x14ac:dyDescent="0.2">
      <c r="A526" s="442"/>
      <c r="B526" s="442"/>
      <c r="C526" s="442"/>
      <c r="D526" s="442"/>
      <c r="E526" s="442"/>
      <c r="F526" s="442"/>
      <c r="G526" s="442"/>
      <c r="H526" s="442"/>
      <c r="I526" s="442"/>
      <c r="J526" s="442"/>
      <c r="K526" s="442"/>
      <c r="L526" s="442"/>
      <c r="M526" s="442"/>
      <c r="N526" s="443"/>
      <c r="O526" s="439" t="s">
        <v>43</v>
      </c>
      <c r="P526" s="440"/>
      <c r="Q526" s="440"/>
      <c r="R526" s="440"/>
      <c r="S526" s="440"/>
      <c r="T526" s="440"/>
      <c r="U526" s="441"/>
      <c r="V526" s="43" t="s">
        <v>42</v>
      </c>
      <c r="W526" s="44">
        <f>IFERROR(W524/H524,"0")+IFERROR(W525/H525,"0")</f>
        <v>0</v>
      </c>
      <c r="X526" s="44">
        <f>IFERROR(X524/H524,"0")+IFERROR(X525/H525,"0")</f>
        <v>0</v>
      </c>
      <c r="Y526" s="44">
        <f>IFERROR(IF(Y524="",0,Y524),"0")+IFERROR(IF(Y525="",0,Y525),"0")</f>
        <v>0</v>
      </c>
      <c r="Z526" s="68"/>
      <c r="AA526" s="68"/>
    </row>
    <row r="527" spans="1:54" hidden="1" x14ac:dyDescent="0.2">
      <c r="A527" s="442"/>
      <c r="B527" s="442"/>
      <c r="C527" s="442"/>
      <c r="D527" s="442"/>
      <c r="E527" s="442"/>
      <c r="F527" s="442"/>
      <c r="G527" s="442"/>
      <c r="H527" s="442"/>
      <c r="I527" s="442"/>
      <c r="J527" s="442"/>
      <c r="K527" s="442"/>
      <c r="L527" s="442"/>
      <c r="M527" s="442"/>
      <c r="N527" s="443"/>
      <c r="O527" s="439" t="s">
        <v>43</v>
      </c>
      <c r="P527" s="440"/>
      <c r="Q527" s="440"/>
      <c r="R527" s="440"/>
      <c r="S527" s="440"/>
      <c r="T527" s="440"/>
      <c r="U527" s="441"/>
      <c r="V527" s="43" t="s">
        <v>0</v>
      </c>
      <c r="W527" s="44">
        <f>IFERROR(SUM(W524:W525),"0")</f>
        <v>0</v>
      </c>
      <c r="X527" s="44">
        <f>IFERROR(SUM(X524:X525),"0")</f>
        <v>0</v>
      </c>
      <c r="Y527" s="43"/>
      <c r="Z527" s="68"/>
      <c r="AA527" s="68"/>
    </row>
    <row r="528" spans="1:54" ht="15" customHeight="1" x14ac:dyDescent="0.2">
      <c r="A528" s="442"/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737"/>
      <c r="O528" s="734" t="s">
        <v>36</v>
      </c>
      <c r="P528" s="735"/>
      <c r="Q528" s="735"/>
      <c r="R528" s="735"/>
      <c r="S528" s="735"/>
      <c r="T528" s="735"/>
      <c r="U528" s="736"/>
      <c r="V528" s="43" t="s">
        <v>0</v>
      </c>
      <c r="W528" s="44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4550</v>
      </c>
      <c r="X528" s="44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4555.2</v>
      </c>
      <c r="Y528" s="43"/>
      <c r="Z528" s="68"/>
      <c r="AA528" s="68"/>
    </row>
    <row r="529" spans="1:30" x14ac:dyDescent="0.2">
      <c r="A529" s="442"/>
      <c r="B529" s="442"/>
      <c r="C529" s="442"/>
      <c r="D529" s="442"/>
      <c r="E529" s="442"/>
      <c r="F529" s="442"/>
      <c r="G529" s="442"/>
      <c r="H529" s="442"/>
      <c r="I529" s="442"/>
      <c r="J529" s="442"/>
      <c r="K529" s="442"/>
      <c r="L529" s="442"/>
      <c r="M529" s="442"/>
      <c r="N529" s="737"/>
      <c r="O529" s="734" t="s">
        <v>37</v>
      </c>
      <c r="P529" s="735"/>
      <c r="Q529" s="735"/>
      <c r="R529" s="735"/>
      <c r="S529" s="735"/>
      <c r="T529" s="735"/>
      <c r="U529" s="736"/>
      <c r="V529" s="43" t="s">
        <v>0</v>
      </c>
      <c r="W529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4875.5</v>
      </c>
      <c r="X529" s="4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4881.072000000001</v>
      </c>
      <c r="Y529" s="43"/>
      <c r="Z529" s="68"/>
      <c r="AA529" s="68"/>
    </row>
    <row r="530" spans="1:30" x14ac:dyDescent="0.2">
      <c r="A530" s="442"/>
      <c r="B530" s="442"/>
      <c r="C530" s="442"/>
      <c r="D530" s="442"/>
      <c r="E530" s="442"/>
      <c r="F530" s="442"/>
      <c r="G530" s="442"/>
      <c r="H530" s="442"/>
      <c r="I530" s="442"/>
      <c r="J530" s="442"/>
      <c r="K530" s="442"/>
      <c r="L530" s="442"/>
      <c r="M530" s="442"/>
      <c r="N530" s="737"/>
      <c r="O530" s="734" t="s">
        <v>38</v>
      </c>
      <c r="P530" s="735"/>
      <c r="Q530" s="735"/>
      <c r="R530" s="735"/>
      <c r="S530" s="735"/>
      <c r="T530" s="735"/>
      <c r="U530" s="736"/>
      <c r="V530" s="43" t="s">
        <v>23</v>
      </c>
      <c r="W530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11</v>
      </c>
      <c r="X530" s="45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11</v>
      </c>
      <c r="Y530" s="43"/>
      <c r="Z530" s="68"/>
      <c r="AA530" s="68"/>
    </row>
    <row r="531" spans="1:30" x14ac:dyDescent="0.2">
      <c r="A531" s="442"/>
      <c r="B531" s="442"/>
      <c r="C531" s="442"/>
      <c r="D531" s="442"/>
      <c r="E531" s="442"/>
      <c r="F531" s="442"/>
      <c r="G531" s="442"/>
      <c r="H531" s="442"/>
      <c r="I531" s="442"/>
      <c r="J531" s="442"/>
      <c r="K531" s="442"/>
      <c r="L531" s="442"/>
      <c r="M531" s="442"/>
      <c r="N531" s="737"/>
      <c r="O531" s="734" t="s">
        <v>39</v>
      </c>
      <c r="P531" s="735"/>
      <c r="Q531" s="735"/>
      <c r="R531" s="735"/>
      <c r="S531" s="735"/>
      <c r="T531" s="735"/>
      <c r="U531" s="736"/>
      <c r="V531" s="43" t="s">
        <v>0</v>
      </c>
      <c r="W531" s="44">
        <f>GrossWeightTotal+PalletQtyTotal*25</f>
        <v>5150.5</v>
      </c>
      <c r="X531" s="44">
        <f>GrossWeightTotalR+PalletQtyTotalR*25</f>
        <v>5156.072000000001</v>
      </c>
      <c r="Y531" s="43"/>
      <c r="Z531" s="68"/>
      <c r="AA531" s="68"/>
    </row>
    <row r="532" spans="1:30" x14ac:dyDescent="0.2">
      <c r="A532" s="442"/>
      <c r="B532" s="442"/>
      <c r="C532" s="442"/>
      <c r="D532" s="442"/>
      <c r="E532" s="442"/>
      <c r="F532" s="442"/>
      <c r="G532" s="442"/>
      <c r="H532" s="442"/>
      <c r="I532" s="442"/>
      <c r="J532" s="442"/>
      <c r="K532" s="442"/>
      <c r="L532" s="442"/>
      <c r="M532" s="442"/>
      <c r="N532" s="737"/>
      <c r="O532" s="734" t="s">
        <v>40</v>
      </c>
      <c r="P532" s="735"/>
      <c r="Q532" s="735"/>
      <c r="R532" s="735"/>
      <c r="S532" s="735"/>
      <c r="T532" s="735"/>
      <c r="U532" s="736"/>
      <c r="V532" s="43" t="s">
        <v>23</v>
      </c>
      <c r="W532" s="44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583.33333333333337</v>
      </c>
      <c r="X532" s="44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584</v>
      </c>
      <c r="Y532" s="43"/>
      <c r="Z532" s="68"/>
      <c r="AA532" s="68"/>
    </row>
    <row r="533" spans="1:30" ht="14.25" hidden="1" x14ac:dyDescent="0.2">
      <c r="A533" s="442"/>
      <c r="B533" s="442"/>
      <c r="C533" s="442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737"/>
      <c r="O533" s="734" t="s">
        <v>41</v>
      </c>
      <c r="P533" s="735"/>
      <c r="Q533" s="735"/>
      <c r="R533" s="735"/>
      <c r="S533" s="735"/>
      <c r="T533" s="735"/>
      <c r="U533" s="736"/>
      <c r="V533" s="46" t="s">
        <v>54</v>
      </c>
      <c r="W533" s="43"/>
      <c r="X533" s="43"/>
      <c r="Y533" s="43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12.702</v>
      </c>
      <c r="Z533" s="68"/>
      <c r="AA533" s="68"/>
    </row>
    <row r="534" spans="1:30" ht="13.5" thickBot="1" x14ac:dyDescent="0.25"/>
    <row r="535" spans="1:30" ht="27" thickTop="1" thickBot="1" x14ac:dyDescent="0.25">
      <c r="A535" s="47" t="s">
        <v>9</v>
      </c>
      <c r="B535" s="80" t="s">
        <v>75</v>
      </c>
      <c r="C535" s="738" t="s">
        <v>107</v>
      </c>
      <c r="D535" s="738" t="s">
        <v>107</v>
      </c>
      <c r="E535" s="738" t="s">
        <v>107</v>
      </c>
      <c r="F535" s="738" t="s">
        <v>107</v>
      </c>
      <c r="G535" s="738" t="s">
        <v>246</v>
      </c>
      <c r="H535" s="738" t="s">
        <v>246</v>
      </c>
      <c r="I535" s="738" t="s">
        <v>246</v>
      </c>
      <c r="J535" s="738" t="s">
        <v>246</v>
      </c>
      <c r="K535" s="739"/>
      <c r="L535" s="738" t="s">
        <v>246</v>
      </c>
      <c r="M535" s="739"/>
      <c r="N535" s="738" t="s">
        <v>246</v>
      </c>
      <c r="O535" s="738" t="s">
        <v>246</v>
      </c>
      <c r="P535" s="738" t="s">
        <v>246</v>
      </c>
      <c r="Q535" s="738" t="s">
        <v>475</v>
      </c>
      <c r="R535" s="738" t="s">
        <v>475</v>
      </c>
      <c r="S535" s="738" t="s">
        <v>527</v>
      </c>
      <c r="T535" s="738" t="s">
        <v>527</v>
      </c>
      <c r="U535" s="80" t="s">
        <v>603</v>
      </c>
      <c r="V535" s="80" t="s">
        <v>650</v>
      </c>
      <c r="AA535" s="61"/>
      <c r="AD535" s="1"/>
    </row>
    <row r="536" spans="1:30" ht="14.25" customHeight="1" thickTop="1" x14ac:dyDescent="0.2">
      <c r="A536" s="740" t="s">
        <v>10</v>
      </c>
      <c r="B536" s="738" t="s">
        <v>75</v>
      </c>
      <c r="C536" s="738" t="s">
        <v>108</v>
      </c>
      <c r="D536" s="738" t="s">
        <v>116</v>
      </c>
      <c r="E536" s="738" t="s">
        <v>107</v>
      </c>
      <c r="F536" s="738" t="s">
        <v>236</v>
      </c>
      <c r="G536" s="738" t="s">
        <v>247</v>
      </c>
      <c r="H536" s="738" t="s">
        <v>254</v>
      </c>
      <c r="I536" s="738" t="s">
        <v>273</v>
      </c>
      <c r="J536" s="738" t="s">
        <v>332</v>
      </c>
      <c r="K536" s="1"/>
      <c r="L536" s="738" t="s">
        <v>362</v>
      </c>
      <c r="M536" s="1"/>
      <c r="N536" s="738" t="s">
        <v>362</v>
      </c>
      <c r="O536" s="738" t="s">
        <v>444</v>
      </c>
      <c r="P536" s="738" t="s">
        <v>462</v>
      </c>
      <c r="Q536" s="738" t="s">
        <v>476</v>
      </c>
      <c r="R536" s="738" t="s">
        <v>502</v>
      </c>
      <c r="S536" s="738" t="s">
        <v>528</v>
      </c>
      <c r="T536" s="738" t="s">
        <v>575</v>
      </c>
      <c r="U536" s="738" t="s">
        <v>603</v>
      </c>
      <c r="V536" s="738" t="s">
        <v>651</v>
      </c>
      <c r="AA536" s="61"/>
      <c r="AD536" s="1"/>
    </row>
    <row r="537" spans="1:30" ht="13.5" thickBot="1" x14ac:dyDescent="0.25">
      <c r="A537" s="741"/>
      <c r="B537" s="738"/>
      <c r="C537" s="738"/>
      <c r="D537" s="738"/>
      <c r="E537" s="738"/>
      <c r="F537" s="738"/>
      <c r="G537" s="738"/>
      <c r="H537" s="738"/>
      <c r="I537" s="738"/>
      <c r="J537" s="738"/>
      <c r="K537" s="1"/>
      <c r="L537" s="738"/>
      <c r="M537" s="1"/>
      <c r="N537" s="738"/>
      <c r="O537" s="738"/>
      <c r="P537" s="738"/>
      <c r="Q537" s="738"/>
      <c r="R537" s="738"/>
      <c r="S537" s="738"/>
      <c r="T537" s="738"/>
      <c r="U537" s="738"/>
      <c r="V537" s="738"/>
      <c r="AA537" s="61"/>
      <c r="AD537" s="1"/>
    </row>
    <row r="538" spans="1:30" ht="18" thickTop="1" thickBot="1" x14ac:dyDescent="0.25">
      <c r="A538" s="47" t="s">
        <v>13</v>
      </c>
      <c r="B538" s="53">
        <f>IFERROR(X22*1,"0")+IFERROR(X26*1,"0")+IFERROR(X27*1,"0")+IFERROR(X28*1,"0")+IFERROR(X29*1,"0")+IFERROR(X30*1,"0")+IFERROR(X31*1,"0")+IFERROR(X32*1,"0")+IFERROR(X36*1,"0")+IFERROR(X40*1,"0")+IFERROR(X44*1,"0")</f>
        <v>0</v>
      </c>
      <c r="C538" s="53">
        <f>IFERROR(X50*1,"0")+IFERROR(X51*1,"0")</f>
        <v>0</v>
      </c>
      <c r="D538" s="53">
        <f>IFERROR(X56*1,"0")+IFERROR(X57*1,"0")+IFERROR(X58*1,"0")+IFERROR(X59*1,"0")</f>
        <v>0</v>
      </c>
      <c r="E538" s="53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3">
        <f>IFERROR(X135*1,"0")+IFERROR(X136*1,"0")+IFERROR(X137*1,"0")+IFERROR(X138*1,"0")+IFERROR(X139*1,"0")</f>
        <v>0</v>
      </c>
      <c r="G538" s="53">
        <f>IFERROR(X145*1,"0")+IFERROR(X146*1,"0")+IFERROR(X147*1,"0")</f>
        <v>0</v>
      </c>
      <c r="H538" s="53">
        <f>IFERROR(X152*1,"0")+IFERROR(X153*1,"0")+IFERROR(X154*1,"0")+IFERROR(X155*1,"0")+IFERROR(X156*1,"0")+IFERROR(X157*1,"0")+IFERROR(X158*1,"0")+IFERROR(X159*1,"0")+IFERROR(X160*1,"0")</f>
        <v>0</v>
      </c>
      <c r="I538" s="53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3">
        <f>IFERROR(X210*1,"0")+IFERROR(X211*1,"0")+IFERROR(X212*1,"0")+IFERROR(X213*1,"0")+IFERROR(X214*1,"0")+IFERROR(X215*1,"0")+IFERROR(X219*1,"0")+IFERROR(X220*1,"0")</f>
        <v>0</v>
      </c>
      <c r="K538" s="1"/>
      <c r="L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4555.2</v>
      </c>
      <c r="M538" s="1"/>
      <c r="N538" s="53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4555.2</v>
      </c>
      <c r="O538" s="53">
        <f>IFERROR(X296*1,"0")+IFERROR(X297*1,"0")+IFERROR(X298*1,"0")+IFERROR(X299*1,"0")+IFERROR(X300*1,"0")+IFERROR(X301*1,"0")+IFERROR(X302*1,"0")+IFERROR(X303*1,"0")+IFERROR(X307*1,"0")+IFERROR(X308*1,"0")</f>
        <v>0</v>
      </c>
      <c r="P538" s="53">
        <f>IFERROR(X313*1,"0")+IFERROR(X317*1,"0")+IFERROR(X318*1,"0")+IFERROR(X319*1,"0")+IFERROR(X323*1,"0")+IFERROR(X327*1,"0")</f>
        <v>0</v>
      </c>
      <c r="Q538" s="53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0</v>
      </c>
      <c r="R538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3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3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3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61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1"/>
        <filter val="4 550,00"/>
        <filter val="4 875,50"/>
        <filter val="5 150,50"/>
        <filter val="583,33"/>
      </filters>
    </filterColumn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8" spans="2:8" x14ac:dyDescent="0.2">
      <c r="B8" s="54" t="s">
        <v>719</v>
      </c>
      <c r="C8" s="54" t="s">
        <v>720</v>
      </c>
      <c r="D8" s="54" t="s">
        <v>721</v>
      </c>
      <c r="E8" s="54" t="s">
        <v>48</v>
      </c>
    </row>
    <row r="9" spans="2:8" x14ac:dyDescent="0.2">
      <c r="B9" s="54" t="s">
        <v>722</v>
      </c>
      <c r="C9" s="54" t="s">
        <v>723</v>
      </c>
      <c r="D9" s="54" t="s">
        <v>724</v>
      </c>
      <c r="E9" s="54" t="s">
        <v>48</v>
      </c>
    </row>
    <row r="10" spans="2:8" x14ac:dyDescent="0.2">
      <c r="B10" s="54" t="s">
        <v>725</v>
      </c>
      <c r="C10" s="54" t="s">
        <v>726</v>
      </c>
      <c r="D10" s="54" t="s">
        <v>727</v>
      </c>
      <c r="E10" s="54" t="s">
        <v>48</v>
      </c>
    </row>
    <row r="11" spans="2:8" x14ac:dyDescent="0.2">
      <c r="B11" s="54" t="s">
        <v>728</v>
      </c>
      <c r="C11" s="54" t="s">
        <v>729</v>
      </c>
      <c r="D11" s="54" t="s">
        <v>730</v>
      </c>
      <c r="E11" s="54" t="s">
        <v>48</v>
      </c>
    </row>
    <row r="13" spans="2:8" x14ac:dyDescent="0.2">
      <c r="B13" s="54" t="s">
        <v>731</v>
      </c>
      <c r="C13" s="54" t="s">
        <v>714</v>
      </c>
      <c r="D13" s="54" t="s">
        <v>48</v>
      </c>
      <c r="E13" s="54" t="s">
        <v>48</v>
      </c>
    </row>
    <row r="15" spans="2:8" x14ac:dyDescent="0.2">
      <c r="B15" s="54" t="s">
        <v>732</v>
      </c>
      <c r="C15" s="54" t="s">
        <v>717</v>
      </c>
      <c r="D15" s="54" t="s">
        <v>48</v>
      </c>
      <c r="E15" s="54" t="s">
        <v>48</v>
      </c>
    </row>
    <row r="17" spans="2:5" x14ac:dyDescent="0.2">
      <c r="B17" s="54" t="s">
        <v>733</v>
      </c>
      <c r="C17" s="54" t="s">
        <v>720</v>
      </c>
      <c r="D17" s="54" t="s">
        <v>48</v>
      </c>
      <c r="E17" s="54" t="s">
        <v>48</v>
      </c>
    </row>
    <row r="19" spans="2:5" x14ac:dyDescent="0.2">
      <c r="B19" s="54" t="s">
        <v>734</v>
      </c>
      <c r="C19" s="54" t="s">
        <v>723</v>
      </c>
      <c r="D19" s="54" t="s">
        <v>48</v>
      </c>
      <c r="E19" s="54" t="s">
        <v>48</v>
      </c>
    </row>
    <row r="21" spans="2:5" x14ac:dyDescent="0.2">
      <c r="B21" s="54" t="s">
        <v>735</v>
      </c>
      <c r="C21" s="54" t="s">
        <v>726</v>
      </c>
      <c r="D21" s="54" t="s">
        <v>48</v>
      </c>
      <c r="E21" s="54" t="s">
        <v>48</v>
      </c>
    </row>
    <row r="23" spans="2:5" x14ac:dyDescent="0.2">
      <c r="B23" s="54" t="s">
        <v>736</v>
      </c>
      <c r="C23" s="54" t="s">
        <v>729</v>
      </c>
      <c r="D23" s="54" t="s">
        <v>48</v>
      </c>
      <c r="E23" s="54" t="s">
        <v>48</v>
      </c>
    </row>
    <row r="25" spans="2:5" x14ac:dyDescent="0.2">
      <c r="B25" s="54" t="s">
        <v>737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747</v>
      </c>
      <c r="C35" s="54" t="s">
        <v>48</v>
      </c>
      <c r="D35" s="54" t="s">
        <v>48</v>
      </c>
      <c r="E35" s="54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2024-04-22T10:10:44Z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