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0D04CC-5188-4BE7-832C-6FB7DCDCA1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Y441" i="1" s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Y360" i="1" s="1"/>
  <c r="O360" i="1"/>
  <c r="W357" i="1"/>
  <c r="W356" i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X289" i="1"/>
  <c r="Y289" i="1" s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W263" i="1"/>
  <c r="W262" i="1"/>
  <c r="X261" i="1"/>
  <c r="Y261" i="1" s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X166" i="1"/>
  <c r="Y166" i="1" s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Y157" i="1"/>
  <c r="X157" i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E538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X50" i="1"/>
  <c r="Y50" i="1" s="1"/>
  <c r="Y52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Y26" i="1" s="1"/>
  <c r="O26" i="1"/>
  <c r="W24" i="1"/>
  <c r="W23" i="1"/>
  <c r="X22" i="1"/>
  <c r="X23" i="1" s="1"/>
  <c r="O22" i="1"/>
  <c r="H10" i="1"/>
  <c r="A9" i="1"/>
  <c r="A10" i="1" s="1"/>
  <c r="D7" i="1"/>
  <c r="P6" i="1"/>
  <c r="O2" i="1"/>
  <c r="J9" i="1" l="1"/>
  <c r="F9" i="1"/>
  <c r="F10" i="1"/>
  <c r="Y355" i="1"/>
  <c r="Y356" i="1" s="1"/>
  <c r="X356" i="1"/>
  <c r="Y199" i="1"/>
  <c r="Y274" i="1"/>
  <c r="Y280" i="1"/>
  <c r="Y304" i="1"/>
  <c r="Y320" i="1"/>
  <c r="Y365" i="1"/>
  <c r="Y22" i="1"/>
  <c r="Y23" i="1" s="1"/>
  <c r="Y36" i="1"/>
  <c r="Y37" i="1" s="1"/>
  <c r="X37" i="1"/>
  <c r="Y40" i="1"/>
  <c r="Y41" i="1" s="1"/>
  <c r="X41" i="1"/>
  <c r="Y44" i="1"/>
  <c r="Y45" i="1" s="1"/>
  <c r="X45" i="1"/>
  <c r="D538" i="1"/>
  <c r="X121" i="1"/>
  <c r="F538" i="1"/>
  <c r="Y380" i="1"/>
  <c r="Y381" i="1" s="1"/>
  <c r="X381" i="1"/>
  <c r="W531" i="1"/>
  <c r="Y33" i="1"/>
  <c r="X172" i="1"/>
  <c r="Y170" i="1"/>
  <c r="Y172" i="1" s="1"/>
  <c r="X206" i="1"/>
  <c r="Y202" i="1"/>
  <c r="X314" i="1"/>
  <c r="Y313" i="1"/>
  <c r="Y314" i="1" s="1"/>
  <c r="W532" i="1"/>
  <c r="W528" i="1"/>
  <c r="X34" i="1"/>
  <c r="C538" i="1"/>
  <c r="J538" i="1"/>
  <c r="X232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V538" i="1"/>
  <c r="X499" i="1"/>
  <c r="Y494" i="1"/>
  <c r="Y499" i="1" s="1"/>
  <c r="X513" i="1"/>
  <c r="Y508" i="1"/>
  <c r="Y513" i="1" s="1"/>
  <c r="X93" i="1"/>
  <c r="X105" i="1"/>
  <c r="X131" i="1"/>
  <c r="H538" i="1"/>
  <c r="I538" i="1"/>
  <c r="X180" i="1"/>
  <c r="X200" i="1"/>
  <c r="X221" i="1"/>
  <c r="X263" i="1"/>
  <c r="X293" i="1"/>
  <c r="X292" i="1"/>
  <c r="X437" i="1"/>
  <c r="Y206" i="1"/>
  <c r="X33" i="1"/>
  <c r="X53" i="1"/>
  <c r="X61" i="1"/>
  <c r="X104" i="1"/>
  <c r="X122" i="1"/>
  <c r="X141" i="1"/>
  <c r="X149" i="1"/>
  <c r="X167" i="1"/>
  <c r="X173" i="1"/>
  <c r="X199" i="1"/>
  <c r="X207" i="1"/>
  <c r="X222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X86" i="1"/>
  <c r="X94" i="1"/>
  <c r="X132" i="1"/>
  <c r="X162" i="1"/>
  <c r="X179" i="1"/>
  <c r="X216" i="1"/>
  <c r="X231" i="1"/>
  <c r="H9" i="1"/>
  <c r="B538" i="1"/>
  <c r="X530" i="1"/>
  <c r="X529" i="1"/>
  <c r="X24" i="1"/>
  <c r="X52" i="1"/>
  <c r="Y56" i="1"/>
  <c r="Y60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<sst xmlns="http://schemas.openxmlformats.org/spreadsheetml/2006/main" count="2267" uniqueCount="745">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</sst>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2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541" t="s">
        <v>0</v>
      </c>
      <c r="E1" s="417"/>
      <c r="F1" s="417"/>
      <c r="G1" s="12" t="s">
        <v>1</v>
      </c>
      <c r="H1" s="541" t="s">
        <v>2</v>
      </c>
      <c r="I1" s="417"/>
      <c r="J1" s="417"/>
      <c r="K1" s="417"/>
      <c r="L1" s="417"/>
      <c r="M1" s="417"/>
      <c r="N1" s="417"/>
      <c r="O1" s="417"/>
      <c r="P1" s="417"/>
      <c r="Q1" s="416" t="s">
        <v>3</v>
      </c>
      <c r="R1" s="417"/>
      <c r="S1" s="4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86" t="s">
        <v>7</v>
      </c>
      <c r="B5" s="425"/>
      <c r="C5" s="426"/>
      <c r="D5" s="592"/>
      <c r="E5" s="593"/>
      <c r="F5" s="445" t="s">
        <v>8</v>
      </c>
      <c r="G5" s="426"/>
      <c r="H5" s="592" t="s">
        <v>744</v>
      </c>
      <c r="I5" s="598"/>
      <c r="J5" s="598"/>
      <c r="K5" s="598"/>
      <c r="L5" s="593"/>
      <c r="M5" s="59"/>
      <c r="O5" s="24" t="s">
        <v>9</v>
      </c>
      <c r="P5" s="420">
        <v>45407</v>
      </c>
      <c r="Q5" s="421"/>
      <c r="S5" s="543" t="s">
        <v>10</v>
      </c>
      <c r="T5" s="540"/>
      <c r="U5" s="545" t="s">
        <v>11</v>
      </c>
      <c r="V5" s="421"/>
      <c r="AA5" s="51"/>
      <c r="AB5" s="51"/>
      <c r="AC5" s="51"/>
    </row>
    <row r="6" spans="1:30" s="362" customFormat="1" ht="24" customHeight="1" x14ac:dyDescent="0.2">
      <c r="A6" s="586" t="s">
        <v>12</v>
      </c>
      <c r="B6" s="425"/>
      <c r="C6" s="426"/>
      <c r="D6" s="502" t="s">
        <v>13</v>
      </c>
      <c r="E6" s="503"/>
      <c r="F6" s="503"/>
      <c r="G6" s="503"/>
      <c r="H6" s="503"/>
      <c r="I6" s="503"/>
      <c r="J6" s="503"/>
      <c r="K6" s="503"/>
      <c r="L6" s="421"/>
      <c r="M6" s="60"/>
      <c r="O6" s="24" t="s">
        <v>14</v>
      </c>
      <c r="P6" s="600" t="str">
        <f>IF(P5=0," ",CHOOSE(WEEKDAY(P5,2),"Понедельник","Вторник","Среда","Четверг","Пятница","Суббота","Воскресенье"))</f>
        <v>Четверг</v>
      </c>
      <c r="Q6" s="370"/>
      <c r="S6" s="599" t="s">
        <v>15</v>
      </c>
      <c r="T6" s="540"/>
      <c r="U6" s="494" t="s">
        <v>16</v>
      </c>
      <c r="V6" s="495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61" t="str">
        <f>IFERROR(VLOOKUP(DeliveryAddress,Table,3,0),1)</f>
        <v>5</v>
      </c>
      <c r="E7" s="562"/>
      <c r="F7" s="562"/>
      <c r="G7" s="562"/>
      <c r="H7" s="562"/>
      <c r="I7" s="562"/>
      <c r="J7" s="562"/>
      <c r="K7" s="562"/>
      <c r="L7" s="408"/>
      <c r="M7" s="61"/>
      <c r="O7" s="24"/>
      <c r="P7" s="42"/>
      <c r="Q7" s="42"/>
      <c r="S7" s="374"/>
      <c r="T7" s="540"/>
      <c r="U7" s="496"/>
      <c r="V7" s="497"/>
      <c r="AA7" s="51"/>
      <c r="AB7" s="51"/>
      <c r="AC7" s="51"/>
    </row>
    <row r="8" spans="1:30" s="362" customFormat="1" ht="25.5" customHeight="1" x14ac:dyDescent="0.2">
      <c r="A8" s="406" t="s">
        <v>17</v>
      </c>
      <c r="B8" s="383"/>
      <c r="C8" s="384"/>
      <c r="D8" s="594"/>
      <c r="E8" s="595"/>
      <c r="F8" s="595"/>
      <c r="G8" s="595"/>
      <c r="H8" s="595"/>
      <c r="I8" s="595"/>
      <c r="J8" s="595"/>
      <c r="K8" s="595"/>
      <c r="L8" s="596"/>
      <c r="M8" s="62"/>
      <c r="O8" s="24" t="s">
        <v>18</v>
      </c>
      <c r="P8" s="407">
        <v>0.54166666666666663</v>
      </c>
      <c r="Q8" s="408"/>
      <c r="S8" s="374"/>
      <c r="T8" s="540"/>
      <c r="U8" s="496"/>
      <c r="V8" s="497"/>
      <c r="AA8" s="51"/>
      <c r="AB8" s="51"/>
      <c r="AC8" s="51"/>
    </row>
    <row r="9" spans="1:30" s="36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3"/>
      <c r="E9" s="423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363"/>
      <c r="O9" s="26" t="s">
        <v>19</v>
      </c>
      <c r="P9" s="624"/>
      <c r="Q9" s="405"/>
      <c r="S9" s="374"/>
      <c r="T9" s="540"/>
      <c r="U9" s="498"/>
      <c r="V9" s="499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3"/>
      <c r="E10" s="423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510" t="str">
        <f>IFERROR(VLOOKUP($D$10,Proxy,2,FALSE),"")</f>
        <v/>
      </c>
      <c r="I10" s="374"/>
      <c r="J10" s="374"/>
      <c r="K10" s="374"/>
      <c r="L10" s="374"/>
      <c r="M10" s="361"/>
      <c r="O10" s="26" t="s">
        <v>20</v>
      </c>
      <c r="P10" s="549"/>
      <c r="Q10" s="550"/>
      <c r="T10" s="24" t="s">
        <v>21</v>
      </c>
      <c r="U10" s="597" t="s">
        <v>22</v>
      </c>
      <c r="V10" s="495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88"/>
      <c r="Q11" s="421"/>
      <c r="T11" s="24" t="s">
        <v>25</v>
      </c>
      <c r="U11" s="404" t="s">
        <v>26</v>
      </c>
      <c r="V11" s="405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424" t="s">
        <v>27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M12" s="63"/>
      <c r="O12" s="24" t="s">
        <v>28</v>
      </c>
      <c r="P12" s="407"/>
      <c r="Q12" s="408"/>
      <c r="R12" s="23"/>
      <c r="T12" s="24"/>
      <c r="U12" s="417"/>
      <c r="V12" s="374"/>
      <c r="AA12" s="51"/>
      <c r="AB12" s="51"/>
      <c r="AC12" s="51"/>
    </row>
    <row r="13" spans="1:30" s="362" customFormat="1" ht="23.25" customHeight="1" x14ac:dyDescent="0.2">
      <c r="A13" s="424" t="s">
        <v>29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63"/>
      <c r="N13" s="26"/>
      <c r="O13" s="26" t="s">
        <v>30</v>
      </c>
      <c r="P13" s="404"/>
      <c r="Q13" s="405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424" t="s">
        <v>31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427" t="s">
        <v>32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64"/>
      <c r="O15" s="628" t="s">
        <v>33</v>
      </c>
      <c r="P15" s="417"/>
      <c r="Q15" s="417"/>
      <c r="R15" s="417"/>
      <c r="S15" s="4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29"/>
      <c r="P16" s="629"/>
      <c r="Q16" s="629"/>
      <c r="R16" s="629"/>
      <c r="S16" s="62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96" t="s">
        <v>34</v>
      </c>
      <c r="B17" s="396" t="s">
        <v>35</v>
      </c>
      <c r="C17" s="603" t="s">
        <v>36</v>
      </c>
      <c r="D17" s="396" t="s">
        <v>37</v>
      </c>
      <c r="E17" s="397"/>
      <c r="F17" s="396" t="s">
        <v>38</v>
      </c>
      <c r="G17" s="396" t="s">
        <v>39</v>
      </c>
      <c r="H17" s="396" t="s">
        <v>40</v>
      </c>
      <c r="I17" s="396" t="s">
        <v>41</v>
      </c>
      <c r="J17" s="396" t="s">
        <v>42</v>
      </c>
      <c r="K17" s="396" t="s">
        <v>43</v>
      </c>
      <c r="L17" s="396" t="s">
        <v>44</v>
      </c>
      <c r="M17" s="396" t="s">
        <v>45</v>
      </c>
      <c r="N17" s="396" t="s">
        <v>46</v>
      </c>
      <c r="O17" s="396" t="s">
        <v>47</v>
      </c>
      <c r="P17" s="685"/>
      <c r="Q17" s="685"/>
      <c r="R17" s="685"/>
      <c r="S17" s="397"/>
      <c r="T17" s="432" t="s">
        <v>48</v>
      </c>
      <c r="U17" s="426"/>
      <c r="V17" s="396" t="s">
        <v>49</v>
      </c>
      <c r="W17" s="396" t="s">
        <v>50</v>
      </c>
      <c r="X17" s="401" t="s">
        <v>51</v>
      </c>
      <c r="Y17" s="396" t="s">
        <v>52</v>
      </c>
      <c r="Z17" s="522" t="s">
        <v>53</v>
      </c>
      <c r="AA17" s="522" t="s">
        <v>54</v>
      </c>
      <c r="AB17" s="522" t="s">
        <v>55</v>
      </c>
      <c r="AC17" s="675"/>
      <c r="AD17" s="676"/>
      <c r="AE17" s="664"/>
      <c r="BB17" s="429" t="s">
        <v>56</v>
      </c>
    </row>
    <row r="18" spans="1:54" ht="14.25" customHeight="1" x14ac:dyDescent="0.2">
      <c r="A18" s="400"/>
      <c r="B18" s="400"/>
      <c r="C18" s="400"/>
      <c r="D18" s="398"/>
      <c r="E18" s="399"/>
      <c r="F18" s="400"/>
      <c r="G18" s="400"/>
      <c r="H18" s="400"/>
      <c r="I18" s="400"/>
      <c r="J18" s="400"/>
      <c r="K18" s="400"/>
      <c r="L18" s="400"/>
      <c r="M18" s="400"/>
      <c r="N18" s="400"/>
      <c r="O18" s="398"/>
      <c r="P18" s="686"/>
      <c r="Q18" s="686"/>
      <c r="R18" s="686"/>
      <c r="S18" s="399"/>
      <c r="T18" s="360" t="s">
        <v>57</v>
      </c>
      <c r="U18" s="360" t="s">
        <v>58</v>
      </c>
      <c r="V18" s="400"/>
      <c r="W18" s="400"/>
      <c r="X18" s="402"/>
      <c r="Y18" s="400"/>
      <c r="Z18" s="523"/>
      <c r="AA18" s="523"/>
      <c r="AB18" s="677"/>
      <c r="AC18" s="678"/>
      <c r="AD18" s="679"/>
      <c r="AE18" s="665"/>
      <c r="BB18" s="374"/>
    </row>
    <row r="19" spans="1:54" ht="27.75" hidden="1" customHeight="1" x14ac:dyDescent="0.2">
      <c r="A19" s="475" t="s">
        <v>59</v>
      </c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8"/>
      <c r="AA19" s="48"/>
    </row>
    <row r="20" spans="1:54" ht="16.5" hidden="1" customHeight="1" x14ac:dyDescent="0.25">
      <c r="A20" s="386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9"/>
      <c r="AA20" s="359"/>
    </row>
    <row r="21" spans="1:54" ht="14.25" hidden="1" customHeight="1" x14ac:dyDescent="0.25">
      <c r="A21" s="387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82" t="s">
        <v>66</v>
      </c>
      <c r="P23" s="383"/>
      <c r="Q23" s="383"/>
      <c r="R23" s="383"/>
      <c r="S23" s="383"/>
      <c r="T23" s="383"/>
      <c r="U23" s="384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82" t="s">
        <v>66</v>
      </c>
      <c r="P24" s="383"/>
      <c r="Q24" s="383"/>
      <c r="R24" s="383"/>
      <c r="S24" s="383"/>
      <c r="T24" s="383"/>
      <c r="U24" s="384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7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6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6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6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3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82" t="s">
        <v>66</v>
      </c>
      <c r="P33" s="383"/>
      <c r="Q33" s="383"/>
      <c r="R33" s="383"/>
      <c r="S33" s="383"/>
      <c r="T33" s="383"/>
      <c r="U33" s="384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82" t="s">
        <v>66</v>
      </c>
      <c r="P34" s="383"/>
      <c r="Q34" s="383"/>
      <c r="R34" s="383"/>
      <c r="S34" s="383"/>
      <c r="T34" s="383"/>
      <c r="U34" s="384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7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82" t="s">
        <v>66</v>
      </c>
      <c r="P37" s="383"/>
      <c r="Q37" s="383"/>
      <c r="R37" s="383"/>
      <c r="S37" s="383"/>
      <c r="T37" s="383"/>
      <c r="U37" s="384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82" t="s">
        <v>66</v>
      </c>
      <c r="P38" s="383"/>
      <c r="Q38" s="383"/>
      <c r="R38" s="383"/>
      <c r="S38" s="383"/>
      <c r="T38" s="383"/>
      <c r="U38" s="384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7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82" t="s">
        <v>66</v>
      </c>
      <c r="P41" s="383"/>
      <c r="Q41" s="383"/>
      <c r="R41" s="383"/>
      <c r="S41" s="383"/>
      <c r="T41" s="383"/>
      <c r="U41" s="384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82" t="s">
        <v>66</v>
      </c>
      <c r="P42" s="383"/>
      <c r="Q42" s="383"/>
      <c r="R42" s="383"/>
      <c r="S42" s="383"/>
      <c r="T42" s="383"/>
      <c r="U42" s="384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7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82" t="s">
        <v>66</v>
      </c>
      <c r="P45" s="383"/>
      <c r="Q45" s="383"/>
      <c r="R45" s="383"/>
      <c r="S45" s="383"/>
      <c r="T45" s="383"/>
      <c r="U45" s="384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82" t="s">
        <v>66</v>
      </c>
      <c r="P46" s="383"/>
      <c r="Q46" s="383"/>
      <c r="R46" s="383"/>
      <c r="S46" s="383"/>
      <c r="T46" s="383"/>
      <c r="U46" s="384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75" t="s">
        <v>94</v>
      </c>
      <c r="B47" s="476"/>
      <c r="C47" s="476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6"/>
      <c r="V47" s="476"/>
      <c r="W47" s="476"/>
      <c r="X47" s="476"/>
      <c r="Y47" s="476"/>
      <c r="Z47" s="48"/>
      <c r="AA47" s="48"/>
    </row>
    <row r="48" spans="1:54" ht="16.5" hidden="1" customHeight="1" x14ac:dyDescent="0.25">
      <c r="A48" s="386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9"/>
      <c r="AA48" s="359"/>
    </row>
    <row r="49" spans="1:54" ht="14.25" hidden="1" customHeight="1" x14ac:dyDescent="0.25">
      <c r="A49" s="387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6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82" t="s">
        <v>66</v>
      </c>
      <c r="P52" s="383"/>
      <c r="Q52" s="383"/>
      <c r="R52" s="383"/>
      <c r="S52" s="383"/>
      <c r="T52" s="383"/>
      <c r="U52" s="384"/>
      <c r="V52" s="37" t="s">
        <v>67</v>
      </c>
      <c r="W52" s="367">
        <f>IFERROR(W50/H50,"0")+IFERROR(W51/H51,"0")</f>
        <v>7.4074074074074066</v>
      </c>
      <c r="X52" s="367">
        <f>IFERROR(X50/H50,"0")+IFERROR(X51/H51,"0")</f>
        <v>8</v>
      </c>
      <c r="Y52" s="367">
        <f>IFERROR(IF(Y50="",0,Y50),"0")+IFERROR(IF(Y51="",0,Y51),"0")</f>
        <v>0.17399999999999999</v>
      </c>
      <c r="Z52" s="368"/>
      <c r="AA52" s="368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82" t="s">
        <v>66</v>
      </c>
      <c r="P53" s="383"/>
      <c r="Q53" s="383"/>
      <c r="R53" s="383"/>
      <c r="S53" s="383"/>
      <c r="T53" s="383"/>
      <c r="U53" s="384"/>
      <c r="V53" s="37" t="s">
        <v>65</v>
      </c>
      <c r="W53" s="367">
        <f>IFERROR(SUM(W50:W51),"0")</f>
        <v>80</v>
      </c>
      <c r="X53" s="367">
        <f>IFERROR(SUM(X50:X51),"0")</f>
        <v>86.4</v>
      </c>
      <c r="Y53" s="37"/>
      <c r="Z53" s="368"/>
      <c r="AA53" s="368"/>
    </row>
    <row r="54" spans="1:54" ht="16.5" hidden="1" customHeight="1" x14ac:dyDescent="0.25">
      <c r="A54" s="386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9"/>
      <c r="AA54" s="359"/>
    </row>
    <row r="55" spans="1:54" ht="14.25" hidden="1" customHeight="1" x14ac:dyDescent="0.25">
      <c r="A55" s="387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6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05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82" t="s">
        <v>66</v>
      </c>
      <c r="P60" s="383"/>
      <c r="Q60" s="383"/>
      <c r="R60" s="383"/>
      <c r="S60" s="383"/>
      <c r="T60" s="383"/>
      <c r="U60" s="384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hidden="1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82" t="s">
        <v>66</v>
      </c>
      <c r="P61" s="383"/>
      <c r="Q61" s="383"/>
      <c r="R61" s="383"/>
      <c r="S61" s="383"/>
      <c r="T61" s="383"/>
      <c r="U61" s="384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hidden="1" customHeight="1" x14ac:dyDescent="0.25">
      <c r="A62" s="386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9"/>
      <c r="AA62" s="359"/>
    </row>
    <row r="63" spans="1:54" ht="14.25" hidden="1" customHeight="1" x14ac:dyDescent="0.25">
      <c r="A63" s="387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64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10</v>
      </c>
      <c r="X68" s="366">
        <f t="shared" si="2"/>
        <v>10.8</v>
      </c>
      <c r="Y68" s="36">
        <f t="shared" si="3"/>
        <v>2.1749999999999999E-2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43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</v>
      </c>
      <c r="X72" s="366">
        <f t="shared" si="2"/>
        <v>20</v>
      </c>
      <c r="Y72" s="36">
        <f t="shared" ref="Y72:Y79" si="4">IFERROR(IF(X72=0,"",ROUNDUP(X72/H72,0)*0.00937),"")</f>
        <v>4.6850000000000003E-2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6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7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7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7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3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82" t="s">
        <v>66</v>
      </c>
      <c r="P86" s="383"/>
      <c r="Q86" s="383"/>
      <c r="R86" s="383"/>
      <c r="S86" s="383"/>
      <c r="T86" s="383"/>
      <c r="U86" s="384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5.9259259259259256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6.8599999999999994E-2</v>
      </c>
      <c r="Z86" s="368"/>
      <c r="AA86" s="368"/>
    </row>
    <row r="87" spans="1:54" x14ac:dyDescent="0.2">
      <c r="A87" s="374"/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5"/>
      <c r="O87" s="382" t="s">
        <v>66</v>
      </c>
      <c r="P87" s="383"/>
      <c r="Q87" s="383"/>
      <c r="R87" s="383"/>
      <c r="S87" s="383"/>
      <c r="T87" s="383"/>
      <c r="U87" s="384"/>
      <c r="V87" s="37" t="s">
        <v>65</v>
      </c>
      <c r="W87" s="367">
        <f>IFERROR(SUM(W64:W85),"0")</f>
        <v>30</v>
      </c>
      <c r="X87" s="367">
        <f>IFERROR(SUM(X64:X85),"0")</f>
        <v>30.8</v>
      </c>
      <c r="Y87" s="37"/>
      <c r="Z87" s="368"/>
      <c r="AA87" s="368"/>
    </row>
    <row r="88" spans="1:54" ht="14.25" hidden="1" customHeight="1" x14ac:dyDescent="0.25">
      <c r="A88" s="387" t="s">
        <v>96</v>
      </c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5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7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6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3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82" t="s">
        <v>66</v>
      </c>
      <c r="P93" s="383"/>
      <c r="Q93" s="383"/>
      <c r="R93" s="383"/>
      <c r="S93" s="383"/>
      <c r="T93" s="383"/>
      <c r="U93" s="384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74"/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5"/>
      <c r="O94" s="382" t="s">
        <v>66</v>
      </c>
      <c r="P94" s="383"/>
      <c r="Q94" s="383"/>
      <c r="R94" s="383"/>
      <c r="S94" s="383"/>
      <c r="T94" s="383"/>
      <c r="U94" s="384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7" t="s">
        <v>60</v>
      </c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/>
      <c r="S95" s="374"/>
      <c r="T95" s="374"/>
      <c r="U95" s="374"/>
      <c r="V95" s="374"/>
      <c r="W95" s="374"/>
      <c r="X95" s="374"/>
      <c r="Y95" s="374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7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6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6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hidden="1" x14ac:dyDescent="0.2">
      <c r="A104" s="373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82" t="s">
        <v>66</v>
      </c>
      <c r="P104" s="383"/>
      <c r="Q104" s="383"/>
      <c r="R104" s="383"/>
      <c r="S104" s="383"/>
      <c r="T104" s="383"/>
      <c r="U104" s="384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74"/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5"/>
      <c r="O105" s="382" t="s">
        <v>66</v>
      </c>
      <c r="P105" s="383"/>
      <c r="Q105" s="383"/>
      <c r="R105" s="383"/>
      <c r="S105" s="383"/>
      <c r="T105" s="383"/>
      <c r="U105" s="384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hidden="1" customHeight="1" x14ac:dyDescent="0.25">
      <c r="A106" s="387" t="s">
        <v>68</v>
      </c>
      <c r="B106" s="374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4"/>
      <c r="P106" s="374"/>
      <c r="Q106" s="374"/>
      <c r="R106" s="374"/>
      <c r="S106" s="374"/>
      <c r="T106" s="374"/>
      <c r="U106" s="374"/>
      <c r="V106" s="374"/>
      <c r="W106" s="374"/>
      <c r="X106" s="374"/>
      <c r="Y106" s="374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38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8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5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80</v>
      </c>
      <c r="X110" s="366">
        <f t="shared" si="6"/>
        <v>84</v>
      </c>
      <c r="Y110" s="36">
        <f>IFERROR(IF(X110=0,"",ROUNDUP(X110/H110,0)*0.02175),"")</f>
        <v>0.21749999999999997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4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44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4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63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3"/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5"/>
      <c r="O121" s="382" t="s">
        <v>66</v>
      </c>
      <c r="P121" s="383"/>
      <c r="Q121" s="383"/>
      <c r="R121" s="383"/>
      <c r="S121" s="383"/>
      <c r="T121" s="383"/>
      <c r="U121" s="384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9.5238095238095237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0.21749999999999997</v>
      </c>
      <c r="Z121" s="368"/>
      <c r="AA121" s="368"/>
    </row>
    <row r="122" spans="1:54" x14ac:dyDescent="0.2">
      <c r="A122" s="374"/>
      <c r="B122" s="374"/>
      <c r="C122" s="374"/>
      <c r="D122" s="374"/>
      <c r="E122" s="374"/>
      <c r="F122" s="374"/>
      <c r="G122" s="374"/>
      <c r="H122" s="374"/>
      <c r="I122" s="374"/>
      <c r="J122" s="374"/>
      <c r="K122" s="374"/>
      <c r="L122" s="374"/>
      <c r="M122" s="374"/>
      <c r="N122" s="375"/>
      <c r="O122" s="382" t="s">
        <v>66</v>
      </c>
      <c r="P122" s="383"/>
      <c r="Q122" s="383"/>
      <c r="R122" s="383"/>
      <c r="S122" s="383"/>
      <c r="T122" s="383"/>
      <c r="U122" s="384"/>
      <c r="V122" s="37" t="s">
        <v>65</v>
      </c>
      <c r="W122" s="367">
        <f>IFERROR(SUM(W107:W120),"0")</f>
        <v>80</v>
      </c>
      <c r="X122" s="367">
        <f>IFERROR(SUM(X107:X120),"0")</f>
        <v>84</v>
      </c>
      <c r="Y122" s="37"/>
      <c r="Z122" s="368"/>
      <c r="AA122" s="368"/>
    </row>
    <row r="123" spans="1:54" ht="14.25" hidden="1" customHeight="1" x14ac:dyDescent="0.25">
      <c r="A123" s="387" t="s">
        <v>210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374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6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4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6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4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3"/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5"/>
      <c r="O131" s="382" t="s">
        <v>66</v>
      </c>
      <c r="P131" s="383"/>
      <c r="Q131" s="383"/>
      <c r="R131" s="383"/>
      <c r="S131" s="383"/>
      <c r="T131" s="383"/>
      <c r="U131" s="384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74"/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5"/>
      <c r="O132" s="382" t="s">
        <v>66</v>
      </c>
      <c r="P132" s="383"/>
      <c r="Q132" s="383"/>
      <c r="R132" s="383"/>
      <c r="S132" s="383"/>
      <c r="T132" s="383"/>
      <c r="U132" s="384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86" t="s">
        <v>223</v>
      </c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59"/>
      <c r="AA133" s="359"/>
    </row>
    <row r="134" spans="1:54" ht="14.25" hidden="1" customHeight="1" x14ac:dyDescent="0.25">
      <c r="A134" s="387" t="s">
        <v>68</v>
      </c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374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7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20</v>
      </c>
      <c r="X136" s="366">
        <f>IFERROR(IF(W136="",0,CEILING((W136/$H136),1)*$H136),"")</f>
        <v>25.200000000000003</v>
      </c>
      <c r="Y136" s="36">
        <f>IFERROR(IF(X136=0,"",ROUNDUP(X136/H136,0)*0.02175),"")</f>
        <v>6.5250000000000002E-2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3"/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5"/>
      <c r="O140" s="382" t="s">
        <v>66</v>
      </c>
      <c r="P140" s="383"/>
      <c r="Q140" s="383"/>
      <c r="R140" s="383"/>
      <c r="S140" s="383"/>
      <c r="T140" s="383"/>
      <c r="U140" s="384"/>
      <c r="V140" s="37" t="s">
        <v>67</v>
      </c>
      <c r="W140" s="367">
        <f>IFERROR(W135/H135,"0")+IFERROR(W136/H136,"0")+IFERROR(W137/H137,"0")+IFERROR(W138/H138,"0")+IFERROR(W139/H139,"0")</f>
        <v>2.3809523809523809</v>
      </c>
      <c r="X140" s="367">
        <f>IFERROR(X135/H135,"0")+IFERROR(X136/H136,"0")+IFERROR(X137/H137,"0")+IFERROR(X138/H138,"0")+IFERROR(X139/H139,"0")</f>
        <v>3</v>
      </c>
      <c r="Y140" s="367">
        <f>IFERROR(IF(Y135="",0,Y135),"0")+IFERROR(IF(Y136="",0,Y136),"0")+IFERROR(IF(Y137="",0,Y137),"0")+IFERROR(IF(Y138="",0,Y138),"0")+IFERROR(IF(Y139="",0,Y139),"0")</f>
        <v>6.5250000000000002E-2</v>
      </c>
      <c r="Z140" s="368"/>
      <c r="AA140" s="368"/>
    </row>
    <row r="141" spans="1:54" x14ac:dyDescent="0.2">
      <c r="A141" s="374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5"/>
      <c r="O141" s="382" t="s">
        <v>66</v>
      </c>
      <c r="P141" s="383"/>
      <c r="Q141" s="383"/>
      <c r="R141" s="383"/>
      <c r="S141" s="383"/>
      <c r="T141" s="383"/>
      <c r="U141" s="384"/>
      <c r="V141" s="37" t="s">
        <v>65</v>
      </c>
      <c r="W141" s="367">
        <f>IFERROR(SUM(W135:W139),"0")</f>
        <v>20</v>
      </c>
      <c r="X141" s="367">
        <f>IFERROR(SUM(X135:X139),"0")</f>
        <v>25.200000000000003</v>
      </c>
      <c r="Y141" s="37"/>
      <c r="Z141" s="368"/>
      <c r="AA141" s="368"/>
    </row>
    <row r="142" spans="1:54" ht="27.75" hidden="1" customHeight="1" x14ac:dyDescent="0.2">
      <c r="A142" s="475" t="s">
        <v>233</v>
      </c>
      <c r="B142" s="476"/>
      <c r="C142" s="476"/>
      <c r="D142" s="476"/>
      <c r="E142" s="476"/>
      <c r="F142" s="476"/>
      <c r="G142" s="476"/>
      <c r="H142" s="476"/>
      <c r="I142" s="476"/>
      <c r="J142" s="476"/>
      <c r="K142" s="476"/>
      <c r="L142" s="476"/>
      <c r="M142" s="476"/>
      <c r="N142" s="476"/>
      <c r="O142" s="476"/>
      <c r="P142" s="476"/>
      <c r="Q142" s="476"/>
      <c r="R142" s="476"/>
      <c r="S142" s="476"/>
      <c r="T142" s="476"/>
      <c r="U142" s="476"/>
      <c r="V142" s="476"/>
      <c r="W142" s="476"/>
      <c r="X142" s="476"/>
      <c r="Y142" s="476"/>
      <c r="Z142" s="48"/>
      <c r="AA142" s="48"/>
    </row>
    <row r="143" spans="1:54" ht="16.5" hidden="1" customHeight="1" x14ac:dyDescent="0.25">
      <c r="A143" s="386" t="s">
        <v>234</v>
      </c>
      <c r="B143" s="374"/>
      <c r="C143" s="374"/>
      <c r="D143" s="374"/>
      <c r="E143" s="374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  <c r="X143" s="374"/>
      <c r="Y143" s="374"/>
      <c r="Z143" s="359"/>
      <c r="AA143" s="359"/>
    </row>
    <row r="144" spans="1:54" ht="14.25" hidden="1" customHeight="1" x14ac:dyDescent="0.25">
      <c r="A144" s="387" t="s">
        <v>104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374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6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3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6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3"/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5"/>
      <c r="O148" s="382" t="s">
        <v>66</v>
      </c>
      <c r="P148" s="383"/>
      <c r="Q148" s="383"/>
      <c r="R148" s="383"/>
      <c r="S148" s="383"/>
      <c r="T148" s="383"/>
      <c r="U148" s="384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74"/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5"/>
      <c r="O149" s="382" t="s">
        <v>66</v>
      </c>
      <c r="P149" s="383"/>
      <c r="Q149" s="383"/>
      <c r="R149" s="383"/>
      <c r="S149" s="383"/>
      <c r="T149" s="383"/>
      <c r="U149" s="384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86" t="s">
        <v>241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59"/>
      <c r="AA150" s="359"/>
    </row>
    <row r="151" spans="1:54" ht="14.25" hidden="1" customHeight="1" x14ac:dyDescent="0.25">
      <c r="A151" s="387" t="s">
        <v>60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374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4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3"/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5"/>
      <c r="O161" s="382" t="s">
        <v>66</v>
      </c>
      <c r="P161" s="383"/>
      <c r="Q161" s="383"/>
      <c r="R161" s="383"/>
      <c r="S161" s="383"/>
      <c r="T161" s="383"/>
      <c r="U161" s="384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74"/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5"/>
      <c r="O162" s="382" t="s">
        <v>66</v>
      </c>
      <c r="P162" s="383"/>
      <c r="Q162" s="383"/>
      <c r="R162" s="383"/>
      <c r="S162" s="383"/>
      <c r="T162" s="383"/>
      <c r="U162" s="384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86" t="s">
        <v>260</v>
      </c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  <c r="X163" s="374"/>
      <c r="Y163" s="374"/>
      <c r="Z163" s="359"/>
      <c r="AA163" s="359"/>
    </row>
    <row r="164" spans="1:54" ht="14.25" hidden="1" customHeight="1" x14ac:dyDescent="0.25">
      <c r="A164" s="387" t="s">
        <v>104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3"/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5"/>
      <c r="O167" s="382" t="s">
        <v>66</v>
      </c>
      <c r="P167" s="383"/>
      <c r="Q167" s="383"/>
      <c r="R167" s="383"/>
      <c r="S167" s="383"/>
      <c r="T167" s="383"/>
      <c r="U167" s="384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74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374"/>
      <c r="N168" s="375"/>
      <c r="O168" s="382" t="s">
        <v>66</v>
      </c>
      <c r="P168" s="383"/>
      <c r="Q168" s="383"/>
      <c r="R168" s="383"/>
      <c r="S168" s="383"/>
      <c r="T168" s="383"/>
      <c r="U168" s="384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7" t="s">
        <v>96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4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3"/>
      <c r="B172" s="374"/>
      <c r="C172" s="374"/>
      <c r="D172" s="374"/>
      <c r="E172" s="374"/>
      <c r="F172" s="374"/>
      <c r="G172" s="374"/>
      <c r="H172" s="374"/>
      <c r="I172" s="374"/>
      <c r="J172" s="374"/>
      <c r="K172" s="374"/>
      <c r="L172" s="374"/>
      <c r="M172" s="374"/>
      <c r="N172" s="375"/>
      <c r="O172" s="382" t="s">
        <v>66</v>
      </c>
      <c r="P172" s="383"/>
      <c r="Q172" s="383"/>
      <c r="R172" s="383"/>
      <c r="S172" s="383"/>
      <c r="T172" s="383"/>
      <c r="U172" s="384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74"/>
      <c r="B173" s="374"/>
      <c r="C173" s="374"/>
      <c r="D173" s="374"/>
      <c r="E173" s="374"/>
      <c r="F173" s="374"/>
      <c r="G173" s="374"/>
      <c r="H173" s="374"/>
      <c r="I173" s="374"/>
      <c r="J173" s="374"/>
      <c r="K173" s="374"/>
      <c r="L173" s="374"/>
      <c r="M173" s="374"/>
      <c r="N173" s="375"/>
      <c r="O173" s="382" t="s">
        <v>66</v>
      </c>
      <c r="P173" s="383"/>
      <c r="Q173" s="383"/>
      <c r="R173" s="383"/>
      <c r="S173" s="383"/>
      <c r="T173" s="383"/>
      <c r="U173" s="384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7" t="s">
        <v>60</v>
      </c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374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3"/>
      <c r="B179" s="374"/>
      <c r="C179" s="374"/>
      <c r="D179" s="374"/>
      <c r="E179" s="374"/>
      <c r="F179" s="374"/>
      <c r="G179" s="374"/>
      <c r="H179" s="374"/>
      <c r="I179" s="374"/>
      <c r="J179" s="374"/>
      <c r="K179" s="374"/>
      <c r="L179" s="374"/>
      <c r="M179" s="374"/>
      <c r="N179" s="375"/>
      <c r="O179" s="382" t="s">
        <v>66</v>
      </c>
      <c r="P179" s="383"/>
      <c r="Q179" s="383"/>
      <c r="R179" s="383"/>
      <c r="S179" s="383"/>
      <c r="T179" s="383"/>
      <c r="U179" s="384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74"/>
      <c r="B180" s="374"/>
      <c r="C180" s="374"/>
      <c r="D180" s="374"/>
      <c r="E180" s="374"/>
      <c r="F180" s="374"/>
      <c r="G180" s="374"/>
      <c r="H180" s="374"/>
      <c r="I180" s="374"/>
      <c r="J180" s="374"/>
      <c r="K180" s="374"/>
      <c r="L180" s="374"/>
      <c r="M180" s="374"/>
      <c r="N180" s="375"/>
      <c r="O180" s="382" t="s">
        <v>66</v>
      </c>
      <c r="P180" s="383"/>
      <c r="Q180" s="383"/>
      <c r="R180" s="383"/>
      <c r="S180" s="383"/>
      <c r="T180" s="383"/>
      <c r="U180" s="384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7" t="s">
        <v>68</v>
      </c>
      <c r="B181" s="374"/>
      <c r="C181" s="374"/>
      <c r="D181" s="374"/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  <c r="X181" s="374"/>
      <c r="Y181" s="374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4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6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3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4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4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6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7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4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6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3"/>
      <c r="B199" s="374"/>
      <c r="C199" s="374"/>
      <c r="D199" s="374"/>
      <c r="E199" s="374"/>
      <c r="F199" s="374"/>
      <c r="G199" s="374"/>
      <c r="H199" s="374"/>
      <c r="I199" s="374"/>
      <c r="J199" s="374"/>
      <c r="K199" s="374"/>
      <c r="L199" s="374"/>
      <c r="M199" s="374"/>
      <c r="N199" s="375"/>
      <c r="O199" s="382" t="s">
        <v>66</v>
      </c>
      <c r="P199" s="383"/>
      <c r="Q199" s="383"/>
      <c r="R199" s="383"/>
      <c r="S199" s="383"/>
      <c r="T199" s="383"/>
      <c r="U199" s="384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74"/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5"/>
      <c r="O200" s="382" t="s">
        <v>66</v>
      </c>
      <c r="P200" s="383"/>
      <c r="Q200" s="383"/>
      <c r="R200" s="383"/>
      <c r="S200" s="383"/>
      <c r="T200" s="383"/>
      <c r="U200" s="384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7" t="s">
        <v>210</v>
      </c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  <c r="X201" s="374"/>
      <c r="Y201" s="374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7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3"/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5"/>
      <c r="O206" s="382" t="s">
        <v>66</v>
      </c>
      <c r="P206" s="383"/>
      <c r="Q206" s="383"/>
      <c r="R206" s="383"/>
      <c r="S206" s="383"/>
      <c r="T206" s="383"/>
      <c r="U206" s="384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74"/>
      <c r="B207" s="374"/>
      <c r="C207" s="374"/>
      <c r="D207" s="374"/>
      <c r="E207" s="374"/>
      <c r="F207" s="374"/>
      <c r="G207" s="374"/>
      <c r="H207" s="374"/>
      <c r="I207" s="374"/>
      <c r="J207" s="374"/>
      <c r="K207" s="374"/>
      <c r="L207" s="374"/>
      <c r="M207" s="374"/>
      <c r="N207" s="375"/>
      <c r="O207" s="382" t="s">
        <v>66</v>
      </c>
      <c r="P207" s="383"/>
      <c r="Q207" s="383"/>
      <c r="R207" s="383"/>
      <c r="S207" s="383"/>
      <c r="T207" s="383"/>
      <c r="U207" s="384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86" t="s">
        <v>319</v>
      </c>
      <c r="B208" s="374"/>
      <c r="C208" s="374"/>
      <c r="D208" s="374"/>
      <c r="E208" s="374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  <c r="X208" s="374"/>
      <c r="Y208" s="374"/>
      <c r="Z208" s="359"/>
      <c r="AA208" s="359"/>
    </row>
    <row r="209" spans="1:54" ht="14.25" hidden="1" customHeight="1" x14ac:dyDescent="0.25">
      <c r="A209" s="387" t="s">
        <v>104</v>
      </c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  <c r="X209" s="374"/>
      <c r="Y209" s="374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4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4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5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3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374"/>
      <c r="N216" s="375"/>
      <c r="O216" s="382" t="s">
        <v>66</v>
      </c>
      <c r="P216" s="383"/>
      <c r="Q216" s="383"/>
      <c r="R216" s="383"/>
      <c r="S216" s="383"/>
      <c r="T216" s="383"/>
      <c r="U216" s="384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374"/>
      <c r="N217" s="375"/>
      <c r="O217" s="382" t="s">
        <v>66</v>
      </c>
      <c r="P217" s="383"/>
      <c r="Q217" s="383"/>
      <c r="R217" s="383"/>
      <c r="S217" s="383"/>
      <c r="T217" s="383"/>
      <c r="U217" s="384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7" t="s">
        <v>60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74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6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71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3"/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5"/>
      <c r="O221" s="382" t="s">
        <v>66</v>
      </c>
      <c r="P221" s="383"/>
      <c r="Q221" s="383"/>
      <c r="R221" s="383"/>
      <c r="S221" s="383"/>
      <c r="T221" s="383"/>
      <c r="U221" s="384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74"/>
      <c r="B222" s="374"/>
      <c r="C222" s="374"/>
      <c r="D222" s="374"/>
      <c r="E222" s="374"/>
      <c r="F222" s="374"/>
      <c r="G222" s="374"/>
      <c r="H222" s="374"/>
      <c r="I222" s="374"/>
      <c r="J222" s="374"/>
      <c r="K222" s="374"/>
      <c r="L222" s="374"/>
      <c r="M222" s="374"/>
      <c r="N222" s="375"/>
      <c r="O222" s="382" t="s">
        <v>66</v>
      </c>
      <c r="P222" s="383"/>
      <c r="Q222" s="383"/>
      <c r="R222" s="383"/>
      <c r="S222" s="383"/>
      <c r="T222" s="383"/>
      <c r="U222" s="384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86" t="s">
        <v>336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59"/>
      <c r="AA223" s="359"/>
    </row>
    <row r="224" spans="1:54" ht="14.25" hidden="1" customHeight="1" x14ac:dyDescent="0.25">
      <c r="A224" s="387" t="s">
        <v>104</v>
      </c>
      <c r="B224" s="374"/>
      <c r="C224" s="374"/>
      <c r="D224" s="374"/>
      <c r="E224" s="374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  <c r="X224" s="374"/>
      <c r="Y224" s="374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5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4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6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3"/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5"/>
      <c r="O231" s="382" t="s">
        <v>66</v>
      </c>
      <c r="P231" s="383"/>
      <c r="Q231" s="383"/>
      <c r="R231" s="383"/>
      <c r="S231" s="383"/>
      <c r="T231" s="383"/>
      <c r="U231" s="384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74"/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5"/>
      <c r="O232" s="382" t="s">
        <v>66</v>
      </c>
      <c r="P232" s="383"/>
      <c r="Q232" s="383"/>
      <c r="R232" s="383"/>
      <c r="S232" s="383"/>
      <c r="T232" s="383"/>
      <c r="U232" s="384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86" t="s">
        <v>349</v>
      </c>
      <c r="B233" s="374"/>
      <c r="C233" s="374"/>
      <c r="D233" s="374"/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374"/>
      <c r="Z233" s="359"/>
      <c r="AA233" s="359"/>
    </row>
    <row r="234" spans="1:54" ht="14.25" hidden="1" customHeight="1" x14ac:dyDescent="0.25">
      <c r="A234" s="387" t="s">
        <v>104</v>
      </c>
      <c r="B234" s="374"/>
      <c r="C234" s="374"/>
      <c r="D234" s="374"/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  <c r="X234" s="374"/>
      <c r="Y234" s="374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7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70</v>
      </c>
      <c r="X236" s="366">
        <f t="shared" si="13"/>
        <v>75.600000000000009</v>
      </c>
      <c r="Y236" s="36">
        <f>IFERROR(IF(X236=0,"",ROUNDUP(X236/H236,0)*0.02175),"")</f>
        <v>0.15225</v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6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5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6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6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3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4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39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5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3"/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5"/>
      <c r="O251" s="382" t="s">
        <v>66</v>
      </c>
      <c r="P251" s="383"/>
      <c r="Q251" s="383"/>
      <c r="R251" s="383"/>
      <c r="S251" s="383"/>
      <c r="T251" s="383"/>
      <c r="U251" s="384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6.481481481481481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7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0.15225</v>
      </c>
      <c r="Z251" s="368"/>
      <c r="AA251" s="368"/>
    </row>
    <row r="252" spans="1:54" x14ac:dyDescent="0.2">
      <c r="A252" s="374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82" t="s">
        <v>66</v>
      </c>
      <c r="P252" s="383"/>
      <c r="Q252" s="383"/>
      <c r="R252" s="383"/>
      <c r="S252" s="383"/>
      <c r="T252" s="383"/>
      <c r="U252" s="384"/>
      <c r="V252" s="37" t="s">
        <v>65</v>
      </c>
      <c r="W252" s="367">
        <f>IFERROR(SUM(W235:W250),"0")</f>
        <v>70</v>
      </c>
      <c r="X252" s="367">
        <f>IFERROR(SUM(X235:X250),"0")</f>
        <v>75.600000000000009</v>
      </c>
      <c r="Y252" s="37"/>
      <c r="Z252" s="368"/>
      <c r="AA252" s="368"/>
    </row>
    <row r="253" spans="1:54" ht="14.25" hidden="1" customHeight="1" x14ac:dyDescent="0.25">
      <c r="A253" s="387" t="s">
        <v>96</v>
      </c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  <c r="X253" s="374"/>
      <c r="Y253" s="374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3"/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5"/>
      <c r="O255" s="382" t="s">
        <v>66</v>
      </c>
      <c r="P255" s="383"/>
      <c r="Q255" s="383"/>
      <c r="R255" s="383"/>
      <c r="S255" s="383"/>
      <c r="T255" s="383"/>
      <c r="U255" s="384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74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374"/>
      <c r="N256" s="375"/>
      <c r="O256" s="382" t="s">
        <v>66</v>
      </c>
      <c r="P256" s="383"/>
      <c r="Q256" s="383"/>
      <c r="R256" s="383"/>
      <c r="S256" s="383"/>
      <c r="T256" s="383"/>
      <c r="U256" s="384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7" t="s">
        <v>60</v>
      </c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  <c r="X257" s="374"/>
      <c r="Y257" s="374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80</v>
      </c>
      <c r="X258" s="366">
        <f>IFERROR(IF(W258="",0,CEILING((W258/$H258),1)*$H258),"")</f>
        <v>84</v>
      </c>
      <c r="Y258" s="36">
        <f>IFERROR(IF(X258=0,"",ROUNDUP(X258/H258,0)*0.00753),"")</f>
        <v>0.15060000000000001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6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3"/>
      <c r="B262" s="374"/>
      <c r="C262" s="374"/>
      <c r="D262" s="374"/>
      <c r="E262" s="374"/>
      <c r="F262" s="374"/>
      <c r="G262" s="374"/>
      <c r="H262" s="374"/>
      <c r="I262" s="374"/>
      <c r="J262" s="374"/>
      <c r="K262" s="374"/>
      <c r="L262" s="374"/>
      <c r="M262" s="374"/>
      <c r="N262" s="375"/>
      <c r="O262" s="382" t="s">
        <v>66</v>
      </c>
      <c r="P262" s="383"/>
      <c r="Q262" s="383"/>
      <c r="R262" s="383"/>
      <c r="S262" s="383"/>
      <c r="T262" s="383"/>
      <c r="U262" s="384"/>
      <c r="V262" s="37" t="s">
        <v>67</v>
      </c>
      <c r="W262" s="367">
        <f>IFERROR(W258/H258,"0")+IFERROR(W259/H259,"0")+IFERROR(W260/H260,"0")+IFERROR(W261/H261,"0")</f>
        <v>23.80952380952381</v>
      </c>
      <c r="X262" s="367">
        <f>IFERROR(X258/H258,"0")+IFERROR(X259/H259,"0")+IFERROR(X260/H260,"0")+IFERROR(X261/H261,"0")</f>
        <v>25</v>
      </c>
      <c r="Y262" s="367">
        <f>IFERROR(IF(Y258="",0,Y258),"0")+IFERROR(IF(Y259="",0,Y259),"0")+IFERROR(IF(Y260="",0,Y260),"0")+IFERROR(IF(Y261="",0,Y261),"0")</f>
        <v>0.18825000000000003</v>
      </c>
      <c r="Z262" s="368"/>
      <c r="AA262" s="368"/>
    </row>
    <row r="263" spans="1:54" x14ac:dyDescent="0.2">
      <c r="A263" s="374"/>
      <c r="B263" s="374"/>
      <c r="C263" s="374"/>
      <c r="D263" s="374"/>
      <c r="E263" s="374"/>
      <c r="F263" s="374"/>
      <c r="G263" s="374"/>
      <c r="H263" s="374"/>
      <c r="I263" s="374"/>
      <c r="J263" s="374"/>
      <c r="K263" s="374"/>
      <c r="L263" s="374"/>
      <c r="M263" s="374"/>
      <c r="N263" s="375"/>
      <c r="O263" s="382" t="s">
        <v>66</v>
      </c>
      <c r="P263" s="383"/>
      <c r="Q263" s="383"/>
      <c r="R263" s="383"/>
      <c r="S263" s="383"/>
      <c r="T263" s="383"/>
      <c r="U263" s="384"/>
      <c r="V263" s="37" t="s">
        <v>65</v>
      </c>
      <c r="W263" s="367">
        <f>IFERROR(SUM(W258:W261),"0")</f>
        <v>100</v>
      </c>
      <c r="X263" s="367">
        <f>IFERROR(SUM(X258:X261),"0")</f>
        <v>105</v>
      </c>
      <c r="Y263" s="37"/>
      <c r="Z263" s="368"/>
      <c r="AA263" s="368"/>
    </row>
    <row r="264" spans="1:54" ht="14.25" hidden="1" customHeight="1" x14ac:dyDescent="0.25">
      <c r="A264" s="387" t="s">
        <v>68</v>
      </c>
      <c r="B264" s="374"/>
      <c r="C264" s="374"/>
      <c r="D264" s="374"/>
      <c r="E264" s="374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  <c r="X264" s="374"/>
      <c r="Y264" s="374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1240</v>
      </c>
      <c r="X265" s="366">
        <f t="shared" ref="X265:X273" si="15">IFERROR(IF(W265="",0,CEILING((W265/$H265),1)*$H265),"")</f>
        <v>1240.2</v>
      </c>
      <c r="Y265" s="36">
        <f>IFERROR(IF(X265=0,"",ROUNDUP(X265/H265,0)*0.02175),"")</f>
        <v>3.4582499999999996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6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6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7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6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3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374"/>
      <c r="N274" s="375"/>
      <c r="O274" s="382" t="s">
        <v>66</v>
      </c>
      <c r="P274" s="383"/>
      <c r="Q274" s="383"/>
      <c r="R274" s="383"/>
      <c r="S274" s="383"/>
      <c r="T274" s="383"/>
      <c r="U274" s="384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158.97435897435898</v>
      </c>
      <c r="X274" s="367">
        <f>IFERROR(X265/H265,"0")+IFERROR(X266/H266,"0")+IFERROR(X267/H267,"0")+IFERROR(X268/H268,"0")+IFERROR(X269/H269,"0")+IFERROR(X270/H270,"0")+IFERROR(X271/H271,"0")+IFERROR(X272/H272,"0")+IFERROR(X273/H273,"0")</f>
        <v>159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3.4582499999999996</v>
      </c>
      <c r="Z274" s="368"/>
      <c r="AA274" s="368"/>
    </row>
    <row r="275" spans="1:54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374"/>
      <c r="N275" s="375"/>
      <c r="O275" s="382" t="s">
        <v>66</v>
      </c>
      <c r="P275" s="383"/>
      <c r="Q275" s="383"/>
      <c r="R275" s="383"/>
      <c r="S275" s="383"/>
      <c r="T275" s="383"/>
      <c r="U275" s="384"/>
      <c r="V275" s="37" t="s">
        <v>65</v>
      </c>
      <c r="W275" s="367">
        <f>IFERROR(SUM(W265:W273),"0")</f>
        <v>1240</v>
      </c>
      <c r="X275" s="367">
        <f>IFERROR(SUM(X265:X273),"0")</f>
        <v>1240.2</v>
      </c>
      <c r="Y275" s="37"/>
      <c r="Z275" s="368"/>
      <c r="AA275" s="368"/>
    </row>
    <row r="276" spans="1:54" ht="14.25" hidden="1" customHeight="1" x14ac:dyDescent="0.25">
      <c r="A276" s="387" t="s">
        <v>210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74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5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60</v>
      </c>
      <c r="X278" s="366">
        <f>IFERROR(IF(W278="",0,CEILING((W278/$H278),1)*$H278),"")</f>
        <v>62.4</v>
      </c>
      <c r="Y278" s="36">
        <f>IFERROR(IF(X278=0,"",ROUNDUP(X278/H278,0)*0.02175),"")</f>
        <v>0.17399999999999999</v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3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374"/>
      <c r="N280" s="375"/>
      <c r="O280" s="382" t="s">
        <v>66</v>
      </c>
      <c r="P280" s="383"/>
      <c r="Q280" s="383"/>
      <c r="R280" s="383"/>
      <c r="S280" s="383"/>
      <c r="T280" s="383"/>
      <c r="U280" s="384"/>
      <c r="V280" s="37" t="s">
        <v>67</v>
      </c>
      <c r="W280" s="367">
        <f>IFERROR(W277/H277,"0")+IFERROR(W278/H278,"0")+IFERROR(W279/H279,"0")</f>
        <v>7.6923076923076925</v>
      </c>
      <c r="X280" s="367">
        <f>IFERROR(X277/H277,"0")+IFERROR(X278/H278,"0")+IFERROR(X279/H279,"0")</f>
        <v>8</v>
      </c>
      <c r="Y280" s="367">
        <f>IFERROR(IF(Y277="",0,Y277),"0")+IFERROR(IF(Y278="",0,Y278),"0")+IFERROR(IF(Y279="",0,Y279),"0")</f>
        <v>0.17399999999999999</v>
      </c>
      <c r="Z280" s="368"/>
      <c r="AA280" s="368"/>
    </row>
    <row r="281" spans="1:54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5"/>
      <c r="O281" s="382" t="s">
        <v>66</v>
      </c>
      <c r="P281" s="383"/>
      <c r="Q281" s="383"/>
      <c r="R281" s="383"/>
      <c r="S281" s="383"/>
      <c r="T281" s="383"/>
      <c r="U281" s="384"/>
      <c r="V281" s="37" t="s">
        <v>65</v>
      </c>
      <c r="W281" s="367">
        <f>IFERROR(SUM(W277:W279),"0")</f>
        <v>60</v>
      </c>
      <c r="X281" s="367">
        <f>IFERROR(SUM(X277:X279),"0")</f>
        <v>62.4</v>
      </c>
      <c r="Y281" s="37"/>
      <c r="Z281" s="368"/>
      <c r="AA281" s="368"/>
    </row>
    <row r="282" spans="1:54" ht="14.25" hidden="1" customHeight="1" x14ac:dyDescent="0.25">
      <c r="A282" s="387" t="s">
        <v>82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74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508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740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3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5"/>
      <c r="O286" s="382" t="s">
        <v>66</v>
      </c>
      <c r="P286" s="383"/>
      <c r="Q286" s="383"/>
      <c r="R286" s="383"/>
      <c r="S286" s="383"/>
      <c r="T286" s="383"/>
      <c r="U286" s="384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5"/>
      <c r="O287" s="382" t="s">
        <v>66</v>
      </c>
      <c r="P287" s="383"/>
      <c r="Q287" s="383"/>
      <c r="R287" s="383"/>
      <c r="S287" s="383"/>
      <c r="T287" s="383"/>
      <c r="U287" s="384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7" t="s">
        <v>422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74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3"/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5"/>
      <c r="O292" s="382" t="s">
        <v>66</v>
      </c>
      <c r="P292" s="383"/>
      <c r="Q292" s="383"/>
      <c r="R292" s="383"/>
      <c r="S292" s="383"/>
      <c r="T292" s="383"/>
      <c r="U292" s="384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74"/>
      <c r="B293" s="374"/>
      <c r="C293" s="374"/>
      <c r="D293" s="374"/>
      <c r="E293" s="374"/>
      <c r="F293" s="374"/>
      <c r="G293" s="374"/>
      <c r="H293" s="374"/>
      <c r="I293" s="374"/>
      <c r="J293" s="374"/>
      <c r="K293" s="374"/>
      <c r="L293" s="374"/>
      <c r="M293" s="374"/>
      <c r="N293" s="375"/>
      <c r="O293" s="382" t="s">
        <v>66</v>
      </c>
      <c r="P293" s="383"/>
      <c r="Q293" s="383"/>
      <c r="R293" s="383"/>
      <c r="S293" s="383"/>
      <c r="T293" s="383"/>
      <c r="U293" s="384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86" t="s">
        <v>431</v>
      </c>
      <c r="B294" s="374"/>
      <c r="C294" s="374"/>
      <c r="D294" s="374"/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  <c r="R294" s="374"/>
      <c r="S294" s="374"/>
      <c r="T294" s="374"/>
      <c r="U294" s="374"/>
      <c r="V294" s="374"/>
      <c r="W294" s="374"/>
      <c r="X294" s="374"/>
      <c r="Y294" s="374"/>
      <c r="Z294" s="359"/>
      <c r="AA294" s="359"/>
    </row>
    <row r="295" spans="1:54" ht="14.25" hidden="1" customHeight="1" x14ac:dyDescent="0.25">
      <c r="A295" s="387" t="s">
        <v>104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374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7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30</v>
      </c>
      <c r="X296" s="366">
        <f t="shared" ref="X296:X303" si="16">IFERROR(IF(W296="",0,CEILING((W296/$H296),1)*$H296),"")</f>
        <v>32.400000000000006</v>
      </c>
      <c r="Y296" s="36">
        <f>IFERROR(IF(X296=0,"",ROUNDUP(X296/H296,0)*0.02175),"")</f>
        <v>6.5250000000000002E-2</v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5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3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64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6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3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5"/>
      <c r="O304" s="382" t="s">
        <v>66</v>
      </c>
      <c r="P304" s="383"/>
      <c r="Q304" s="383"/>
      <c r="R304" s="383"/>
      <c r="S304" s="383"/>
      <c r="T304" s="383"/>
      <c r="U304" s="384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2.7777777777777777</v>
      </c>
      <c r="X304" s="367">
        <f>IFERROR(X296/H296,"0")+IFERROR(X297/H297,"0")+IFERROR(X298/H298,"0")+IFERROR(X299/H299,"0")+IFERROR(X300/H300,"0")+IFERROR(X301/H301,"0")+IFERROR(X302/H302,"0")+IFERROR(X303/H303,"0")</f>
        <v>3.0000000000000004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6.5250000000000002E-2</v>
      </c>
      <c r="Z304" s="368"/>
      <c r="AA304" s="368"/>
    </row>
    <row r="305" spans="1:54" x14ac:dyDescent="0.2">
      <c r="A305" s="374"/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5"/>
      <c r="O305" s="382" t="s">
        <v>66</v>
      </c>
      <c r="P305" s="383"/>
      <c r="Q305" s="383"/>
      <c r="R305" s="383"/>
      <c r="S305" s="383"/>
      <c r="T305" s="383"/>
      <c r="U305" s="384"/>
      <c r="V305" s="37" t="s">
        <v>65</v>
      </c>
      <c r="W305" s="367">
        <f>IFERROR(SUM(W296:W303),"0")</f>
        <v>30</v>
      </c>
      <c r="X305" s="367">
        <f>IFERROR(SUM(X296:X303),"0")</f>
        <v>32.400000000000006</v>
      </c>
      <c r="Y305" s="37"/>
      <c r="Z305" s="368"/>
      <c r="AA305" s="368"/>
    </row>
    <row r="306" spans="1:54" ht="14.25" hidden="1" customHeight="1" x14ac:dyDescent="0.25">
      <c r="A306" s="387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74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3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5"/>
      <c r="O309" s="382" t="s">
        <v>66</v>
      </c>
      <c r="P309" s="383"/>
      <c r="Q309" s="383"/>
      <c r="R309" s="383"/>
      <c r="S309" s="383"/>
      <c r="T309" s="383"/>
      <c r="U309" s="384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74"/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5"/>
      <c r="O310" s="382" t="s">
        <v>66</v>
      </c>
      <c r="P310" s="383"/>
      <c r="Q310" s="383"/>
      <c r="R310" s="383"/>
      <c r="S310" s="383"/>
      <c r="T310" s="383"/>
      <c r="U310" s="384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86" t="s">
        <v>449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374"/>
      <c r="Y311" s="374"/>
      <c r="Z311" s="359"/>
      <c r="AA311" s="359"/>
    </row>
    <row r="312" spans="1:54" ht="14.25" hidden="1" customHeight="1" x14ac:dyDescent="0.25">
      <c r="A312" s="387" t="s">
        <v>60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374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4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3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374"/>
      <c r="N314" s="375"/>
      <c r="O314" s="382" t="s">
        <v>66</v>
      </c>
      <c r="P314" s="383"/>
      <c r="Q314" s="383"/>
      <c r="R314" s="383"/>
      <c r="S314" s="383"/>
      <c r="T314" s="383"/>
      <c r="U314" s="384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74"/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5"/>
      <c r="O315" s="382" t="s">
        <v>66</v>
      </c>
      <c r="P315" s="383"/>
      <c r="Q315" s="383"/>
      <c r="R315" s="383"/>
      <c r="S315" s="383"/>
      <c r="T315" s="383"/>
      <c r="U315" s="384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7" t="s">
        <v>68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374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100</v>
      </c>
      <c r="X317" s="366">
        <f>IFERROR(IF(W317="",0,CEILING((W317/$H317),1)*$H317),"")</f>
        <v>105.3</v>
      </c>
      <c r="Y317" s="36">
        <f>IFERROR(IF(X317=0,"",ROUNDUP(X317/H317,0)*0.02175),"")</f>
        <v>0.28275</v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4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3"/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5"/>
      <c r="O320" s="382" t="s">
        <v>66</v>
      </c>
      <c r="P320" s="383"/>
      <c r="Q320" s="383"/>
      <c r="R320" s="383"/>
      <c r="S320" s="383"/>
      <c r="T320" s="383"/>
      <c r="U320" s="384"/>
      <c r="V320" s="37" t="s">
        <v>67</v>
      </c>
      <c r="W320" s="367">
        <f>IFERROR(W317/H317,"0")+IFERROR(W318/H318,"0")+IFERROR(W319/H319,"0")</f>
        <v>12.345679012345679</v>
      </c>
      <c r="X320" s="367">
        <f>IFERROR(X317/H317,"0")+IFERROR(X318/H318,"0")+IFERROR(X319/H319,"0")</f>
        <v>13</v>
      </c>
      <c r="Y320" s="367">
        <f>IFERROR(IF(Y317="",0,Y317),"0")+IFERROR(IF(Y318="",0,Y318),"0")+IFERROR(IF(Y319="",0,Y319),"0")</f>
        <v>0.28275</v>
      </c>
      <c r="Z320" s="368"/>
      <c r="AA320" s="368"/>
    </row>
    <row r="321" spans="1:54" x14ac:dyDescent="0.2">
      <c r="A321" s="374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82" t="s">
        <v>66</v>
      </c>
      <c r="P321" s="383"/>
      <c r="Q321" s="383"/>
      <c r="R321" s="383"/>
      <c r="S321" s="383"/>
      <c r="T321" s="383"/>
      <c r="U321" s="384"/>
      <c r="V321" s="37" t="s">
        <v>65</v>
      </c>
      <c r="W321" s="367">
        <f>IFERROR(SUM(W317:W319),"0")</f>
        <v>100</v>
      </c>
      <c r="X321" s="367">
        <f>IFERROR(SUM(X317:X319),"0")</f>
        <v>105.3</v>
      </c>
      <c r="Y321" s="37"/>
      <c r="Z321" s="368"/>
      <c r="AA321" s="368"/>
    </row>
    <row r="322" spans="1:54" ht="14.25" hidden="1" customHeight="1" x14ac:dyDescent="0.25">
      <c r="A322" s="387" t="s">
        <v>210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374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7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3"/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5"/>
      <c r="O324" s="382" t="s">
        <v>66</v>
      </c>
      <c r="P324" s="383"/>
      <c r="Q324" s="383"/>
      <c r="R324" s="383"/>
      <c r="S324" s="383"/>
      <c r="T324" s="383"/>
      <c r="U324" s="384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74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82" t="s">
        <v>66</v>
      </c>
      <c r="P325" s="383"/>
      <c r="Q325" s="383"/>
      <c r="R325" s="383"/>
      <c r="S325" s="383"/>
      <c r="T325" s="383"/>
      <c r="U325" s="384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7" t="s">
        <v>82</v>
      </c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R326" s="374"/>
      <c r="S326" s="374"/>
      <c r="T326" s="374"/>
      <c r="U326" s="374"/>
      <c r="V326" s="374"/>
      <c r="W326" s="374"/>
      <c r="X326" s="374"/>
      <c r="Y326" s="374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3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5"/>
      <c r="O328" s="382" t="s">
        <v>66</v>
      </c>
      <c r="P328" s="383"/>
      <c r="Q328" s="383"/>
      <c r="R328" s="383"/>
      <c r="S328" s="383"/>
      <c r="T328" s="383"/>
      <c r="U328" s="384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74"/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5"/>
      <c r="O329" s="382" t="s">
        <v>66</v>
      </c>
      <c r="P329" s="383"/>
      <c r="Q329" s="383"/>
      <c r="R329" s="383"/>
      <c r="S329" s="383"/>
      <c r="T329" s="383"/>
      <c r="U329" s="384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75" t="s">
        <v>462</v>
      </c>
      <c r="B330" s="476"/>
      <c r="C330" s="476"/>
      <c r="D330" s="476"/>
      <c r="E330" s="476"/>
      <c r="F330" s="476"/>
      <c r="G330" s="476"/>
      <c r="H330" s="476"/>
      <c r="I330" s="476"/>
      <c r="J330" s="476"/>
      <c r="K330" s="476"/>
      <c r="L330" s="476"/>
      <c r="M330" s="476"/>
      <c r="N330" s="476"/>
      <c r="O330" s="476"/>
      <c r="P330" s="476"/>
      <c r="Q330" s="476"/>
      <c r="R330" s="476"/>
      <c r="S330" s="476"/>
      <c r="T330" s="476"/>
      <c r="U330" s="476"/>
      <c r="V330" s="476"/>
      <c r="W330" s="476"/>
      <c r="X330" s="476"/>
      <c r="Y330" s="476"/>
      <c r="Z330" s="48"/>
      <c r="AA330" s="48"/>
    </row>
    <row r="331" spans="1:54" ht="16.5" hidden="1" customHeight="1" x14ac:dyDescent="0.25">
      <c r="A331" s="386" t="s">
        <v>463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74"/>
      <c r="Z331" s="359"/>
      <c r="AA331" s="359"/>
    </row>
    <row r="332" spans="1:54" ht="14.25" hidden="1" customHeight="1" x14ac:dyDescent="0.25">
      <c r="A332" s="387" t="s">
        <v>104</v>
      </c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374"/>
      <c r="W332" s="374"/>
      <c r="X332" s="374"/>
      <c r="Y332" s="374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6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720</v>
      </c>
      <c r="X334" s="366">
        <f t="shared" si="17"/>
        <v>720</v>
      </c>
      <c r="Y334" s="36">
        <f>IFERROR(IF(X334=0,"",ROUNDUP(X334/H334,0)*0.02175),"")</f>
        <v>1.044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130</v>
      </c>
      <c r="X337" s="366">
        <f t="shared" si="17"/>
        <v>135</v>
      </c>
      <c r="Y337" s="36">
        <f>IFERROR(IF(X337=0,"",ROUNDUP(X337/H337,0)*0.02175),"")</f>
        <v>0.19574999999999998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3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5"/>
      <c r="O341" s="382" t="s">
        <v>66</v>
      </c>
      <c r="P341" s="383"/>
      <c r="Q341" s="383"/>
      <c r="R341" s="383"/>
      <c r="S341" s="383"/>
      <c r="T341" s="383"/>
      <c r="U341" s="384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56.666666666666664</v>
      </c>
      <c r="X341" s="367">
        <f>IFERROR(X333/H333,"0")+IFERROR(X334/H334,"0")+IFERROR(X335/H335,"0")+IFERROR(X336/H336,"0")+IFERROR(X337/H337,"0")+IFERROR(X338/H338,"0")+IFERROR(X339/H339,"0")+IFERROR(X340/H340,"0")</f>
        <v>57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1.2397499999999999</v>
      </c>
      <c r="Z341" s="368"/>
      <c r="AA341" s="368"/>
    </row>
    <row r="342" spans="1:54" x14ac:dyDescent="0.2">
      <c r="A342" s="374"/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5"/>
      <c r="O342" s="382" t="s">
        <v>66</v>
      </c>
      <c r="P342" s="383"/>
      <c r="Q342" s="383"/>
      <c r="R342" s="383"/>
      <c r="S342" s="383"/>
      <c r="T342" s="383"/>
      <c r="U342" s="384"/>
      <c r="V342" s="37" t="s">
        <v>65</v>
      </c>
      <c r="W342" s="367">
        <f>IFERROR(SUM(W333:W340),"0")</f>
        <v>850</v>
      </c>
      <c r="X342" s="367">
        <f>IFERROR(SUM(X333:X340),"0")</f>
        <v>855</v>
      </c>
      <c r="Y342" s="37"/>
      <c r="Z342" s="368"/>
      <c r="AA342" s="368"/>
    </row>
    <row r="343" spans="1:54" ht="14.25" hidden="1" customHeight="1" x14ac:dyDescent="0.25">
      <c r="A343" s="387" t="s">
        <v>96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374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3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770</v>
      </c>
      <c r="X344" s="366">
        <f>IFERROR(IF(W344="",0,CEILING((W344/$H344),1)*$H344),"")</f>
        <v>780</v>
      </c>
      <c r="Y344" s="36">
        <f>IFERROR(IF(X344=0,"",ROUNDUP(X344/H344,0)*0.02175),"")</f>
        <v>1.131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5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3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75"/>
      <c r="O347" s="382" t="s">
        <v>66</v>
      </c>
      <c r="P347" s="383"/>
      <c r="Q347" s="383"/>
      <c r="R347" s="383"/>
      <c r="S347" s="383"/>
      <c r="T347" s="383"/>
      <c r="U347" s="384"/>
      <c r="V347" s="37" t="s">
        <v>67</v>
      </c>
      <c r="W347" s="367">
        <f>IFERROR(W344/H344,"0")+IFERROR(W345/H345,"0")+IFERROR(W346/H346,"0")</f>
        <v>51.333333333333336</v>
      </c>
      <c r="X347" s="367">
        <f>IFERROR(X344/H344,"0")+IFERROR(X345/H345,"0")+IFERROR(X346/H346,"0")</f>
        <v>52</v>
      </c>
      <c r="Y347" s="367">
        <f>IFERROR(IF(Y344="",0,Y344),"0")+IFERROR(IF(Y345="",0,Y345),"0")+IFERROR(IF(Y346="",0,Y346),"0")</f>
        <v>1.131</v>
      </c>
      <c r="Z347" s="368"/>
      <c r="AA347" s="368"/>
    </row>
    <row r="348" spans="1:54" x14ac:dyDescent="0.2">
      <c r="A348" s="374"/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5"/>
      <c r="O348" s="382" t="s">
        <v>66</v>
      </c>
      <c r="P348" s="383"/>
      <c r="Q348" s="383"/>
      <c r="R348" s="383"/>
      <c r="S348" s="383"/>
      <c r="T348" s="383"/>
      <c r="U348" s="384"/>
      <c r="V348" s="37" t="s">
        <v>65</v>
      </c>
      <c r="W348" s="367">
        <f>IFERROR(SUM(W344:W346),"0")</f>
        <v>770</v>
      </c>
      <c r="X348" s="367">
        <f>IFERROR(SUM(X344:X346),"0")</f>
        <v>780</v>
      </c>
      <c r="Y348" s="37"/>
      <c r="Z348" s="368"/>
      <c r="AA348" s="368"/>
    </row>
    <row r="349" spans="1:54" ht="14.25" hidden="1" customHeight="1" x14ac:dyDescent="0.25">
      <c r="A349" s="387" t="s">
        <v>68</v>
      </c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R349" s="374"/>
      <c r="S349" s="374"/>
      <c r="T349" s="374"/>
      <c r="U349" s="374"/>
      <c r="V349" s="374"/>
      <c r="W349" s="374"/>
      <c r="X349" s="374"/>
      <c r="Y349" s="374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7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3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374"/>
      <c r="N352" s="375"/>
      <c r="O352" s="382" t="s">
        <v>66</v>
      </c>
      <c r="P352" s="383"/>
      <c r="Q352" s="383"/>
      <c r="R352" s="383"/>
      <c r="S352" s="383"/>
      <c r="T352" s="383"/>
      <c r="U352" s="384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74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82" t="s">
        <v>66</v>
      </c>
      <c r="P353" s="383"/>
      <c r="Q353" s="383"/>
      <c r="R353" s="383"/>
      <c r="S353" s="383"/>
      <c r="T353" s="383"/>
      <c r="U353" s="384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7" t="s">
        <v>210</v>
      </c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4"/>
      <c r="O354" s="374"/>
      <c r="P354" s="374"/>
      <c r="Q354" s="374"/>
      <c r="R354" s="374"/>
      <c r="S354" s="374"/>
      <c r="T354" s="374"/>
      <c r="U354" s="374"/>
      <c r="V354" s="374"/>
      <c r="W354" s="374"/>
      <c r="X354" s="374"/>
      <c r="Y354" s="374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3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5"/>
      <c r="O356" s="382" t="s">
        <v>66</v>
      </c>
      <c r="P356" s="383"/>
      <c r="Q356" s="383"/>
      <c r="R356" s="383"/>
      <c r="S356" s="383"/>
      <c r="T356" s="383"/>
      <c r="U356" s="384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74"/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5"/>
      <c r="O357" s="382" t="s">
        <v>66</v>
      </c>
      <c r="P357" s="383"/>
      <c r="Q357" s="383"/>
      <c r="R357" s="383"/>
      <c r="S357" s="383"/>
      <c r="T357" s="383"/>
      <c r="U357" s="384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86" t="s">
        <v>489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74"/>
      <c r="Z358" s="359"/>
      <c r="AA358" s="359"/>
    </row>
    <row r="359" spans="1:54" ht="14.25" hidden="1" customHeight="1" x14ac:dyDescent="0.25">
      <c r="A359" s="387" t="s">
        <v>104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374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7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7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7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3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374"/>
      <c r="N365" s="375"/>
      <c r="O365" s="382" t="s">
        <v>66</v>
      </c>
      <c r="P365" s="383"/>
      <c r="Q365" s="383"/>
      <c r="R365" s="383"/>
      <c r="S365" s="383"/>
      <c r="T365" s="383"/>
      <c r="U365" s="384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74"/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5"/>
      <c r="O366" s="382" t="s">
        <v>66</v>
      </c>
      <c r="P366" s="383"/>
      <c r="Q366" s="383"/>
      <c r="R366" s="383"/>
      <c r="S366" s="383"/>
      <c r="T366" s="383"/>
      <c r="U366" s="384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7" t="s">
        <v>60</v>
      </c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4"/>
      <c r="O367" s="374"/>
      <c r="P367" s="374"/>
      <c r="Q367" s="374"/>
      <c r="R367" s="374"/>
      <c r="S367" s="374"/>
      <c r="T367" s="374"/>
      <c r="U367" s="374"/>
      <c r="V367" s="374"/>
      <c r="W367" s="374"/>
      <c r="X367" s="374"/>
      <c r="Y367" s="374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4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80</v>
      </c>
      <c r="X368" s="366">
        <f>IFERROR(IF(W368="",0,CEILING((W368/$H368),1)*$H368),"")</f>
        <v>83.22</v>
      </c>
      <c r="Y368" s="36">
        <f>IFERROR(IF(X368=0,"",ROUNDUP(X368/H368,0)*0.00753),"")</f>
        <v>0.14307</v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3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5"/>
      <c r="O370" s="382" t="s">
        <v>66</v>
      </c>
      <c r="P370" s="383"/>
      <c r="Q370" s="383"/>
      <c r="R370" s="383"/>
      <c r="S370" s="383"/>
      <c r="T370" s="383"/>
      <c r="U370" s="384"/>
      <c r="V370" s="37" t="s">
        <v>67</v>
      </c>
      <c r="W370" s="367">
        <f>IFERROR(W368/H368,"0")+IFERROR(W369/H369,"0")</f>
        <v>18.264840182648403</v>
      </c>
      <c r="X370" s="367">
        <f>IFERROR(X368/H368,"0")+IFERROR(X369/H369,"0")</f>
        <v>19</v>
      </c>
      <c r="Y370" s="367">
        <f>IFERROR(IF(Y368="",0,Y368),"0")+IFERROR(IF(Y369="",0,Y369),"0")</f>
        <v>0.14307</v>
      </c>
      <c r="Z370" s="368"/>
      <c r="AA370" s="368"/>
    </row>
    <row r="371" spans="1:54" x14ac:dyDescent="0.2">
      <c r="A371" s="374"/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5"/>
      <c r="O371" s="382" t="s">
        <v>66</v>
      </c>
      <c r="P371" s="383"/>
      <c r="Q371" s="383"/>
      <c r="R371" s="383"/>
      <c r="S371" s="383"/>
      <c r="T371" s="383"/>
      <c r="U371" s="384"/>
      <c r="V371" s="37" t="s">
        <v>65</v>
      </c>
      <c r="W371" s="367">
        <f>IFERROR(SUM(W368:W369),"0")</f>
        <v>80</v>
      </c>
      <c r="X371" s="367">
        <f>IFERROR(SUM(X368:X369),"0")</f>
        <v>83.22</v>
      </c>
      <c r="Y371" s="37"/>
      <c r="Z371" s="368"/>
      <c r="AA371" s="368"/>
    </row>
    <row r="372" spans="1:54" ht="14.25" hidden="1" customHeight="1" x14ac:dyDescent="0.25">
      <c r="A372" s="387" t="s">
        <v>68</v>
      </c>
      <c r="B372" s="374"/>
      <c r="C372" s="374"/>
      <c r="D372" s="374"/>
      <c r="E372" s="374"/>
      <c r="F372" s="374"/>
      <c r="G372" s="374"/>
      <c r="H372" s="374"/>
      <c r="I372" s="374"/>
      <c r="J372" s="374"/>
      <c r="K372" s="374"/>
      <c r="L372" s="374"/>
      <c r="M372" s="374"/>
      <c r="N372" s="374"/>
      <c r="O372" s="374"/>
      <c r="P372" s="374"/>
      <c r="Q372" s="374"/>
      <c r="R372" s="374"/>
      <c r="S372" s="374"/>
      <c r="T372" s="374"/>
      <c r="U372" s="374"/>
      <c r="V372" s="374"/>
      <c r="W372" s="374"/>
      <c r="X372" s="374"/>
      <c r="Y372" s="374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50</v>
      </c>
      <c r="X373" s="366">
        <f>IFERROR(IF(W373="",0,CEILING((W373/$H373),1)*$H373),"")</f>
        <v>54.6</v>
      </c>
      <c r="Y373" s="36">
        <f>IFERROR(IF(X373=0,"",ROUNDUP(X373/H373,0)*0.02175),"")</f>
        <v>0.15225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5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7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3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5"/>
      <c r="O377" s="382" t="s">
        <v>66</v>
      </c>
      <c r="P377" s="383"/>
      <c r="Q377" s="383"/>
      <c r="R377" s="383"/>
      <c r="S377" s="383"/>
      <c r="T377" s="383"/>
      <c r="U377" s="384"/>
      <c r="V377" s="37" t="s">
        <v>67</v>
      </c>
      <c r="W377" s="367">
        <f>IFERROR(W373/H373,"0")+IFERROR(W374/H374,"0")+IFERROR(W375/H375,"0")+IFERROR(W376/H376,"0")</f>
        <v>6.4102564102564106</v>
      </c>
      <c r="X377" s="367">
        <f>IFERROR(X373/H373,"0")+IFERROR(X374/H374,"0")+IFERROR(X375/H375,"0")+IFERROR(X376/H376,"0")</f>
        <v>7</v>
      </c>
      <c r="Y377" s="367">
        <f>IFERROR(IF(Y373="",0,Y373),"0")+IFERROR(IF(Y374="",0,Y374),"0")+IFERROR(IF(Y375="",0,Y375),"0")+IFERROR(IF(Y376="",0,Y376),"0")</f>
        <v>0.15225</v>
      </c>
      <c r="Z377" s="368"/>
      <c r="AA377" s="368"/>
    </row>
    <row r="378" spans="1:54" x14ac:dyDescent="0.2">
      <c r="A378" s="374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82" t="s">
        <v>66</v>
      </c>
      <c r="P378" s="383"/>
      <c r="Q378" s="383"/>
      <c r="R378" s="383"/>
      <c r="S378" s="383"/>
      <c r="T378" s="383"/>
      <c r="U378" s="384"/>
      <c r="V378" s="37" t="s">
        <v>65</v>
      </c>
      <c r="W378" s="367">
        <f>IFERROR(SUM(W373:W376),"0")</f>
        <v>50</v>
      </c>
      <c r="X378" s="367">
        <f>IFERROR(SUM(X373:X376),"0")</f>
        <v>54.6</v>
      </c>
      <c r="Y378" s="37"/>
      <c r="Z378" s="368"/>
      <c r="AA378" s="368"/>
    </row>
    <row r="379" spans="1:54" ht="14.25" hidden="1" customHeight="1" x14ac:dyDescent="0.25">
      <c r="A379" s="387" t="s">
        <v>210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374"/>
      <c r="Y379" s="374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4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3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5"/>
      <c r="O381" s="382" t="s">
        <v>66</v>
      </c>
      <c r="P381" s="383"/>
      <c r="Q381" s="383"/>
      <c r="R381" s="383"/>
      <c r="S381" s="383"/>
      <c r="T381" s="383"/>
      <c r="U381" s="384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74"/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5"/>
      <c r="O382" s="382" t="s">
        <v>66</v>
      </c>
      <c r="P382" s="383"/>
      <c r="Q382" s="383"/>
      <c r="R382" s="383"/>
      <c r="S382" s="383"/>
      <c r="T382" s="383"/>
      <c r="U382" s="384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75" t="s">
        <v>514</v>
      </c>
      <c r="B383" s="476"/>
      <c r="C383" s="476"/>
      <c r="D383" s="476"/>
      <c r="E383" s="476"/>
      <c r="F383" s="476"/>
      <c r="G383" s="476"/>
      <c r="H383" s="476"/>
      <c r="I383" s="476"/>
      <c r="J383" s="476"/>
      <c r="K383" s="476"/>
      <c r="L383" s="476"/>
      <c r="M383" s="476"/>
      <c r="N383" s="476"/>
      <c r="O383" s="476"/>
      <c r="P383" s="476"/>
      <c r="Q383" s="476"/>
      <c r="R383" s="476"/>
      <c r="S383" s="476"/>
      <c r="T383" s="476"/>
      <c r="U383" s="476"/>
      <c r="V383" s="476"/>
      <c r="W383" s="476"/>
      <c r="X383" s="476"/>
      <c r="Y383" s="476"/>
      <c r="Z383" s="48"/>
      <c r="AA383" s="48"/>
    </row>
    <row r="384" spans="1:54" ht="16.5" hidden="1" customHeight="1" x14ac:dyDescent="0.25">
      <c r="A384" s="386" t="s">
        <v>515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74"/>
      <c r="Z384" s="359"/>
      <c r="AA384" s="359"/>
    </row>
    <row r="385" spans="1:54" ht="14.25" hidden="1" customHeight="1" x14ac:dyDescent="0.25">
      <c r="A385" s="387" t="s">
        <v>104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374"/>
      <c r="Y385" s="374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6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3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5"/>
      <c r="O388" s="382" t="s">
        <v>66</v>
      </c>
      <c r="P388" s="383"/>
      <c r="Q388" s="383"/>
      <c r="R388" s="383"/>
      <c r="S388" s="383"/>
      <c r="T388" s="383"/>
      <c r="U388" s="384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74"/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5"/>
      <c r="O389" s="382" t="s">
        <v>66</v>
      </c>
      <c r="P389" s="383"/>
      <c r="Q389" s="383"/>
      <c r="R389" s="383"/>
      <c r="S389" s="383"/>
      <c r="T389" s="383"/>
      <c r="U389" s="384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7" t="s">
        <v>60</v>
      </c>
      <c r="B390" s="374"/>
      <c r="C390" s="374"/>
      <c r="D390" s="374"/>
      <c r="E390" s="374"/>
      <c r="F390" s="374"/>
      <c r="G390" s="374"/>
      <c r="H390" s="374"/>
      <c r="I390" s="374"/>
      <c r="J390" s="374"/>
      <c r="K390" s="374"/>
      <c r="L390" s="374"/>
      <c r="M390" s="374"/>
      <c r="N390" s="374"/>
      <c r="O390" s="374"/>
      <c r="P390" s="374"/>
      <c r="Q390" s="374"/>
      <c r="R390" s="374"/>
      <c r="S390" s="374"/>
      <c r="T390" s="374"/>
      <c r="U390" s="374"/>
      <c r="V390" s="374"/>
      <c r="W390" s="374"/>
      <c r="X390" s="374"/>
      <c r="Y390" s="374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71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4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5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5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6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5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6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6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hidden="1" x14ac:dyDescent="0.2">
      <c r="A404" s="373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5"/>
      <c r="O404" s="382" t="s">
        <v>66</v>
      </c>
      <c r="P404" s="383"/>
      <c r="Q404" s="383"/>
      <c r="R404" s="383"/>
      <c r="S404" s="383"/>
      <c r="T404" s="383"/>
      <c r="U404" s="384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hidden="1" x14ac:dyDescent="0.2">
      <c r="A405" s="374"/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5"/>
      <c r="O405" s="382" t="s">
        <v>66</v>
      </c>
      <c r="P405" s="383"/>
      <c r="Q405" s="383"/>
      <c r="R405" s="383"/>
      <c r="S405" s="383"/>
      <c r="T405" s="383"/>
      <c r="U405" s="384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hidden="1" customHeight="1" x14ac:dyDescent="0.25">
      <c r="A406" s="387" t="s">
        <v>68</v>
      </c>
      <c r="B406" s="374"/>
      <c r="C406" s="374"/>
      <c r="D406" s="374"/>
      <c r="E406" s="374"/>
      <c r="F406" s="374"/>
      <c r="G406" s="374"/>
      <c r="H406" s="374"/>
      <c r="I406" s="374"/>
      <c r="J406" s="374"/>
      <c r="K406" s="374"/>
      <c r="L406" s="374"/>
      <c r="M406" s="374"/>
      <c r="N406" s="374"/>
      <c r="O406" s="374"/>
      <c r="P406" s="374"/>
      <c r="Q406" s="374"/>
      <c r="R406" s="374"/>
      <c r="S406" s="374"/>
      <c r="T406" s="374"/>
      <c r="U406" s="374"/>
      <c r="V406" s="374"/>
      <c r="W406" s="374"/>
      <c r="X406" s="374"/>
      <c r="Y406" s="374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4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4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3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374"/>
      <c r="N410" s="375"/>
      <c r="O410" s="382" t="s">
        <v>66</v>
      </c>
      <c r="P410" s="383"/>
      <c r="Q410" s="383"/>
      <c r="R410" s="383"/>
      <c r="S410" s="383"/>
      <c r="T410" s="383"/>
      <c r="U410" s="384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82" t="s">
        <v>66</v>
      </c>
      <c r="P411" s="383"/>
      <c r="Q411" s="383"/>
      <c r="R411" s="383"/>
      <c r="S411" s="383"/>
      <c r="T411" s="383"/>
      <c r="U411" s="384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7" t="s">
        <v>210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74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3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374"/>
      <c r="N414" s="375"/>
      <c r="O414" s="382" t="s">
        <v>66</v>
      </c>
      <c r="P414" s="383"/>
      <c r="Q414" s="383"/>
      <c r="R414" s="383"/>
      <c r="S414" s="383"/>
      <c r="T414" s="383"/>
      <c r="U414" s="384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374"/>
      <c r="N415" s="375"/>
      <c r="O415" s="382" t="s">
        <v>66</v>
      </c>
      <c r="P415" s="383"/>
      <c r="Q415" s="383"/>
      <c r="R415" s="383"/>
      <c r="S415" s="383"/>
      <c r="T415" s="383"/>
      <c r="U415" s="384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7" t="s">
        <v>82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74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4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4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3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5"/>
      <c r="O420" s="382" t="s">
        <v>66</v>
      </c>
      <c r="P420" s="383"/>
      <c r="Q420" s="383"/>
      <c r="R420" s="383"/>
      <c r="S420" s="383"/>
      <c r="T420" s="383"/>
      <c r="U420" s="384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5"/>
      <c r="O421" s="382" t="s">
        <v>66</v>
      </c>
      <c r="P421" s="383"/>
      <c r="Q421" s="383"/>
      <c r="R421" s="383"/>
      <c r="S421" s="383"/>
      <c r="T421" s="383"/>
      <c r="U421" s="384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86" t="s">
        <v>562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74"/>
      <c r="Z422" s="359"/>
      <c r="AA422" s="359"/>
    </row>
    <row r="423" spans="1:54" ht="14.25" hidden="1" customHeight="1" x14ac:dyDescent="0.25">
      <c r="A423" s="387" t="s">
        <v>96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74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3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374"/>
      <c r="N426" s="375"/>
      <c r="O426" s="382" t="s">
        <v>66</v>
      </c>
      <c r="P426" s="383"/>
      <c r="Q426" s="383"/>
      <c r="R426" s="383"/>
      <c r="S426" s="383"/>
      <c r="T426" s="383"/>
      <c r="U426" s="384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374"/>
      <c r="N427" s="375"/>
      <c r="O427" s="382" t="s">
        <v>66</v>
      </c>
      <c r="P427" s="383"/>
      <c r="Q427" s="383"/>
      <c r="R427" s="383"/>
      <c r="S427" s="383"/>
      <c r="T427" s="383"/>
      <c r="U427" s="384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7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74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7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7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6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3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374"/>
      <c r="N436" s="375"/>
      <c r="O436" s="382" t="s">
        <v>66</v>
      </c>
      <c r="P436" s="383"/>
      <c r="Q436" s="383"/>
      <c r="R436" s="383"/>
      <c r="S436" s="383"/>
      <c r="T436" s="383"/>
      <c r="U436" s="384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5"/>
      <c r="O437" s="382" t="s">
        <v>66</v>
      </c>
      <c r="P437" s="383"/>
      <c r="Q437" s="383"/>
      <c r="R437" s="383"/>
      <c r="S437" s="383"/>
      <c r="T437" s="383"/>
      <c r="U437" s="384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7" t="s">
        <v>82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74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53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3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5"/>
      <c r="O441" s="382" t="s">
        <v>66</v>
      </c>
      <c r="P441" s="383"/>
      <c r="Q441" s="383"/>
      <c r="R441" s="383"/>
      <c r="S441" s="383"/>
      <c r="T441" s="383"/>
      <c r="U441" s="384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74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82" t="s">
        <v>66</v>
      </c>
      <c r="P442" s="383"/>
      <c r="Q442" s="383"/>
      <c r="R442" s="383"/>
      <c r="S442" s="383"/>
      <c r="T442" s="383"/>
      <c r="U442" s="384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7" t="s">
        <v>91</v>
      </c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4"/>
      <c r="O443" s="374"/>
      <c r="P443" s="374"/>
      <c r="Q443" s="374"/>
      <c r="R443" s="374"/>
      <c r="S443" s="374"/>
      <c r="T443" s="374"/>
      <c r="U443" s="374"/>
      <c r="V443" s="374"/>
      <c r="W443" s="374"/>
      <c r="X443" s="374"/>
      <c r="Y443" s="374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69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3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374"/>
      <c r="N445" s="375"/>
      <c r="O445" s="382" t="s">
        <v>66</v>
      </c>
      <c r="P445" s="383"/>
      <c r="Q445" s="383"/>
      <c r="R445" s="383"/>
      <c r="S445" s="383"/>
      <c r="T445" s="383"/>
      <c r="U445" s="384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74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82" t="s">
        <v>66</v>
      </c>
      <c r="P446" s="383"/>
      <c r="Q446" s="383"/>
      <c r="R446" s="383"/>
      <c r="S446" s="383"/>
      <c r="T446" s="383"/>
      <c r="U446" s="384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7" t="s">
        <v>587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74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51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3"/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5"/>
      <c r="O449" s="382" t="s">
        <v>66</v>
      </c>
      <c r="P449" s="383"/>
      <c r="Q449" s="383"/>
      <c r="R449" s="383"/>
      <c r="S449" s="383"/>
      <c r="T449" s="383"/>
      <c r="U449" s="384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74"/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5"/>
      <c r="O450" s="382" t="s">
        <v>66</v>
      </c>
      <c r="P450" s="383"/>
      <c r="Q450" s="383"/>
      <c r="R450" s="383"/>
      <c r="S450" s="383"/>
      <c r="T450" s="383"/>
      <c r="U450" s="384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75" t="s">
        <v>590</v>
      </c>
      <c r="B451" s="476"/>
      <c r="C451" s="476"/>
      <c r="D451" s="476"/>
      <c r="E451" s="476"/>
      <c r="F451" s="476"/>
      <c r="G451" s="476"/>
      <c r="H451" s="476"/>
      <c r="I451" s="476"/>
      <c r="J451" s="476"/>
      <c r="K451" s="476"/>
      <c r="L451" s="476"/>
      <c r="M451" s="476"/>
      <c r="N451" s="476"/>
      <c r="O451" s="476"/>
      <c r="P451" s="476"/>
      <c r="Q451" s="476"/>
      <c r="R451" s="476"/>
      <c r="S451" s="476"/>
      <c r="T451" s="476"/>
      <c r="U451" s="476"/>
      <c r="V451" s="476"/>
      <c r="W451" s="476"/>
      <c r="X451" s="476"/>
      <c r="Y451" s="476"/>
      <c r="Z451" s="48"/>
      <c r="AA451" s="48"/>
    </row>
    <row r="452" spans="1:54" ht="16.5" hidden="1" customHeight="1" x14ac:dyDescent="0.25">
      <c r="A452" s="386" t="s">
        <v>590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374"/>
      <c r="Y452" s="374"/>
      <c r="Z452" s="359"/>
      <c r="AA452" s="359"/>
    </row>
    <row r="453" spans="1:54" ht="14.25" hidden="1" customHeight="1" x14ac:dyDescent="0.25">
      <c r="A453" s="387" t="s">
        <v>104</v>
      </c>
      <c r="B453" s="374"/>
      <c r="C453" s="374"/>
      <c r="D453" s="374"/>
      <c r="E453" s="374"/>
      <c r="F453" s="374"/>
      <c r="G453" s="374"/>
      <c r="H453" s="374"/>
      <c r="I453" s="374"/>
      <c r="J453" s="374"/>
      <c r="K453" s="374"/>
      <c r="L453" s="374"/>
      <c r="M453" s="374"/>
      <c r="N453" s="374"/>
      <c r="O453" s="374"/>
      <c r="P453" s="374"/>
      <c r="Q453" s="374"/>
      <c r="R453" s="374"/>
      <c r="S453" s="374"/>
      <c r="T453" s="374"/>
      <c r="U453" s="374"/>
      <c r="V453" s="374"/>
      <c r="W453" s="374"/>
      <c r="X453" s="374"/>
      <c r="Y453" s="374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150</v>
      </c>
      <c r="X455" s="366">
        <f t="shared" si="21"/>
        <v>153.12</v>
      </c>
      <c r="Y455" s="36">
        <f t="shared" si="22"/>
        <v>0.34683999999999998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15</v>
      </c>
      <c r="X458" s="366">
        <f t="shared" si="21"/>
        <v>15.84</v>
      </c>
      <c r="Y458" s="36">
        <f t="shared" si="22"/>
        <v>3.5880000000000002E-2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5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5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6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3"/>
      <c r="B465" s="374"/>
      <c r="C465" s="374"/>
      <c r="D465" s="374"/>
      <c r="E465" s="374"/>
      <c r="F465" s="374"/>
      <c r="G465" s="374"/>
      <c r="H465" s="374"/>
      <c r="I465" s="374"/>
      <c r="J465" s="374"/>
      <c r="K465" s="374"/>
      <c r="L465" s="374"/>
      <c r="M465" s="374"/>
      <c r="N465" s="375"/>
      <c r="O465" s="382" t="s">
        <v>66</v>
      </c>
      <c r="P465" s="383"/>
      <c r="Q465" s="383"/>
      <c r="R465" s="383"/>
      <c r="S465" s="383"/>
      <c r="T465" s="383"/>
      <c r="U465" s="384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31.249999999999996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32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0.38272</v>
      </c>
      <c r="Z465" s="368"/>
      <c r="AA465" s="368"/>
    </row>
    <row r="466" spans="1:54" x14ac:dyDescent="0.2">
      <c r="A466" s="374"/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5"/>
      <c r="O466" s="382" t="s">
        <v>66</v>
      </c>
      <c r="P466" s="383"/>
      <c r="Q466" s="383"/>
      <c r="R466" s="383"/>
      <c r="S466" s="383"/>
      <c r="T466" s="383"/>
      <c r="U466" s="384"/>
      <c r="V466" s="37" t="s">
        <v>65</v>
      </c>
      <c r="W466" s="367">
        <f>IFERROR(SUM(W454:W464),"0")</f>
        <v>165</v>
      </c>
      <c r="X466" s="367">
        <f>IFERROR(SUM(X454:X464),"0")</f>
        <v>168.96</v>
      </c>
      <c r="Y466" s="37"/>
      <c r="Z466" s="368"/>
      <c r="AA466" s="368"/>
    </row>
    <row r="467" spans="1:54" ht="14.25" hidden="1" customHeight="1" x14ac:dyDescent="0.25">
      <c r="A467" s="387" t="s">
        <v>96</v>
      </c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4"/>
      <c r="O467" s="374"/>
      <c r="P467" s="374"/>
      <c r="Q467" s="374"/>
      <c r="R467" s="374"/>
      <c r="S467" s="374"/>
      <c r="T467" s="374"/>
      <c r="U467" s="374"/>
      <c r="V467" s="374"/>
      <c r="W467" s="374"/>
      <c r="X467" s="374"/>
      <c r="Y467" s="374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7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200</v>
      </c>
      <c r="X468" s="366">
        <f>IFERROR(IF(W468="",0,CEILING((W468/$H468),1)*$H468),"")</f>
        <v>200.64000000000001</v>
      </c>
      <c r="Y468" s="36">
        <f>IFERROR(IF(X468=0,"",ROUNDUP(X468/H468,0)*0.01196),"")</f>
        <v>0.45448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3"/>
      <c r="B470" s="374"/>
      <c r="C470" s="374"/>
      <c r="D470" s="374"/>
      <c r="E470" s="374"/>
      <c r="F470" s="374"/>
      <c r="G470" s="374"/>
      <c r="H470" s="374"/>
      <c r="I470" s="374"/>
      <c r="J470" s="374"/>
      <c r="K470" s="374"/>
      <c r="L470" s="374"/>
      <c r="M470" s="374"/>
      <c r="N470" s="375"/>
      <c r="O470" s="382" t="s">
        <v>66</v>
      </c>
      <c r="P470" s="383"/>
      <c r="Q470" s="383"/>
      <c r="R470" s="383"/>
      <c r="S470" s="383"/>
      <c r="T470" s="383"/>
      <c r="U470" s="384"/>
      <c r="V470" s="37" t="s">
        <v>67</v>
      </c>
      <c r="W470" s="367">
        <f>IFERROR(W468/H468,"0")+IFERROR(W469/H469,"0")</f>
        <v>37.878787878787875</v>
      </c>
      <c r="X470" s="367">
        <f>IFERROR(X468/H468,"0")+IFERROR(X469/H469,"0")</f>
        <v>38</v>
      </c>
      <c r="Y470" s="367">
        <f>IFERROR(IF(Y468="",0,Y468),"0")+IFERROR(IF(Y469="",0,Y469),"0")</f>
        <v>0.45448</v>
      </c>
      <c r="Z470" s="368"/>
      <c r="AA470" s="368"/>
    </row>
    <row r="471" spans="1:54" x14ac:dyDescent="0.2">
      <c r="A471" s="374"/>
      <c r="B471" s="374"/>
      <c r="C471" s="374"/>
      <c r="D471" s="374"/>
      <c r="E471" s="374"/>
      <c r="F471" s="374"/>
      <c r="G471" s="374"/>
      <c r="H471" s="374"/>
      <c r="I471" s="374"/>
      <c r="J471" s="374"/>
      <c r="K471" s="374"/>
      <c r="L471" s="374"/>
      <c r="M471" s="374"/>
      <c r="N471" s="375"/>
      <c r="O471" s="382" t="s">
        <v>66</v>
      </c>
      <c r="P471" s="383"/>
      <c r="Q471" s="383"/>
      <c r="R471" s="383"/>
      <c r="S471" s="383"/>
      <c r="T471" s="383"/>
      <c r="U471" s="384"/>
      <c r="V471" s="37" t="s">
        <v>65</v>
      </c>
      <c r="W471" s="367">
        <f>IFERROR(SUM(W468:W469),"0")</f>
        <v>200</v>
      </c>
      <c r="X471" s="367">
        <f>IFERROR(SUM(X468:X469),"0")</f>
        <v>200.64000000000001</v>
      </c>
      <c r="Y471" s="37"/>
      <c r="Z471" s="368"/>
      <c r="AA471" s="368"/>
    </row>
    <row r="472" spans="1:54" ht="14.25" hidden="1" customHeight="1" x14ac:dyDescent="0.25">
      <c r="A472" s="387" t="s">
        <v>60</v>
      </c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374"/>
      <c r="N472" s="374"/>
      <c r="O472" s="374"/>
      <c r="P472" s="374"/>
      <c r="Q472" s="374"/>
      <c r="R472" s="374"/>
      <c r="S472" s="374"/>
      <c r="T472" s="374"/>
      <c r="U472" s="374"/>
      <c r="V472" s="374"/>
      <c r="W472" s="374"/>
      <c r="X472" s="374"/>
      <c r="Y472" s="374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100</v>
      </c>
      <c r="X473" s="366">
        <f t="shared" ref="X473:X478" si="23">IFERROR(IF(W473="",0,CEILING((W473/$H473),1)*$H473),"")</f>
        <v>100.32000000000001</v>
      </c>
      <c r="Y473" s="36">
        <f>IFERROR(IF(X473=0,"",ROUNDUP(X473/H473,0)*0.01196),"")</f>
        <v>0.22724</v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4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4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6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3"/>
      <c r="B479" s="374"/>
      <c r="C479" s="374"/>
      <c r="D479" s="374"/>
      <c r="E479" s="374"/>
      <c r="F479" s="374"/>
      <c r="G479" s="374"/>
      <c r="H479" s="374"/>
      <c r="I479" s="374"/>
      <c r="J479" s="374"/>
      <c r="K479" s="374"/>
      <c r="L479" s="374"/>
      <c r="M479" s="374"/>
      <c r="N479" s="375"/>
      <c r="O479" s="382" t="s">
        <v>66</v>
      </c>
      <c r="P479" s="383"/>
      <c r="Q479" s="383"/>
      <c r="R479" s="383"/>
      <c r="S479" s="383"/>
      <c r="T479" s="383"/>
      <c r="U479" s="384"/>
      <c r="V479" s="37" t="s">
        <v>67</v>
      </c>
      <c r="W479" s="367">
        <f>IFERROR(W473/H473,"0")+IFERROR(W474/H474,"0")+IFERROR(W475/H475,"0")+IFERROR(W476/H476,"0")+IFERROR(W477/H477,"0")+IFERROR(W478/H478,"0")</f>
        <v>18.939393939393938</v>
      </c>
      <c r="X479" s="367">
        <f>IFERROR(X473/H473,"0")+IFERROR(X474/H474,"0")+IFERROR(X475/H475,"0")+IFERROR(X476/H476,"0")+IFERROR(X477/H477,"0")+IFERROR(X478/H478,"0")</f>
        <v>19</v>
      </c>
      <c r="Y479" s="367">
        <f>IFERROR(IF(Y473="",0,Y473),"0")+IFERROR(IF(Y474="",0,Y474),"0")+IFERROR(IF(Y475="",0,Y475),"0")+IFERROR(IF(Y476="",0,Y476),"0")+IFERROR(IF(Y477="",0,Y477),"0")+IFERROR(IF(Y478="",0,Y478),"0")</f>
        <v>0.22724</v>
      </c>
      <c r="Z479" s="368"/>
      <c r="AA479" s="368"/>
    </row>
    <row r="480" spans="1:54" x14ac:dyDescent="0.2">
      <c r="A480" s="374"/>
      <c r="B480" s="374"/>
      <c r="C480" s="374"/>
      <c r="D480" s="374"/>
      <c r="E480" s="374"/>
      <c r="F480" s="374"/>
      <c r="G480" s="374"/>
      <c r="H480" s="374"/>
      <c r="I480" s="374"/>
      <c r="J480" s="374"/>
      <c r="K480" s="374"/>
      <c r="L480" s="374"/>
      <c r="M480" s="374"/>
      <c r="N480" s="375"/>
      <c r="O480" s="382" t="s">
        <v>66</v>
      </c>
      <c r="P480" s="383"/>
      <c r="Q480" s="383"/>
      <c r="R480" s="383"/>
      <c r="S480" s="383"/>
      <c r="T480" s="383"/>
      <c r="U480" s="384"/>
      <c r="V480" s="37" t="s">
        <v>65</v>
      </c>
      <c r="W480" s="367">
        <f>IFERROR(SUM(W473:W478),"0")</f>
        <v>100</v>
      </c>
      <c r="X480" s="367">
        <f>IFERROR(SUM(X473:X478),"0")</f>
        <v>100.32000000000001</v>
      </c>
      <c r="Y480" s="37"/>
      <c r="Z480" s="368"/>
      <c r="AA480" s="368"/>
    </row>
    <row r="481" spans="1:54" ht="14.25" hidden="1" customHeight="1" x14ac:dyDescent="0.25">
      <c r="A481" s="387" t="s">
        <v>68</v>
      </c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374"/>
      <c r="N481" s="374"/>
      <c r="O481" s="374"/>
      <c r="P481" s="374"/>
      <c r="Q481" s="374"/>
      <c r="R481" s="374"/>
      <c r="S481" s="374"/>
      <c r="T481" s="374"/>
      <c r="U481" s="374"/>
      <c r="V481" s="374"/>
      <c r="W481" s="374"/>
      <c r="X481" s="374"/>
      <c r="Y481" s="374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3"/>
      <c r="B485" s="374"/>
      <c r="C485" s="374"/>
      <c r="D485" s="374"/>
      <c r="E485" s="374"/>
      <c r="F485" s="374"/>
      <c r="G485" s="374"/>
      <c r="H485" s="374"/>
      <c r="I485" s="374"/>
      <c r="J485" s="374"/>
      <c r="K485" s="374"/>
      <c r="L485" s="374"/>
      <c r="M485" s="374"/>
      <c r="N485" s="375"/>
      <c r="O485" s="382" t="s">
        <v>66</v>
      </c>
      <c r="P485" s="383"/>
      <c r="Q485" s="383"/>
      <c r="R485" s="383"/>
      <c r="S485" s="383"/>
      <c r="T485" s="383"/>
      <c r="U485" s="384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74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82" t="s">
        <v>66</v>
      </c>
      <c r="P486" s="383"/>
      <c r="Q486" s="383"/>
      <c r="R486" s="383"/>
      <c r="S486" s="383"/>
      <c r="T486" s="383"/>
      <c r="U486" s="384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7" t="s">
        <v>210</v>
      </c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4"/>
      <c r="O487" s="374"/>
      <c r="P487" s="374"/>
      <c r="Q487" s="374"/>
      <c r="R487" s="374"/>
      <c r="S487" s="374"/>
      <c r="T487" s="374"/>
      <c r="U487" s="374"/>
      <c r="V487" s="374"/>
      <c r="W487" s="374"/>
      <c r="X487" s="374"/>
      <c r="Y487" s="374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4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3"/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5"/>
      <c r="O489" s="382" t="s">
        <v>66</v>
      </c>
      <c r="P489" s="383"/>
      <c r="Q489" s="383"/>
      <c r="R489" s="383"/>
      <c r="S489" s="383"/>
      <c r="T489" s="383"/>
      <c r="U489" s="384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74"/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5"/>
      <c r="O490" s="382" t="s">
        <v>66</v>
      </c>
      <c r="P490" s="383"/>
      <c r="Q490" s="383"/>
      <c r="R490" s="383"/>
      <c r="S490" s="383"/>
      <c r="T490" s="383"/>
      <c r="U490" s="384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75" t="s">
        <v>637</v>
      </c>
      <c r="B491" s="476"/>
      <c r="C491" s="476"/>
      <c r="D491" s="476"/>
      <c r="E491" s="476"/>
      <c r="F491" s="476"/>
      <c r="G491" s="476"/>
      <c r="H491" s="476"/>
      <c r="I491" s="476"/>
      <c r="J491" s="476"/>
      <c r="K491" s="476"/>
      <c r="L491" s="476"/>
      <c r="M491" s="476"/>
      <c r="N491" s="476"/>
      <c r="O491" s="476"/>
      <c r="P491" s="476"/>
      <c r="Q491" s="476"/>
      <c r="R491" s="476"/>
      <c r="S491" s="476"/>
      <c r="T491" s="476"/>
      <c r="U491" s="476"/>
      <c r="V491" s="476"/>
      <c r="W491" s="476"/>
      <c r="X491" s="476"/>
      <c r="Y491" s="476"/>
      <c r="Z491" s="48"/>
      <c r="AA491" s="48"/>
    </row>
    <row r="492" spans="1:54" ht="16.5" hidden="1" customHeight="1" x14ac:dyDescent="0.25">
      <c r="A492" s="386" t="s">
        <v>638</v>
      </c>
      <c r="B492" s="374"/>
      <c r="C492" s="374"/>
      <c r="D492" s="374"/>
      <c r="E492" s="374"/>
      <c r="F492" s="374"/>
      <c r="G492" s="374"/>
      <c r="H492" s="374"/>
      <c r="I492" s="374"/>
      <c r="J492" s="374"/>
      <c r="K492" s="374"/>
      <c r="L492" s="374"/>
      <c r="M492" s="374"/>
      <c r="N492" s="374"/>
      <c r="O492" s="374"/>
      <c r="P492" s="374"/>
      <c r="Q492" s="374"/>
      <c r="R492" s="374"/>
      <c r="S492" s="374"/>
      <c r="T492" s="374"/>
      <c r="U492" s="374"/>
      <c r="V492" s="374"/>
      <c r="W492" s="374"/>
      <c r="X492" s="374"/>
      <c r="Y492" s="374"/>
      <c r="Z492" s="359"/>
      <c r="AA492" s="359"/>
    </row>
    <row r="493" spans="1:54" ht="14.25" hidden="1" customHeight="1" x14ac:dyDescent="0.25">
      <c r="A493" s="387" t="s">
        <v>104</v>
      </c>
      <c r="B493" s="374"/>
      <c r="C493" s="374"/>
      <c r="D493" s="374"/>
      <c r="E493" s="374"/>
      <c r="F493" s="374"/>
      <c r="G493" s="374"/>
      <c r="H493" s="374"/>
      <c r="I493" s="374"/>
      <c r="J493" s="374"/>
      <c r="K493" s="374"/>
      <c r="L493" s="374"/>
      <c r="M493" s="374"/>
      <c r="N493" s="374"/>
      <c r="O493" s="374"/>
      <c r="P493" s="374"/>
      <c r="Q493" s="374"/>
      <c r="R493" s="374"/>
      <c r="S493" s="374"/>
      <c r="T493" s="374"/>
      <c r="U493" s="374"/>
      <c r="V493" s="374"/>
      <c r="W493" s="374"/>
      <c r="X493" s="374"/>
      <c r="Y493" s="374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7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2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59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60</v>
      </c>
      <c r="X496" s="366">
        <f>IFERROR(IF(W496="",0,CEILING((W496/$H496),1)*$H496),"")</f>
        <v>60</v>
      </c>
      <c r="Y496" s="36">
        <f>IFERROR(IF(X496=0,"",ROUNDUP(X496/H496,0)*0.02175),"")</f>
        <v>0.10874999999999999</v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745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412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3"/>
      <c r="B499" s="374"/>
      <c r="C499" s="374"/>
      <c r="D499" s="374"/>
      <c r="E499" s="374"/>
      <c r="F499" s="374"/>
      <c r="G499" s="374"/>
      <c r="H499" s="374"/>
      <c r="I499" s="374"/>
      <c r="J499" s="374"/>
      <c r="K499" s="374"/>
      <c r="L499" s="374"/>
      <c r="M499" s="374"/>
      <c r="N499" s="375"/>
      <c r="O499" s="382" t="s">
        <v>66</v>
      </c>
      <c r="P499" s="383"/>
      <c r="Q499" s="383"/>
      <c r="R499" s="383"/>
      <c r="S499" s="383"/>
      <c r="T499" s="383"/>
      <c r="U499" s="384"/>
      <c r="V499" s="37" t="s">
        <v>67</v>
      </c>
      <c r="W499" s="367">
        <f>IFERROR(W494/H494,"0")+IFERROR(W495/H495,"0")+IFERROR(W496/H496,"0")+IFERROR(W497/H497,"0")+IFERROR(W498/H498,"0")</f>
        <v>5</v>
      </c>
      <c r="X499" s="367">
        <f>IFERROR(X494/H494,"0")+IFERROR(X495/H495,"0")+IFERROR(X496/H496,"0")+IFERROR(X497/H497,"0")+IFERROR(X498/H498,"0")</f>
        <v>5</v>
      </c>
      <c r="Y499" s="367">
        <f>IFERROR(IF(Y494="",0,Y494),"0")+IFERROR(IF(Y495="",0,Y495),"0")+IFERROR(IF(Y496="",0,Y496),"0")+IFERROR(IF(Y497="",0,Y497),"0")+IFERROR(IF(Y498="",0,Y498),"0")</f>
        <v>0.10874999999999999</v>
      </c>
      <c r="Z499" s="368"/>
      <c r="AA499" s="368"/>
    </row>
    <row r="500" spans="1:54" x14ac:dyDescent="0.2">
      <c r="A500" s="374"/>
      <c r="B500" s="374"/>
      <c r="C500" s="374"/>
      <c r="D500" s="374"/>
      <c r="E500" s="374"/>
      <c r="F500" s="374"/>
      <c r="G500" s="374"/>
      <c r="H500" s="374"/>
      <c r="I500" s="374"/>
      <c r="J500" s="374"/>
      <c r="K500" s="374"/>
      <c r="L500" s="374"/>
      <c r="M500" s="374"/>
      <c r="N500" s="375"/>
      <c r="O500" s="382" t="s">
        <v>66</v>
      </c>
      <c r="P500" s="383"/>
      <c r="Q500" s="383"/>
      <c r="R500" s="383"/>
      <c r="S500" s="383"/>
      <c r="T500" s="383"/>
      <c r="U500" s="384"/>
      <c r="V500" s="37" t="s">
        <v>65</v>
      </c>
      <c r="W500" s="367">
        <f>IFERROR(SUM(W494:W498),"0")</f>
        <v>60</v>
      </c>
      <c r="X500" s="367">
        <f>IFERROR(SUM(X494:X498),"0")</f>
        <v>60</v>
      </c>
      <c r="Y500" s="37"/>
      <c r="Z500" s="368"/>
      <c r="AA500" s="368"/>
    </row>
    <row r="501" spans="1:54" ht="14.25" hidden="1" customHeight="1" x14ac:dyDescent="0.25">
      <c r="A501" s="387" t="s">
        <v>96</v>
      </c>
      <c r="B501" s="374"/>
      <c r="C501" s="374"/>
      <c r="D501" s="374"/>
      <c r="E501" s="374"/>
      <c r="F501" s="374"/>
      <c r="G501" s="374"/>
      <c r="H501" s="374"/>
      <c r="I501" s="374"/>
      <c r="J501" s="374"/>
      <c r="K501" s="374"/>
      <c r="L501" s="374"/>
      <c r="M501" s="374"/>
      <c r="N501" s="374"/>
      <c r="O501" s="374"/>
      <c r="P501" s="374"/>
      <c r="Q501" s="374"/>
      <c r="R501" s="374"/>
      <c r="S501" s="374"/>
      <c r="T501" s="374"/>
      <c r="U501" s="374"/>
      <c r="V501" s="374"/>
      <c r="W501" s="374"/>
      <c r="X501" s="374"/>
      <c r="Y501" s="374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704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28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37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3"/>
      <c r="B505" s="374"/>
      <c r="C505" s="374"/>
      <c r="D505" s="374"/>
      <c r="E505" s="374"/>
      <c r="F505" s="374"/>
      <c r="G505" s="374"/>
      <c r="H505" s="374"/>
      <c r="I505" s="374"/>
      <c r="J505" s="374"/>
      <c r="K505" s="374"/>
      <c r="L505" s="374"/>
      <c r="M505" s="374"/>
      <c r="N505" s="375"/>
      <c r="O505" s="382" t="s">
        <v>66</v>
      </c>
      <c r="P505" s="383"/>
      <c r="Q505" s="383"/>
      <c r="R505" s="383"/>
      <c r="S505" s="383"/>
      <c r="T505" s="383"/>
      <c r="U505" s="384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74"/>
      <c r="B506" s="374"/>
      <c r="C506" s="374"/>
      <c r="D506" s="374"/>
      <c r="E506" s="374"/>
      <c r="F506" s="374"/>
      <c r="G506" s="374"/>
      <c r="H506" s="374"/>
      <c r="I506" s="374"/>
      <c r="J506" s="374"/>
      <c r="K506" s="374"/>
      <c r="L506" s="374"/>
      <c r="M506" s="374"/>
      <c r="N506" s="375"/>
      <c r="O506" s="382" t="s">
        <v>66</v>
      </c>
      <c r="P506" s="383"/>
      <c r="Q506" s="383"/>
      <c r="R506" s="383"/>
      <c r="S506" s="383"/>
      <c r="T506" s="383"/>
      <c r="U506" s="384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7" t="s">
        <v>60</v>
      </c>
      <c r="B507" s="374"/>
      <c r="C507" s="374"/>
      <c r="D507" s="374"/>
      <c r="E507" s="374"/>
      <c r="F507" s="374"/>
      <c r="G507" s="374"/>
      <c r="H507" s="374"/>
      <c r="I507" s="374"/>
      <c r="J507" s="374"/>
      <c r="K507" s="374"/>
      <c r="L507" s="374"/>
      <c r="M507" s="374"/>
      <c r="N507" s="374"/>
      <c r="O507" s="374"/>
      <c r="P507" s="374"/>
      <c r="Q507" s="374"/>
      <c r="R507" s="374"/>
      <c r="S507" s="374"/>
      <c r="T507" s="374"/>
      <c r="U507" s="374"/>
      <c r="V507" s="374"/>
      <c r="W507" s="374"/>
      <c r="X507" s="374"/>
      <c r="Y507" s="374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703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4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478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20</v>
      </c>
      <c r="X510" s="366">
        <f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376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520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3"/>
      <c r="B513" s="374"/>
      <c r="C513" s="374"/>
      <c r="D513" s="374"/>
      <c r="E513" s="374"/>
      <c r="F513" s="374"/>
      <c r="G513" s="374"/>
      <c r="H513" s="374"/>
      <c r="I513" s="374"/>
      <c r="J513" s="374"/>
      <c r="K513" s="374"/>
      <c r="L513" s="374"/>
      <c r="M513" s="374"/>
      <c r="N513" s="375"/>
      <c r="O513" s="382" t="s">
        <v>66</v>
      </c>
      <c r="P513" s="383"/>
      <c r="Q513" s="383"/>
      <c r="R513" s="383"/>
      <c r="S513" s="383"/>
      <c r="T513" s="383"/>
      <c r="U513" s="384"/>
      <c r="V513" s="37" t="s">
        <v>67</v>
      </c>
      <c r="W513" s="367">
        <f>IFERROR(W508/H508,"0")+IFERROR(W509/H509,"0")+IFERROR(W510/H510,"0")+IFERROR(W511/H511,"0")+IFERROR(W512/H512,"0")</f>
        <v>4.7619047619047619</v>
      </c>
      <c r="X513" s="367">
        <f>IFERROR(X508/H508,"0")+IFERROR(X509/H509,"0")+IFERROR(X510/H510,"0")+IFERROR(X511/H511,"0")+IFERROR(X512/H512,"0")</f>
        <v>5</v>
      </c>
      <c r="Y513" s="367">
        <f>IFERROR(IF(Y508="",0,Y508),"0")+IFERROR(IF(Y509="",0,Y509),"0")+IFERROR(IF(Y510="",0,Y510),"0")+IFERROR(IF(Y511="",0,Y511),"0")+IFERROR(IF(Y512="",0,Y512),"0")</f>
        <v>3.7650000000000003E-2</v>
      </c>
      <c r="Z513" s="368"/>
      <c r="AA513" s="368"/>
    </row>
    <row r="514" spans="1:54" x14ac:dyDescent="0.2">
      <c r="A514" s="374"/>
      <c r="B514" s="374"/>
      <c r="C514" s="374"/>
      <c r="D514" s="374"/>
      <c r="E514" s="374"/>
      <c r="F514" s="374"/>
      <c r="G514" s="374"/>
      <c r="H514" s="374"/>
      <c r="I514" s="374"/>
      <c r="J514" s="374"/>
      <c r="K514" s="374"/>
      <c r="L514" s="374"/>
      <c r="M514" s="374"/>
      <c r="N514" s="375"/>
      <c r="O514" s="382" t="s">
        <v>66</v>
      </c>
      <c r="P514" s="383"/>
      <c r="Q514" s="383"/>
      <c r="R514" s="383"/>
      <c r="S514" s="383"/>
      <c r="T514" s="383"/>
      <c r="U514" s="384"/>
      <c r="V514" s="37" t="s">
        <v>65</v>
      </c>
      <c r="W514" s="367">
        <f>IFERROR(SUM(W508:W512),"0")</f>
        <v>20</v>
      </c>
      <c r="X514" s="367">
        <f>IFERROR(SUM(X508:X512),"0")</f>
        <v>21</v>
      </c>
      <c r="Y514" s="37"/>
      <c r="Z514" s="368"/>
      <c r="AA514" s="368"/>
    </row>
    <row r="515" spans="1:54" ht="14.25" hidden="1" customHeight="1" x14ac:dyDescent="0.25">
      <c r="A515" s="387" t="s">
        <v>68</v>
      </c>
      <c r="B515" s="374"/>
      <c r="C515" s="374"/>
      <c r="D515" s="374"/>
      <c r="E515" s="374"/>
      <c r="F515" s="374"/>
      <c r="G515" s="374"/>
      <c r="H515" s="374"/>
      <c r="I515" s="374"/>
      <c r="J515" s="374"/>
      <c r="K515" s="374"/>
      <c r="L515" s="374"/>
      <c r="M515" s="374"/>
      <c r="N515" s="374"/>
      <c r="O515" s="374"/>
      <c r="P515" s="374"/>
      <c r="Q515" s="374"/>
      <c r="R515" s="374"/>
      <c r="S515" s="374"/>
      <c r="T515" s="374"/>
      <c r="U515" s="374"/>
      <c r="V515" s="374"/>
      <c r="W515" s="374"/>
      <c r="X515" s="374"/>
      <c r="Y515" s="374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50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623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718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61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706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3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74"/>
      <c r="N521" s="375"/>
      <c r="O521" s="382" t="s">
        <v>66</v>
      </c>
      <c r="P521" s="383"/>
      <c r="Q521" s="383"/>
      <c r="R521" s="383"/>
      <c r="S521" s="383"/>
      <c r="T521" s="383"/>
      <c r="U521" s="384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74"/>
      <c r="N522" s="375"/>
      <c r="O522" s="382" t="s">
        <v>66</v>
      </c>
      <c r="P522" s="383"/>
      <c r="Q522" s="383"/>
      <c r="R522" s="383"/>
      <c r="S522" s="383"/>
      <c r="T522" s="383"/>
      <c r="U522" s="384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7" t="s">
        <v>210</v>
      </c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4"/>
      <c r="O523" s="374"/>
      <c r="P523" s="374"/>
      <c r="Q523" s="374"/>
      <c r="R523" s="374"/>
      <c r="S523" s="374"/>
      <c r="T523" s="374"/>
      <c r="U523" s="374"/>
      <c r="V523" s="374"/>
      <c r="W523" s="374"/>
      <c r="X523" s="374"/>
      <c r="Y523" s="374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472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487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3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375"/>
      <c r="O526" s="382" t="s">
        <v>66</v>
      </c>
      <c r="P526" s="383"/>
      <c r="Q526" s="383"/>
      <c r="R526" s="383"/>
      <c r="S526" s="383"/>
      <c r="T526" s="383"/>
      <c r="U526" s="384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375"/>
      <c r="O527" s="382" t="s">
        <v>66</v>
      </c>
      <c r="P527" s="383"/>
      <c r="Q527" s="383"/>
      <c r="R527" s="383"/>
      <c r="S527" s="383"/>
      <c r="T527" s="383"/>
      <c r="U527" s="384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539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540"/>
      <c r="O528" s="471" t="s">
        <v>697</v>
      </c>
      <c r="P528" s="425"/>
      <c r="Q528" s="425"/>
      <c r="R528" s="425"/>
      <c r="S528" s="425"/>
      <c r="T528" s="425"/>
      <c r="U528" s="426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4105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4171.04</v>
      </c>
      <c r="Y528" s="37"/>
      <c r="Z528" s="368"/>
      <c r="AA528" s="368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540"/>
      <c r="O529" s="471" t="s">
        <v>698</v>
      </c>
      <c r="P529" s="425"/>
      <c r="Q529" s="425"/>
      <c r="R529" s="425"/>
      <c r="S529" s="425"/>
      <c r="T529" s="425"/>
      <c r="U529" s="426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4321.9950307885929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4391.5480000000007</v>
      </c>
      <c r="Y529" s="37"/>
      <c r="Z529" s="368"/>
      <c r="AA529" s="368"/>
    </row>
    <row r="530" spans="1:30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540"/>
      <c r="O530" s="471" t="s">
        <v>699</v>
      </c>
      <c r="P530" s="425"/>
      <c r="Q530" s="425"/>
      <c r="R530" s="425"/>
      <c r="S530" s="425"/>
      <c r="T530" s="425"/>
      <c r="U530" s="426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8</v>
      </c>
      <c r="Y530" s="37"/>
      <c r="Z530" s="368"/>
      <c r="AA530" s="368"/>
    </row>
    <row r="531" spans="1:30" x14ac:dyDescent="0.2">
      <c r="A531" s="374"/>
      <c r="B531" s="374"/>
      <c r="C531" s="374"/>
      <c r="D531" s="374"/>
      <c r="E531" s="374"/>
      <c r="F531" s="374"/>
      <c r="G531" s="374"/>
      <c r="H531" s="374"/>
      <c r="I531" s="374"/>
      <c r="J531" s="374"/>
      <c r="K531" s="374"/>
      <c r="L531" s="374"/>
      <c r="M531" s="374"/>
      <c r="N531" s="540"/>
      <c r="O531" s="471" t="s">
        <v>701</v>
      </c>
      <c r="P531" s="425"/>
      <c r="Q531" s="425"/>
      <c r="R531" s="425"/>
      <c r="S531" s="425"/>
      <c r="T531" s="425"/>
      <c r="U531" s="426"/>
      <c r="V531" s="37" t="s">
        <v>65</v>
      </c>
      <c r="W531" s="367">
        <f>GrossWeightTotal+PalletQtyTotal*25</f>
        <v>4521.9950307885929</v>
      </c>
      <c r="X531" s="367">
        <f>GrossWeightTotalR+PalletQtyTotalR*25</f>
        <v>4591.5480000000007</v>
      </c>
      <c r="Y531" s="37"/>
      <c r="Z531" s="368"/>
      <c r="AA531" s="368"/>
    </row>
    <row r="532" spans="1:30" x14ac:dyDescent="0.2">
      <c r="A532" s="374"/>
      <c r="B532" s="374"/>
      <c r="C532" s="374"/>
      <c r="D532" s="374"/>
      <c r="E532" s="374"/>
      <c r="F532" s="374"/>
      <c r="G532" s="374"/>
      <c r="H532" s="374"/>
      <c r="I532" s="374"/>
      <c r="J532" s="374"/>
      <c r="K532" s="374"/>
      <c r="L532" s="374"/>
      <c r="M532" s="374"/>
      <c r="N532" s="540"/>
      <c r="O532" s="471" t="s">
        <v>702</v>
      </c>
      <c r="P532" s="425"/>
      <c r="Q532" s="425"/>
      <c r="R532" s="425"/>
      <c r="S532" s="425"/>
      <c r="T532" s="425"/>
      <c r="U532" s="426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467.82440715888202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476</v>
      </c>
      <c r="Y532" s="37"/>
      <c r="Z532" s="368"/>
      <c r="AA532" s="368"/>
    </row>
    <row r="533" spans="1:30" ht="14.25" hidden="1" customHeight="1" x14ac:dyDescent="0.2">
      <c r="A533" s="374"/>
      <c r="B533" s="374"/>
      <c r="C533" s="374"/>
      <c r="D533" s="374"/>
      <c r="E533" s="374"/>
      <c r="F533" s="374"/>
      <c r="G533" s="374"/>
      <c r="H533" s="374"/>
      <c r="I533" s="374"/>
      <c r="J533" s="374"/>
      <c r="K533" s="374"/>
      <c r="L533" s="374"/>
      <c r="M533" s="374"/>
      <c r="N533" s="540"/>
      <c r="O533" s="471" t="s">
        <v>703</v>
      </c>
      <c r="P533" s="425"/>
      <c r="Q533" s="425"/>
      <c r="R533" s="425"/>
      <c r="S533" s="425"/>
      <c r="T533" s="425"/>
      <c r="U533" s="426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8.7230099999999986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77" t="s">
        <v>94</v>
      </c>
      <c r="D535" s="393"/>
      <c r="E535" s="393"/>
      <c r="F535" s="388"/>
      <c r="G535" s="377" t="s">
        <v>233</v>
      </c>
      <c r="H535" s="393"/>
      <c r="I535" s="393"/>
      <c r="J535" s="393"/>
      <c r="K535" s="393"/>
      <c r="L535" s="393"/>
      <c r="M535" s="393"/>
      <c r="N535" s="393"/>
      <c r="O535" s="393"/>
      <c r="P535" s="388"/>
      <c r="Q535" s="377" t="s">
        <v>462</v>
      </c>
      <c r="R535" s="388"/>
      <c r="S535" s="377" t="s">
        <v>514</v>
      </c>
      <c r="T535" s="388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7" t="s">
        <v>706</v>
      </c>
      <c r="B536" s="377" t="s">
        <v>59</v>
      </c>
      <c r="C536" s="377" t="s">
        <v>95</v>
      </c>
      <c r="D536" s="377" t="s">
        <v>103</v>
      </c>
      <c r="E536" s="377" t="s">
        <v>94</v>
      </c>
      <c r="F536" s="377" t="s">
        <v>223</v>
      </c>
      <c r="G536" s="377" t="s">
        <v>234</v>
      </c>
      <c r="H536" s="377" t="s">
        <v>241</v>
      </c>
      <c r="I536" s="377" t="s">
        <v>260</v>
      </c>
      <c r="J536" s="377" t="s">
        <v>319</v>
      </c>
      <c r="K536" s="357"/>
      <c r="L536" s="377" t="s">
        <v>349</v>
      </c>
      <c r="M536" s="357"/>
      <c r="N536" s="377" t="s">
        <v>349</v>
      </c>
      <c r="O536" s="377" t="s">
        <v>431</v>
      </c>
      <c r="P536" s="377" t="s">
        <v>449</v>
      </c>
      <c r="Q536" s="377" t="s">
        <v>463</v>
      </c>
      <c r="R536" s="377" t="s">
        <v>489</v>
      </c>
      <c r="S536" s="377" t="s">
        <v>515</v>
      </c>
      <c r="T536" s="377" t="s">
        <v>562</v>
      </c>
      <c r="U536" s="377" t="s">
        <v>590</v>
      </c>
      <c r="V536" s="377" t="s">
        <v>638</v>
      </c>
      <c r="AA536" s="52"/>
      <c r="AD536" s="357"/>
    </row>
    <row r="537" spans="1:30" ht="13.5" customHeight="1" thickBot="1" x14ac:dyDescent="0.25">
      <c r="A537" s="578"/>
      <c r="B537" s="378"/>
      <c r="C537" s="378"/>
      <c r="D537" s="378"/>
      <c r="E537" s="378"/>
      <c r="F537" s="378"/>
      <c r="G537" s="378"/>
      <c r="H537" s="378"/>
      <c r="I537" s="378"/>
      <c r="J537" s="378"/>
      <c r="K537" s="357"/>
      <c r="L537" s="378"/>
      <c r="M537" s="357"/>
      <c r="N537" s="378"/>
      <c r="O537" s="378"/>
      <c r="P537" s="378"/>
      <c r="Q537" s="378"/>
      <c r="R537" s="378"/>
      <c r="S537" s="378"/>
      <c r="T537" s="378"/>
      <c r="U537" s="378"/>
      <c r="V537" s="378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86.4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114.8</v>
      </c>
      <c r="F538" s="46">
        <f>IFERROR(X135*1,"0")+IFERROR(X136*1,"0")+IFERROR(X137*1,"0")+IFERROR(X138*1,"0")+IFERROR(X139*1,"0")</f>
        <v>25.200000000000003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1483.2000000000003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1483.2000000000003</v>
      </c>
      <c r="O538" s="46">
        <f>IFERROR(X296*1,"0")+IFERROR(X297*1,"0")+IFERROR(X298*1,"0")+IFERROR(X299*1,"0")+IFERROR(X300*1,"0")+IFERROR(X301*1,"0")+IFERROR(X302*1,"0")+IFERROR(X303*1,"0")+IFERROR(X307*1,"0")+IFERROR(X308*1,"0")</f>
        <v>32.400000000000006</v>
      </c>
      <c r="P538" s="46">
        <f>IFERROR(X313*1,"0")+IFERROR(X317*1,"0")+IFERROR(X318*1,"0")+IFERROR(X319*1,"0")+IFERROR(X323*1,"0")+IFERROR(X327*1,"0")</f>
        <v>105.3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1635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137.82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469.92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81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0,00"/>
        <filter val="10,00"/>
        <filter val="100,00"/>
        <filter val="12,35"/>
        <filter val="130,00"/>
        <filter val="15,00"/>
        <filter val="150,00"/>
        <filter val="158,97"/>
        <filter val="165,00"/>
        <filter val="18,26"/>
        <filter val="18,94"/>
        <filter val="2,38"/>
        <filter val="2,78"/>
        <filter val="20,00"/>
        <filter val="200,00"/>
        <filter val="23,81"/>
        <filter val="30,00"/>
        <filter val="31,25"/>
        <filter val="37,88"/>
        <filter val="4 105,00"/>
        <filter val="4 322,00"/>
        <filter val="4 522,00"/>
        <filter val="4,76"/>
        <filter val="467,82"/>
        <filter val="5,00"/>
        <filter val="5,93"/>
        <filter val="50,00"/>
        <filter val="51,33"/>
        <filter val="56,67"/>
        <filter val="6,41"/>
        <filter val="6,48"/>
        <filter val="60,00"/>
        <filter val="7,41"/>
        <filter val="7,69"/>
        <filter val="70,00"/>
        <filter val="720,00"/>
        <filter val="770,00"/>
        <filter val="8"/>
        <filter val="80,00"/>
        <filter val="850,00"/>
        <filter val="9,52"/>
      </filters>
    </filterColumn>
  </autoFilter>
  <mergeCells count="961"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D498:E498"/>
    <mergeCell ref="O376:S376"/>
    <mergeCell ref="O468:S468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O97:S97"/>
    <mergeCell ref="D77:E77"/>
    <mergeCell ref="D108:E108"/>
    <mergeCell ref="D375:E375"/>
    <mergeCell ref="D369:E369"/>
    <mergeCell ref="O191:S191"/>
    <mergeCell ref="D160:E160"/>
    <mergeCell ref="O78:S78"/>
    <mergeCell ref="O170:S170"/>
    <mergeCell ref="A150:Y150"/>
    <mergeCell ref="A144:Y14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65:S65"/>
    <mergeCell ref="A436:N437"/>
    <mergeCell ref="D70:E70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334:S334"/>
    <mergeCell ref="O273:S273"/>
    <mergeCell ref="D28:E28"/>
    <mergeCell ref="O141:U141"/>
    <mergeCell ref="O318:S318"/>
    <mergeCell ref="D290:E290"/>
    <mergeCell ref="D361:E361"/>
    <mergeCell ref="D69:E69"/>
    <mergeCell ref="D313:E313"/>
    <mergeCell ref="O352:U352"/>
    <mergeCell ref="O44:S44"/>
    <mergeCell ref="O31:S31"/>
    <mergeCell ref="O202:S202"/>
    <mergeCell ref="D238:E238"/>
    <mergeCell ref="O305:U305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158:E158"/>
    <mergeCell ref="O176:S176"/>
    <mergeCell ref="D229:E229"/>
    <mergeCell ref="O355:S355"/>
    <mergeCell ref="O455:S455"/>
    <mergeCell ref="O99:S99"/>
    <mergeCell ref="O434:S434"/>
    <mergeCell ref="O444:S444"/>
    <mergeCell ref="D417:E417"/>
    <mergeCell ref="A521:N522"/>
    <mergeCell ref="D495:E495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31:E31"/>
    <mergeCell ref="O17:S18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302:E302"/>
    <mergeCell ref="D432:E432"/>
    <mergeCell ref="O450:U450"/>
    <mergeCell ref="O437:U437"/>
    <mergeCell ref="D189:E189"/>
    <mergeCell ref="O80:S80"/>
    <mergeCell ref="D187:E187"/>
    <mergeCell ref="O270:S270"/>
    <mergeCell ref="D400:E400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O373:S373"/>
    <mergeCell ref="A404:N405"/>
    <mergeCell ref="D461:E461"/>
    <mergeCell ref="A470:N471"/>
    <mergeCell ref="D303:E303"/>
    <mergeCell ref="D429:E42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O260:S260"/>
    <mergeCell ref="O116:S116"/>
    <mergeCell ref="D96:E96"/>
    <mergeCell ref="O232:U232"/>
    <mergeCell ref="D81:E81"/>
    <mergeCell ref="O329:U329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D440:E440"/>
    <mergeCell ref="O456:S456"/>
    <mergeCell ref="O478:S478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D112:E112"/>
    <mergeCell ref="A161:N162"/>
    <mergeCell ref="A422:Y422"/>
    <mergeCell ref="D74:E74"/>
    <mergeCell ref="D130:E130"/>
    <mergeCell ref="O41:U41"/>
    <mergeCell ref="D68:E68"/>
    <mergeCell ref="D335:E335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O361:S361"/>
    <mergeCell ref="O217:U217"/>
    <mergeCell ref="O267:S267"/>
    <mergeCell ref="O425:S425"/>
    <mergeCell ref="D36:E36"/>
    <mergeCell ref="O254:S254"/>
    <mergeCell ref="O410:U410"/>
    <mergeCell ref="D188:E188"/>
    <mergeCell ref="D424:E424"/>
    <mergeCell ref="O252:U252"/>
    <mergeCell ref="A41:N42"/>
    <mergeCell ref="D399:E399"/>
    <mergeCell ref="A385:Y385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D476:E476"/>
    <mergeCell ref="A493:Y493"/>
    <mergeCell ref="A443:Y443"/>
    <mergeCell ref="O496:S496"/>
    <mergeCell ref="G535:P535"/>
    <mergeCell ref="U536:U537"/>
    <mergeCell ref="O505:U505"/>
    <mergeCell ref="B536:B537"/>
    <mergeCell ref="O486:U486"/>
    <mergeCell ref="A447:Y447"/>
    <mergeCell ref="D59:E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399:S399"/>
    <mergeCell ref="O321:U321"/>
    <mergeCell ref="O315:U315"/>
    <mergeCell ref="D283:E283"/>
    <mergeCell ref="O341:U341"/>
    <mergeCell ref="O386:S386"/>
    <mergeCell ref="D488:E488"/>
    <mergeCell ref="O494:S494"/>
    <mergeCell ref="A358:Y358"/>
    <mergeCell ref="D502:E50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O301:S301"/>
    <mergeCell ref="D425:E425"/>
    <mergeCell ref="A441:N442"/>
    <mergeCell ref="O449:U449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D85:E85"/>
    <mergeCell ref="O111:S111"/>
    <mergeCell ref="A63:Y63"/>
    <mergeCell ref="O70:S70"/>
    <mergeCell ref="O241:S241"/>
    <mergeCell ref="O228:S228"/>
    <mergeCell ref="O255:U255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6:Y1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2024-04-23T11:11:33Z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