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318DA3-566B-4205-9DFC-F096A28F2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Y430" i="2" s="1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Y219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W42" i="2"/>
  <c r="W41" i="2"/>
  <c r="X40" i="2"/>
  <c r="X42" i="2" s="1"/>
  <c r="O40" i="2"/>
  <c r="W38" i="2"/>
  <c r="W37" i="2"/>
  <c r="X36" i="2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Y27" i="2"/>
  <c r="X27" i="2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Y33" i="2" l="1"/>
  <c r="X87" i="2"/>
  <c r="H538" i="2"/>
  <c r="Y327" i="2"/>
  <c r="Y328" i="2" s="1"/>
  <c r="X328" i="2"/>
  <c r="X405" i="2"/>
  <c r="X505" i="2"/>
  <c r="X309" i="2"/>
  <c r="Y436" i="2"/>
  <c r="X506" i="2"/>
  <c r="Y221" i="2"/>
  <c r="X252" i="2"/>
  <c r="Y307" i="2"/>
  <c r="Y309" i="2" s="1"/>
  <c r="X356" i="2"/>
  <c r="Y380" i="2"/>
  <c r="Y381" i="2" s="1"/>
  <c r="X381" i="2"/>
  <c r="X414" i="2"/>
  <c r="Y488" i="2"/>
  <c r="Y489" i="2" s="1"/>
  <c r="X320" i="2"/>
  <c r="X514" i="2"/>
  <c r="W532" i="2"/>
  <c r="X167" i="2"/>
  <c r="X38" i="2"/>
  <c r="Y36" i="2"/>
  <c r="Y37" i="2" s="1"/>
  <c r="X53" i="2"/>
  <c r="X52" i="2"/>
  <c r="X37" i="2"/>
  <c r="X207" i="2"/>
  <c r="Y231" i="2"/>
  <c r="Y40" i="2"/>
  <c r="Y41" i="2" s="1"/>
  <c r="X41" i="2"/>
  <c r="X292" i="2"/>
  <c r="Y290" i="2"/>
  <c r="X530" i="2"/>
  <c r="X34" i="2"/>
  <c r="X172" i="2"/>
  <c r="X173" i="2"/>
  <c r="X217" i="2"/>
  <c r="X441" i="2"/>
  <c r="Y439" i="2"/>
  <c r="Y441" i="2" s="1"/>
  <c r="X465" i="2"/>
  <c r="Y454" i="2"/>
  <c r="Y465" i="2" s="1"/>
  <c r="G538" i="2"/>
  <c r="X293" i="2"/>
  <c r="X321" i="2"/>
  <c r="X342" i="2"/>
  <c r="Y347" i="2"/>
  <c r="R538" i="2"/>
  <c r="X471" i="2"/>
  <c r="X485" i="2"/>
  <c r="W528" i="2"/>
  <c r="C538" i="2"/>
  <c r="Y60" i="2"/>
  <c r="Y145" i="2"/>
  <c r="Y148" i="2" s="1"/>
  <c r="I538" i="2"/>
  <c r="X168" i="2"/>
  <c r="X222" i="2"/>
  <c r="X263" i="2"/>
  <c r="Y274" i="2"/>
  <c r="X281" i="2"/>
  <c r="Y286" i="2"/>
  <c r="Y289" i="2"/>
  <c r="Y317" i="2"/>
  <c r="X353" i="2"/>
  <c r="Y355" i="2"/>
  <c r="Y356" i="2" s="1"/>
  <c r="Y360" i="2"/>
  <c r="Y365" i="2" s="1"/>
  <c r="Y413" i="2"/>
  <c r="Y414" i="2" s="1"/>
  <c r="X420" i="2"/>
  <c r="X436" i="2"/>
  <c r="Y448" i="2"/>
  <c r="Y449" i="2" s="1"/>
  <c r="X450" i="2"/>
  <c r="Y468" i="2"/>
  <c r="Y470" i="2" s="1"/>
  <c r="Y482" i="2"/>
  <c r="Y485" i="2" s="1"/>
  <c r="X490" i="2"/>
  <c r="Y502" i="2"/>
  <c r="Y505" i="2" s="1"/>
  <c r="X527" i="2"/>
  <c r="X33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Y292" i="2"/>
  <c r="Y533" i="2" s="1"/>
  <c r="X532" i="2"/>
  <c r="X528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<sst xmlns="http://schemas.openxmlformats.org/spreadsheetml/2006/main" count="3500" uniqueCount="749">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</sst>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 t="s">
        <v>748</v>
      </c>
      <c r="I5" s="732"/>
      <c r="J5" s="732"/>
      <c r="K5" s="732"/>
      <c r="L5" s="732"/>
      <c r="M5" s="71"/>
      <c r="O5" s="26" t="s">
        <v>4</v>
      </c>
      <c r="P5" s="734">
        <v>45407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Четверг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0.5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hidden="1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hidden="1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hidden="1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hidden="1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hidden="1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hidden="1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idden="1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hidden="1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hidden="1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hidden="1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55.55555555555555</v>
      </c>
      <c r="X60" s="42">
        <f>IFERROR(X56/H56,"0")+IFERROR(X57/H57,"0")+IFERROR(X58/H58,"0")+IFERROR(X59/H59,"0")</f>
        <v>56</v>
      </c>
      <c r="Y60" s="42">
        <f>IFERROR(IF(Y56="",0,Y56),"0")+IFERROR(IF(Y57="",0,Y57),"0")+IFERROR(IF(Y58="",0,Y58),"0")+IFERROR(IF(Y59="",0,Y59),"0")</f>
        <v>1.218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600</v>
      </c>
      <c r="X61" s="42">
        <f>IFERROR(SUM(X56:X59),"0")</f>
        <v>604.80000000000007</v>
      </c>
      <c r="Y61" s="41"/>
      <c r="Z61" s="65"/>
      <c r="AA61" s="65"/>
    </row>
    <row r="62" spans="1:54" ht="16.5" hidden="1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hidden="1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hidden="1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hidden="1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hidden="1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hidden="1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hidden="1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hidden="1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hidden="1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hidden="1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hidden="1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30</v>
      </c>
      <c r="X112" s="54">
        <f t="shared" si="6"/>
        <v>33.6</v>
      </c>
      <c r="Y112" s="40">
        <f>IFERROR(IF(X112=0,"",ROUNDUP(X112/H112,0)*0.02175),"")</f>
        <v>8.6999999999999994E-2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32</v>
      </c>
      <c r="X117" s="54">
        <f t="shared" si="6"/>
        <v>32.400000000000006</v>
      </c>
      <c r="Y117" s="40">
        <f>IFERROR(IF(X117=0,"",ROUNDUP(X117/H117,0)*0.00937),"")</f>
        <v>0.11244</v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15.423280423280422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16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0.19944000000000001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62</v>
      </c>
      <c r="X122" s="42">
        <f>IFERROR(SUM(X107:X120),"0")</f>
        <v>66</v>
      </c>
      <c r="Y122" s="41"/>
      <c r="Z122" s="65"/>
      <c r="AA122" s="65"/>
    </row>
    <row r="123" spans="1:54" ht="14.25" hidden="1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120</v>
      </c>
      <c r="X125" s="54">
        <f t="shared" si="7"/>
        <v>121.5</v>
      </c>
      <c r="Y125" s="40">
        <f>IFERROR(IF(X125=0,"",ROUNDUP(X125/H125,0)*0.02175),"")</f>
        <v>0.32624999999999998</v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14.814814814814815</v>
      </c>
      <c r="X131" s="42">
        <f>IFERROR(X124/H124,"0")+IFERROR(X125/H125,"0")+IFERROR(X126/H126,"0")+IFERROR(X127/H127,"0")+IFERROR(X128/H128,"0")+IFERROR(X129/H129,"0")+IFERROR(X130/H130,"0")</f>
        <v>15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0.32624999999999998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120</v>
      </c>
      <c r="X132" s="42">
        <f>IFERROR(SUM(X124:X130),"0")</f>
        <v>121.5</v>
      </c>
      <c r="Y132" s="41"/>
      <c r="Z132" s="65"/>
      <c r="AA132" s="65"/>
    </row>
    <row r="133" spans="1:54" ht="16.5" hidden="1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hidden="1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150</v>
      </c>
      <c r="X135" s="54">
        <f>IFERROR(IF(W135="",0,CEILING((W135/$H135),1)*$H135),"")</f>
        <v>153.9</v>
      </c>
      <c r="Y135" s="40">
        <f>IFERROR(IF(X135=0,"",ROUNDUP(X135/H135,0)*0.02175),"")</f>
        <v>0.41324999999999995</v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18.518518518518519</v>
      </c>
      <c r="X140" s="42">
        <f>IFERROR(X135/H135,"0")+IFERROR(X136/H136,"0")+IFERROR(X137/H137,"0")+IFERROR(X138/H138,"0")+IFERROR(X139/H139,"0")</f>
        <v>19</v>
      </c>
      <c r="Y140" s="42">
        <f>IFERROR(IF(Y135="",0,Y135),"0")+IFERROR(IF(Y136="",0,Y136),"0")+IFERROR(IF(Y137="",0,Y137),"0")+IFERROR(IF(Y138="",0,Y138),"0")+IFERROR(IF(Y139="",0,Y139),"0")</f>
        <v>0.41324999999999995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150</v>
      </c>
      <c r="X141" s="42">
        <f>IFERROR(SUM(X135:X139),"0")</f>
        <v>153.9</v>
      </c>
      <c r="Y141" s="41"/>
      <c r="Z141" s="65"/>
      <c r="AA141" s="65"/>
    </row>
    <row r="142" spans="1:54" ht="27.75" hidden="1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hidden="1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hidden="1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hidden="1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hidden="1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100</v>
      </c>
      <c r="X154" s="54">
        <f t="shared" si="8"/>
        <v>100.80000000000001</v>
      </c>
      <c r="Y154" s="40">
        <f>IFERROR(IF(X154=0,"",ROUNDUP(X154/H154,0)*0.00753),"")</f>
        <v>0.18071999999999999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23.80952380952381</v>
      </c>
      <c r="X161" s="42">
        <f>IFERROR(X152/H152,"0")+IFERROR(X153/H153,"0")+IFERROR(X154/H154,"0")+IFERROR(X155/H155,"0")+IFERROR(X156/H156,"0")+IFERROR(X157/H157,"0")+IFERROR(X158/H158,"0")+IFERROR(X159/H159,"0")+IFERROR(X160/H160,"0")</f>
        <v>24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0.18071999999999999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100</v>
      </c>
      <c r="X162" s="42">
        <f>IFERROR(SUM(X152:X160),"0")</f>
        <v>100.80000000000001</v>
      </c>
      <c r="Y162" s="41"/>
      <c r="Z162" s="65"/>
      <c r="AA162" s="65"/>
    </row>
    <row r="163" spans="1:54" ht="16.5" hidden="1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hidden="1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45</v>
      </c>
      <c r="X166" s="54">
        <f>IFERROR(IF(W166="",0,CEILING((W166/$H166),1)*$H166),"")</f>
        <v>45.900000000000006</v>
      </c>
      <c r="Y166" s="40">
        <f>IFERROR(IF(X166=0,"",ROUNDUP(X166/H166,0)*0.00753),"")</f>
        <v>0.12801000000000001</v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16.666666666666664</v>
      </c>
      <c r="X167" s="42">
        <f>IFERROR(X165/H165,"0")+IFERROR(X166/H166,"0")</f>
        <v>17</v>
      </c>
      <c r="Y167" s="42">
        <f>IFERROR(IF(Y165="",0,Y165),"0")+IFERROR(IF(Y166="",0,Y166),"0")</f>
        <v>0.12801000000000001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45</v>
      </c>
      <c r="X168" s="42">
        <f>IFERROR(SUM(X165:X166),"0")</f>
        <v>45.900000000000006</v>
      </c>
      <c r="Y168" s="41"/>
      <c r="Z168" s="65"/>
      <c r="AA168" s="65"/>
    </row>
    <row r="169" spans="1:54" ht="14.25" hidden="1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370</v>
      </c>
      <c r="X175" s="54">
        <f>IFERROR(IF(W175="",0,CEILING((W175/$H175),1)*$H175),"")</f>
        <v>372.6</v>
      </c>
      <c r="Y175" s="40">
        <f>IFERROR(IF(X175=0,"",ROUNDUP(X175/H175,0)*0.00937),"")</f>
        <v>0.64652999999999994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450</v>
      </c>
      <c r="X177" s="54">
        <f>IFERROR(IF(W177="",0,CEILING((W177/$H177),1)*$H177),"")</f>
        <v>453.6</v>
      </c>
      <c r="Y177" s="40">
        <f>IFERROR(IF(X177=0,"",ROUNDUP(X177/H177,0)*0.00937),"")</f>
        <v>0.78708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500</v>
      </c>
      <c r="X178" s="54">
        <f>IFERROR(IF(W178="",0,CEILING((W178/$H178),1)*$H178),"")</f>
        <v>502.20000000000005</v>
      </c>
      <c r="Y178" s="40">
        <f>IFERROR(IF(X178=0,"",ROUNDUP(X178/H178,0)*0.00937),"")</f>
        <v>0.87141000000000002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309.25925925925924</v>
      </c>
      <c r="X179" s="42">
        <f>IFERROR(X175/H175,"0")+IFERROR(X176/H176,"0")+IFERROR(X177/H177,"0")+IFERROR(X178/H178,"0")</f>
        <v>311</v>
      </c>
      <c r="Y179" s="42">
        <f>IFERROR(IF(Y175="",0,Y175),"0")+IFERROR(IF(Y176="",0,Y176),"0")+IFERROR(IF(Y177="",0,Y177),"0")+IFERROR(IF(Y178="",0,Y178),"0")</f>
        <v>2.9140699999999997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1670</v>
      </c>
      <c r="X180" s="42">
        <f>IFERROR(SUM(X175:X178),"0")</f>
        <v>1679.4</v>
      </c>
      <c r="Y180" s="41"/>
      <c r="Z180" s="65"/>
      <c r="AA180" s="65"/>
    </row>
    <row r="181" spans="1:54" ht="14.25" hidden="1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hidden="1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150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hidden="1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350</v>
      </c>
      <c r="X186" s="54">
        <f t="shared" si="9"/>
        <v>351</v>
      </c>
      <c r="Y186" s="40">
        <f>IFERROR(IF(X186=0,"",ROUNDUP(X186/H186,0)*0.02175),"")</f>
        <v>0.9787499999999999</v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hidden="1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hidden="1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96</v>
      </c>
      <c r="X198" s="54">
        <f t="shared" si="9"/>
        <v>96</v>
      </c>
      <c r="Y198" s="40">
        <f t="shared" si="10"/>
        <v>0.30120000000000002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102.1131741821397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103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1.6714500000000001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596</v>
      </c>
      <c r="X200" s="42">
        <f>IFERROR(SUM(X182:X198),"0")</f>
        <v>603.6</v>
      </c>
      <c r="Y200" s="41"/>
      <c r="Z200" s="65"/>
      <c r="AA200" s="65"/>
    </row>
    <row r="201" spans="1:54" ht="14.25" hidden="1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hidden="1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168</v>
      </c>
      <c r="X205" s="54">
        <f>IFERROR(IF(W205="",0,CEILING((W205/$H205),1)*$H205),"")</f>
        <v>168</v>
      </c>
      <c r="Y205" s="40">
        <f>IFERROR(IF(X205=0,"",ROUNDUP(X205/H205,0)*0.00753),"")</f>
        <v>0.52710000000000001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70</v>
      </c>
      <c r="X206" s="42">
        <f>IFERROR(X202/H202,"0")+IFERROR(X203/H203,"0")+IFERROR(X204/H204,"0")+IFERROR(X205/H205,"0")</f>
        <v>70</v>
      </c>
      <c r="Y206" s="42">
        <f>IFERROR(IF(Y202="",0,Y202),"0")+IFERROR(IF(Y203="",0,Y203),"0")+IFERROR(IF(Y204="",0,Y204),"0")+IFERROR(IF(Y205="",0,Y205),"0")</f>
        <v>0.52710000000000001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168</v>
      </c>
      <c r="X207" s="42">
        <f>IFERROR(SUM(X202:X205),"0")</f>
        <v>168</v>
      </c>
      <c r="Y207" s="41"/>
      <c r="Z207" s="65"/>
      <c r="AA207" s="65"/>
    </row>
    <row r="208" spans="1:54" ht="16.5" hidden="1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hidden="1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hidden="1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hidden="1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hidden="1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hidden="1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hidden="1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hidden="1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600</v>
      </c>
      <c r="X236" s="54">
        <f t="shared" si="13"/>
        <v>604.80000000000007</v>
      </c>
      <c r="Y236" s="40">
        <f>IFERROR(IF(X236=0,"",ROUNDUP(X236/H236,0)*0.02175),"")</f>
        <v>1.218</v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hidden="1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55.55555555555555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56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1.218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600</v>
      </c>
      <c r="X252" s="42">
        <f>IFERROR(SUM(X235:X250),"0")</f>
        <v>604.80000000000007</v>
      </c>
      <c r="Y252" s="41"/>
      <c r="Z252" s="65"/>
      <c r="AA252" s="65"/>
    </row>
    <row r="253" spans="1:54" ht="14.25" hidden="1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440</v>
      </c>
      <c r="X258" s="54">
        <f>IFERROR(IF(W258="",0,CEILING((W258/$H258),1)*$H258),"")</f>
        <v>441</v>
      </c>
      <c r="Y258" s="40">
        <f>IFERROR(IF(X258=0,"",ROUNDUP(X258/H258,0)*0.00753),"")</f>
        <v>0.79065000000000007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30</v>
      </c>
      <c r="X259" s="54">
        <f>IFERROR(IF(W259="",0,CEILING((W259/$H259),1)*$H259),"")</f>
        <v>33.6</v>
      </c>
      <c r="Y259" s="40">
        <f>IFERROR(IF(X259=0,"",ROUNDUP(X259/H259,0)*0.00753),"")</f>
        <v>6.0240000000000002E-2</v>
      </c>
      <c r="Z259" s="66" t="s">
        <v>48</v>
      </c>
      <c r="AA259" s="67" t="s">
        <v>48</v>
      </c>
      <c r="AE259" s="68"/>
      <c r="BB259" s="228" t="s">
        <v>67</v>
      </c>
    </row>
    <row r="260" spans="1:54" ht="27" hidden="1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111.9047619047619</v>
      </c>
      <c r="X262" s="42">
        <f>IFERROR(X258/H258,"0")+IFERROR(X259/H259,"0")+IFERROR(X260/H260,"0")+IFERROR(X261/H261,"0")</f>
        <v>113</v>
      </c>
      <c r="Y262" s="42">
        <f>IFERROR(IF(Y258="",0,Y258),"0")+IFERROR(IF(Y259="",0,Y259),"0")+IFERROR(IF(Y260="",0,Y260),"0")+IFERROR(IF(Y261="",0,Y261),"0")</f>
        <v>0.85089000000000004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470</v>
      </c>
      <c r="X263" s="42">
        <f>IFERROR(SUM(X258:X261),"0")</f>
        <v>474.6</v>
      </c>
      <c r="Y263" s="41"/>
      <c r="Z263" s="65"/>
      <c r="AA263" s="65"/>
    </row>
    <row r="264" spans="1:54" ht="14.25" hidden="1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450</v>
      </c>
      <c r="X265" s="54">
        <f t="shared" ref="X265:X273" si="15">IFERROR(IF(W265="",0,CEILING((W265/$H265),1)*$H265),"")</f>
        <v>452.4</v>
      </c>
      <c r="Y265" s="40">
        <f>IFERROR(IF(X265=0,"",ROUNDUP(X265/H265,0)*0.02175),"")</f>
        <v>1.2614999999999998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57.692307692307693</v>
      </c>
      <c r="X274" s="42">
        <f>IFERROR(X265/H265,"0")+IFERROR(X266/H266,"0")+IFERROR(X267/H267,"0")+IFERROR(X268/H268,"0")+IFERROR(X269/H269,"0")+IFERROR(X270/H270,"0")+IFERROR(X271/H271,"0")+IFERROR(X272/H272,"0")+IFERROR(X273/H273,"0")</f>
        <v>58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1.2614999999999998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450</v>
      </c>
      <c r="X275" s="42">
        <f>IFERROR(SUM(X265:X273),"0")</f>
        <v>452.4</v>
      </c>
      <c r="Y275" s="41"/>
      <c r="Z275" s="65"/>
      <c r="AA275" s="65"/>
    </row>
    <row r="276" spans="1:54" ht="14.25" hidden="1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140</v>
      </c>
      <c r="X278" s="54">
        <f>IFERROR(IF(W278="",0,CEILING((W278/$H278),1)*$H278),"")</f>
        <v>140.4</v>
      </c>
      <c r="Y278" s="40">
        <f>IFERROR(IF(X278=0,"",ROUNDUP(X278/H278,0)*0.02175),"")</f>
        <v>0.39149999999999996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140</v>
      </c>
      <c r="X279" s="54">
        <f>IFERROR(IF(W279="",0,CEILING((W279/$H279),1)*$H279),"")</f>
        <v>142.80000000000001</v>
      </c>
      <c r="Y279" s="40">
        <f>IFERROR(IF(X279=0,"",ROUNDUP(X279/H279,0)*0.02175),"")</f>
        <v>0.36974999999999997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44.139194139194139</v>
      </c>
      <c r="X280" s="42">
        <f>IFERROR(X277/H277,"0")+IFERROR(X278/H278,"0")+IFERROR(X279/H279,"0")</f>
        <v>45</v>
      </c>
      <c r="Y280" s="42">
        <f>IFERROR(IF(Y277="",0,Y277),"0")+IFERROR(IF(Y278="",0,Y278),"0")+IFERROR(IF(Y279="",0,Y279),"0")</f>
        <v>0.97875000000000001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360</v>
      </c>
      <c r="X281" s="42">
        <f>IFERROR(SUM(X277:X279),"0")</f>
        <v>367.20000000000005</v>
      </c>
      <c r="Y281" s="41"/>
      <c r="Z281" s="65"/>
      <c r="AA281" s="65"/>
    </row>
    <row r="282" spans="1:54" ht="14.25" hidden="1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hidden="1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hidden="1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hidden="1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hidden="1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hidden="1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hidden="1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hidden="1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hidden="1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hidden="1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hidden="1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hidden="1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hidden="1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hidden="1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hidden="1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30</v>
      </c>
      <c r="X317" s="54">
        <f>IFERROR(IF(W317="",0,CEILING((W317/$H317),1)*$H317),"")</f>
        <v>32.4</v>
      </c>
      <c r="Y317" s="40">
        <f>IFERROR(IF(X317=0,"",ROUNDUP(X317/H317,0)*0.02175),"")</f>
        <v>8.6999999999999994E-2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56</v>
      </c>
      <c r="X318" s="54">
        <f>IFERROR(IF(W318="",0,CEILING((W318/$H318),1)*$H318),"")</f>
        <v>56.7</v>
      </c>
      <c r="Y318" s="40">
        <f>IFERROR(IF(X318=0,"",ROUNDUP(X318/H318,0)*0.00753),"")</f>
        <v>0.20331000000000002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56</v>
      </c>
      <c r="X319" s="54">
        <f>IFERROR(IF(W319="",0,CEILING((W319/$H319),1)*$H319),"")</f>
        <v>56.7</v>
      </c>
      <c r="Y319" s="40">
        <f>IFERROR(IF(X319=0,"",ROUNDUP(X319/H319,0)*0.00753),"")</f>
        <v>0.20331000000000002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57.037037037037031</v>
      </c>
      <c r="X320" s="42">
        <f>IFERROR(X317/H317,"0")+IFERROR(X318/H318,"0")+IFERROR(X319/H319,"0")</f>
        <v>58</v>
      </c>
      <c r="Y320" s="42">
        <f>IFERROR(IF(Y317="",0,Y317),"0")+IFERROR(IF(Y318="",0,Y318),"0")+IFERROR(IF(Y319="",0,Y319),"0")</f>
        <v>0.49362000000000006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142</v>
      </c>
      <c r="X321" s="42">
        <f>IFERROR(SUM(X317:X319),"0")</f>
        <v>145.80000000000001</v>
      </c>
      <c r="Y321" s="41"/>
      <c r="Z321" s="65"/>
      <c r="AA321" s="65"/>
    </row>
    <row r="322" spans="1:54" ht="14.25" hidden="1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hidden="1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hidden="1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2500</v>
      </c>
      <c r="X333" s="54">
        <f t="shared" ref="X333:X340" si="17">IFERROR(IF(W333="",0,CEILING((W333/$H333),1)*$H333),"")</f>
        <v>2505</v>
      </c>
      <c r="Y333" s="40">
        <f>IFERROR(IF(X333=0,"",ROUNDUP(X333/H333,0)*0.02039),"")</f>
        <v>3.4051299999999998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1000</v>
      </c>
      <c r="X335" s="54">
        <f t="shared" si="17"/>
        <v>1005</v>
      </c>
      <c r="Y335" s="40">
        <f>IFERROR(IF(X335=0,"",ROUNDUP(X335/H335,0)*0.02175),"")</f>
        <v>1.4572499999999999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1750</v>
      </c>
      <c r="X337" s="54">
        <f t="shared" si="17"/>
        <v>1755</v>
      </c>
      <c r="Y337" s="40">
        <f>IFERROR(IF(X337=0,"",ROUNDUP(X337/H337,0)*0.02175),"")</f>
        <v>2.5447499999999996</v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hidden="1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hidden="1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350</v>
      </c>
      <c r="X341" s="42">
        <f>IFERROR(X333/H333,"0")+IFERROR(X334/H334,"0")+IFERROR(X335/H335,"0")+IFERROR(X336/H336,"0")+IFERROR(X337/H337,"0")+IFERROR(X338/H338,"0")+IFERROR(X339/H339,"0")+IFERROR(X340/H340,"0")</f>
        <v>351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7.4071299999999995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5250</v>
      </c>
      <c r="X342" s="42">
        <f>IFERROR(SUM(X333:X340),"0")</f>
        <v>5265</v>
      </c>
      <c r="Y342" s="41"/>
      <c r="Z342" s="65"/>
      <c r="AA342" s="65"/>
    </row>
    <row r="343" spans="1:54" ht="14.25" hidden="1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2500</v>
      </c>
      <c r="X344" s="54">
        <f>IFERROR(IF(W344="",0,CEILING((W344/$H344),1)*$H344),"")</f>
        <v>2505</v>
      </c>
      <c r="Y344" s="40">
        <f>IFERROR(IF(X344=0,"",ROUNDUP(X344/H344,0)*0.02175),"")</f>
        <v>3.6322499999999995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hidden="1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166.66666666666666</v>
      </c>
      <c r="X347" s="42">
        <f>IFERROR(X344/H344,"0")+IFERROR(X345/H345,"0")+IFERROR(X346/H346,"0")</f>
        <v>167</v>
      </c>
      <c r="Y347" s="42">
        <f>IFERROR(IF(Y344="",0,Y344),"0")+IFERROR(IF(Y345="",0,Y345),"0")+IFERROR(IF(Y346="",0,Y346),"0")</f>
        <v>3.6322499999999995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2500</v>
      </c>
      <c r="X348" s="42">
        <f>IFERROR(SUM(X344:X346),"0")</f>
        <v>2505</v>
      </c>
      <c r="Y348" s="41"/>
      <c r="Z348" s="65"/>
      <c r="AA348" s="65"/>
    </row>
    <row r="349" spans="1:54" ht="14.25" hidden="1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1050</v>
      </c>
      <c r="X350" s="54">
        <f>IFERROR(IF(W350="",0,CEILING((W350/$H350),1)*$H350),"")</f>
        <v>1053</v>
      </c>
      <c r="Y350" s="40">
        <f>IFERROR(IF(X350=0,"",ROUNDUP(X350/H350,0)*0.02175),"")</f>
        <v>2.9362499999999998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250</v>
      </c>
      <c r="X351" s="54">
        <f>IFERROR(IF(W351="",0,CEILING((W351/$H351),1)*$H351),"")</f>
        <v>257.39999999999998</v>
      </c>
      <c r="Y351" s="40">
        <f>IFERROR(IF(X351=0,"",ROUNDUP(X351/H351,0)*0.02175),"")</f>
        <v>0.71775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166.66666666666666</v>
      </c>
      <c r="X352" s="42">
        <f>IFERROR(X350/H350,"0")+IFERROR(X351/H351,"0")</f>
        <v>168</v>
      </c>
      <c r="Y352" s="42">
        <f>IFERROR(IF(Y350="",0,Y350),"0")+IFERROR(IF(Y351="",0,Y351),"0")</f>
        <v>3.6539999999999999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1300</v>
      </c>
      <c r="X353" s="42">
        <f>IFERROR(SUM(X350:X351),"0")</f>
        <v>1310.4000000000001</v>
      </c>
      <c r="Y353" s="41"/>
      <c r="Z353" s="65"/>
      <c r="AA353" s="65"/>
    </row>
    <row r="354" spans="1:54" ht="14.25" hidden="1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hidden="1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hidden="1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hidden="1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hidden="1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hidden="1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260</v>
      </c>
      <c r="X368" s="54">
        <f>IFERROR(IF(W368="",0,CEILING((W368/$H368),1)*$H368),"")</f>
        <v>262.8</v>
      </c>
      <c r="Y368" s="40">
        <f>IFERROR(IF(X368=0,"",ROUNDUP(X368/H368,0)*0.00753),"")</f>
        <v>0.45180000000000003</v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59.360730593607308</v>
      </c>
      <c r="X370" s="42">
        <f>IFERROR(X368/H368,"0")+IFERROR(X369/H369,"0")</f>
        <v>60.000000000000007</v>
      </c>
      <c r="Y370" s="42">
        <f>IFERROR(IF(Y368="",0,Y368),"0")+IFERROR(IF(Y369="",0,Y369),"0")</f>
        <v>0.45180000000000003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260</v>
      </c>
      <c r="X371" s="42">
        <f>IFERROR(SUM(X368:X369),"0")</f>
        <v>262.8</v>
      </c>
      <c r="Y371" s="41"/>
      <c r="Z371" s="65"/>
      <c r="AA371" s="65"/>
    </row>
    <row r="372" spans="1:54" ht="14.25" hidden="1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350</v>
      </c>
      <c r="X373" s="54">
        <f>IFERROR(IF(W373="",0,CEILING((W373/$H373),1)*$H373),"")</f>
        <v>351</v>
      </c>
      <c r="Y373" s="40">
        <f>IFERROR(IF(X373=0,"",ROUNDUP(X373/H373,0)*0.02175),"")</f>
        <v>0.9787499999999999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44.871794871794876</v>
      </c>
      <c r="X377" s="42">
        <f>IFERROR(X373/H373,"0")+IFERROR(X374/H374,"0")+IFERROR(X375/H375,"0")+IFERROR(X376/H376,"0")</f>
        <v>45</v>
      </c>
      <c r="Y377" s="42">
        <f>IFERROR(IF(Y373="",0,Y373),"0")+IFERROR(IF(Y374="",0,Y374),"0")+IFERROR(IF(Y375="",0,Y375),"0")+IFERROR(IF(Y376="",0,Y376),"0")</f>
        <v>0.9787499999999999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350</v>
      </c>
      <c r="X378" s="42">
        <f>IFERROR(SUM(X373:X376),"0")</f>
        <v>351</v>
      </c>
      <c r="Y378" s="41"/>
      <c r="Z378" s="65"/>
      <c r="AA378" s="65"/>
    </row>
    <row r="379" spans="1:54" ht="14.25" hidden="1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50</v>
      </c>
      <c r="X380" s="54">
        <f>IFERROR(IF(W380="",0,CEILING((W380/$H380),1)*$H380),"")</f>
        <v>54.6</v>
      </c>
      <c r="Y380" s="40">
        <f>IFERROR(IF(X380=0,"",ROUNDUP(X380/H380,0)*0.02175),"")</f>
        <v>0.15225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6.4102564102564106</v>
      </c>
      <c r="X381" s="42">
        <f>IFERROR(X380/H380,"0")</f>
        <v>7</v>
      </c>
      <c r="Y381" s="42">
        <f>IFERROR(IF(Y380="",0,Y380),"0")</f>
        <v>0.15225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50</v>
      </c>
      <c r="X382" s="42">
        <f>IFERROR(SUM(X380:X380),"0")</f>
        <v>54.6</v>
      </c>
      <c r="Y382" s="41"/>
      <c r="Z382" s="65"/>
      <c r="AA382" s="65"/>
    </row>
    <row r="383" spans="1:54" ht="27.75" hidden="1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hidden="1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hidden="1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50</v>
      </c>
      <c r="X391" s="54">
        <f t="shared" ref="X391:X403" si="18">IFERROR(IF(W391="",0,CEILING((W391/$H391),1)*$H391),"")</f>
        <v>50.400000000000006</v>
      </c>
      <c r="Y391" s="40">
        <f>IFERROR(IF(X391=0,"",ROUNDUP(X391/H391,0)*0.00753),"")</f>
        <v>9.0359999999999996E-2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hidden="1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11.904761904761905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12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9.0359999999999996E-2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50</v>
      </c>
      <c r="X405" s="42">
        <f>IFERROR(SUM(X391:X403),"0")</f>
        <v>50.400000000000006</v>
      </c>
      <c r="Y405" s="41"/>
      <c r="Z405" s="65"/>
      <c r="AA405" s="65"/>
    </row>
    <row r="406" spans="1:54" ht="14.25" hidden="1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hidden="1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hidden="1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hidden="1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hidden="1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hidden="1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hidden="1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hidden="1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hidden="1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hidden="1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hidden="1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hidden="1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hidden="1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300</v>
      </c>
      <c r="X429" s="54">
        <f t="shared" ref="X429:X435" si="20">IFERROR(IF(W429="",0,CEILING((W429/$H429),1)*$H429),"")</f>
        <v>302.40000000000003</v>
      </c>
      <c r="Y429" s="40">
        <f>IFERROR(IF(X429=0,"",ROUNDUP(X429/H429,0)*0.00753),"")</f>
        <v>0.54215999999999998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71.428571428571431</v>
      </c>
      <c r="X436" s="42">
        <f>IFERROR(X429/H429,"0")+IFERROR(X430/H430,"0")+IFERROR(X431/H431,"0")+IFERROR(X432/H432,"0")+IFERROR(X433/H433,"0")+IFERROR(X434/H434,"0")+IFERROR(X435/H435,"0")</f>
        <v>72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0.54215999999999998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300</v>
      </c>
      <c r="X437" s="42">
        <f>IFERROR(SUM(X429:X435),"0")</f>
        <v>302.40000000000003</v>
      </c>
      <c r="Y437" s="41"/>
      <c r="Z437" s="65"/>
      <c r="AA437" s="65"/>
    </row>
    <row r="438" spans="1:54" ht="14.25" hidden="1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hidden="1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hidden="1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400</v>
      </c>
      <c r="X455" s="54">
        <f t="shared" si="21"/>
        <v>401.28000000000003</v>
      </c>
      <c r="Y455" s="40">
        <f t="shared" si="22"/>
        <v>0.90895999999999999</v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60</v>
      </c>
      <c r="X458" s="54">
        <f t="shared" si="21"/>
        <v>63.36</v>
      </c>
      <c r="Y458" s="40">
        <f t="shared" si="22"/>
        <v>0.14352000000000001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hidden="1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87.12121212121211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88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1.0524800000000001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460</v>
      </c>
      <c r="X466" s="42">
        <f>IFERROR(SUM(X454:X464),"0")</f>
        <v>464.64000000000004</v>
      </c>
      <c r="Y466" s="41"/>
      <c r="Z466" s="65"/>
      <c r="AA466" s="65"/>
    </row>
    <row r="467" spans="1:54" ht="14.25" hidden="1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80</v>
      </c>
      <c r="X468" s="54">
        <f>IFERROR(IF(W468="",0,CEILING((W468/$H468),1)*$H468),"")</f>
        <v>84.48</v>
      </c>
      <c r="Y468" s="40">
        <f>IFERROR(IF(X468=0,"",ROUNDUP(X468/H468,0)*0.01196),"")</f>
        <v>0.19136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15.15151515151515</v>
      </c>
      <c r="X470" s="42">
        <f>IFERROR(X468/H468,"0")+IFERROR(X469/H469,"0")</f>
        <v>16</v>
      </c>
      <c r="Y470" s="42">
        <f>IFERROR(IF(Y468="",0,Y468),"0")+IFERROR(IF(Y469="",0,Y469),"0")</f>
        <v>0.19136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80</v>
      </c>
      <c r="X471" s="42">
        <f>IFERROR(SUM(X468:X469),"0")</f>
        <v>84.48</v>
      </c>
      <c r="Y471" s="41"/>
      <c r="Z471" s="65"/>
      <c r="AA471" s="65"/>
    </row>
    <row r="472" spans="1:54" ht="14.25" hidden="1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60</v>
      </c>
      <c r="X473" s="54">
        <f t="shared" ref="X473:X478" si="23">IFERROR(IF(W473="",0,CEILING((W473/$H473),1)*$H473),"")</f>
        <v>63.36</v>
      </c>
      <c r="Y473" s="40">
        <f>IFERROR(IF(X473=0,"",ROUNDUP(X473/H473,0)*0.01196),"")</f>
        <v>0.14352000000000001</v>
      </c>
      <c r="Z473" s="66" t="s">
        <v>48</v>
      </c>
      <c r="AA473" s="67" t="s">
        <v>48</v>
      </c>
      <c r="AE473" s="68"/>
      <c r="BB473" s="339" t="s">
        <v>67</v>
      </c>
    </row>
    <row r="474" spans="1:54" ht="27" hidden="1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100</v>
      </c>
      <c r="X475" s="54">
        <f t="shared" si="23"/>
        <v>100.32000000000001</v>
      </c>
      <c r="Y475" s="40">
        <f>IFERROR(IF(X475=0,"",ROUNDUP(X475/H475,0)*0.01196),"")</f>
        <v>0.22724</v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30.303030303030301</v>
      </c>
      <c r="X479" s="42">
        <f>IFERROR(X473/H473,"0")+IFERROR(X474/H474,"0")+IFERROR(X475/H475,"0")+IFERROR(X476/H476,"0")+IFERROR(X477/H477,"0")+IFERROR(X478/H478,"0")</f>
        <v>31</v>
      </c>
      <c r="Y479" s="42">
        <f>IFERROR(IF(Y473="",0,Y473),"0")+IFERROR(IF(Y474="",0,Y474),"0")+IFERROR(IF(Y475="",0,Y475),"0")+IFERROR(IF(Y476="",0,Y476),"0")+IFERROR(IF(Y477="",0,Y477),"0")+IFERROR(IF(Y478="",0,Y478),"0")</f>
        <v>0.37075999999999998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160</v>
      </c>
      <c r="X480" s="42">
        <f>IFERROR(SUM(X473:X478),"0")</f>
        <v>163.68</v>
      </c>
      <c r="Y480" s="41"/>
      <c r="Z480" s="65"/>
      <c r="AA480" s="65"/>
    </row>
    <row r="481" spans="1:54" ht="14.25" hidden="1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hidden="1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hidden="1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hidden="1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hidden="1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hidden="1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hidden="1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210</v>
      </c>
      <c r="X496" s="54">
        <f>IFERROR(IF(W496="",0,CEILING((W496/$H496),1)*$H496),"")</f>
        <v>216</v>
      </c>
      <c r="Y496" s="40">
        <f>IFERROR(IF(X496=0,"",ROUNDUP(X496/H496,0)*0.02175),"")</f>
        <v>0.39149999999999996</v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17.5</v>
      </c>
      <c r="X499" s="42">
        <f>IFERROR(X494/H494,"0")+IFERROR(X495/H495,"0")+IFERROR(X496/H496,"0")+IFERROR(X497/H497,"0")+IFERROR(X498/H498,"0")</f>
        <v>18</v>
      </c>
      <c r="Y499" s="42">
        <f>IFERROR(IF(Y494="",0,Y494),"0")+IFERROR(IF(Y495="",0,Y495),"0")+IFERROR(IF(Y496="",0,Y496),"0")+IFERROR(IF(Y497="",0,Y497),"0")+IFERROR(IF(Y498="",0,Y498),"0")</f>
        <v>0.39149999999999996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210</v>
      </c>
      <c r="X500" s="42">
        <f>IFERROR(SUM(X494:X498),"0")</f>
        <v>216</v>
      </c>
      <c r="Y500" s="41"/>
      <c r="Z500" s="65"/>
      <c r="AA500" s="65"/>
    </row>
    <row r="501" spans="1:54" ht="14.25" hidden="1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175</v>
      </c>
      <c r="X508" s="54">
        <f>IFERROR(IF(W508="",0,CEILING((W508/$H508),1)*$H508),"")</f>
        <v>176.4</v>
      </c>
      <c r="Y508" s="40">
        <f>IFERROR(IF(X508=0,"",ROUNDUP(X508/H508,0)*0.00753),"")</f>
        <v>0.31625999999999999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875</v>
      </c>
      <c r="X509" s="54">
        <f>IFERROR(IF(W509="",0,CEILING((W509/$H509),1)*$H509),"")</f>
        <v>877.80000000000007</v>
      </c>
      <c r="Y509" s="40">
        <f>IFERROR(IF(X509=0,"",ROUNDUP(X509/H509,0)*0.00753),"")</f>
        <v>1.5737700000000001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249.99999999999997</v>
      </c>
      <c r="X513" s="42">
        <f>IFERROR(X508/H508,"0")+IFERROR(X509/H509,"0")+IFERROR(X510/H510,"0")+IFERROR(X511/H511,"0")+IFERROR(X512/H512,"0")</f>
        <v>251</v>
      </c>
      <c r="Y513" s="42">
        <f>IFERROR(IF(Y508="",0,Y508),"0")+IFERROR(IF(Y509="",0,Y509),"0")+IFERROR(IF(Y510="",0,Y510),"0")+IFERROR(IF(Y511="",0,Y511),"0")+IFERROR(IF(Y512="",0,Y512),"0")</f>
        <v>1.8900300000000001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1050</v>
      </c>
      <c r="X514" s="42">
        <f>IFERROR(SUM(X508:X512),"0")</f>
        <v>1054.2</v>
      </c>
      <c r="Y514" s="41"/>
      <c r="Z514" s="65"/>
      <c r="AA514" s="65"/>
    </row>
    <row r="515" spans="1:54" ht="14.25" hidden="1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480</v>
      </c>
      <c r="X517" s="54">
        <f>IFERROR(IF(W517="",0,CEILING((W517/$H517),1)*$H517),"")</f>
        <v>483.59999999999997</v>
      </c>
      <c r="Y517" s="40">
        <f>IFERROR(IF(X517=0,"",ROUNDUP(X517/H517,0)*0.02175),"")</f>
        <v>1.3484999999999998</v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61.53846153846154</v>
      </c>
      <c r="X521" s="42">
        <f>IFERROR(X516/H516,"0")+IFERROR(X517/H517,"0")+IFERROR(X518/H518,"0")+IFERROR(X519/H519,"0")+IFERROR(X520/H520,"0")</f>
        <v>62</v>
      </c>
      <c r="Y521" s="42">
        <f>IFERROR(IF(Y516="",0,Y516),"0")+IFERROR(IF(Y517="",0,Y517),"0")+IFERROR(IF(Y518="",0,Y518),"0")+IFERROR(IF(Y519="",0,Y519),"0")+IFERROR(IF(Y520="",0,Y520),"0")</f>
        <v>1.3484999999999998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480</v>
      </c>
      <c r="X522" s="42">
        <f>IFERROR(SUM(X516:X520),"0")</f>
        <v>483.59999999999997</v>
      </c>
      <c r="Y522" s="41"/>
      <c r="Z522" s="65"/>
      <c r="AA522" s="65"/>
    </row>
    <row r="523" spans="1:54" ht="14.25" hidden="1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18156.899999999998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18907.96060195407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19038.849999999999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31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31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19682.96060195407</v>
      </c>
      <c r="X531" s="42">
        <f>GrossWeightTotalR+PalletQtyTotalR*25</f>
        <v>19813.849999999999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2291.4133172151592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2309</v>
      </c>
      <c r="Y532" s="41"/>
      <c r="Z532" s="65"/>
      <c r="AA532" s="65"/>
    </row>
    <row r="533" spans="1:30" ht="14.25" hidden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34.534379999999999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604.80000000000007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187.5</v>
      </c>
      <c r="F538" s="51">
        <f>IFERROR(X135*1,"0")+IFERROR(X136*1,"0")+IFERROR(X137*1,"0")+IFERROR(X138*1,"0")+IFERROR(X139*1,"0")</f>
        <v>153.9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100.80000000000001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2496.8999999999996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145.80000000000001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9080.4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668.4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50.400000000000006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302.40000000000003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712.80000000000007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1753.8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300,00"/>
        <filter val="1 670,00"/>
        <filter val="1 750,00"/>
        <filter val="100,00"/>
        <filter val="102,11"/>
        <filter val="11,90"/>
        <filter val="111,90"/>
        <filter val="120,00"/>
        <filter val="14,81"/>
        <filter val="140,00"/>
        <filter val="142,00"/>
        <filter val="15,15"/>
        <filter val="15,42"/>
        <filter val="150,00"/>
        <filter val="16,67"/>
        <filter val="160,00"/>
        <filter val="166,67"/>
        <filter val="168,00"/>
        <filter val="17,50"/>
        <filter val="175,00"/>
        <filter val="18 033,00"/>
        <filter val="18 907,96"/>
        <filter val="18,52"/>
        <filter val="19 682,96"/>
        <filter val="2 291,41"/>
        <filter val="2 500,00"/>
        <filter val="210,00"/>
        <filter val="23,81"/>
        <filter val="250,00"/>
        <filter val="260,00"/>
        <filter val="30,00"/>
        <filter val="30,30"/>
        <filter val="300,00"/>
        <filter val="309,26"/>
        <filter val="31"/>
        <filter val="32,00"/>
        <filter val="350,00"/>
        <filter val="360,00"/>
        <filter val="370,00"/>
        <filter val="400,00"/>
        <filter val="44,14"/>
        <filter val="44,87"/>
        <filter val="440,00"/>
        <filter val="45,00"/>
        <filter val="450,00"/>
        <filter val="460,00"/>
        <filter val="470,00"/>
        <filter val="480,00"/>
        <filter val="5 250,00"/>
        <filter val="50,00"/>
        <filter val="500,00"/>
        <filter val="55,56"/>
        <filter val="56,00"/>
        <filter val="57,04"/>
        <filter val="57,69"/>
        <filter val="59,36"/>
        <filter val="596,00"/>
        <filter val="6,41"/>
        <filter val="60,00"/>
        <filter val="600,00"/>
        <filter val="61,54"/>
        <filter val="62,00"/>
        <filter val="70,00"/>
        <filter val="71,43"/>
        <filter val="80,00"/>
        <filter val="87,12"/>
        <filter val="875,00"/>
        <filter val="96,00"/>
      </filters>
    </filterColumn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