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4D5ED8-8D56-4E0E-A50C-B08E105F98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X329" i="1" s="1"/>
  <c r="O327" i="1"/>
  <c r="W325" i="1"/>
  <c r="W324" i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X314" i="1" s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X255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Y251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Y27" i="1" s="1"/>
  <c r="O27" i="1"/>
  <c r="X26" i="1"/>
  <c r="O26" i="1"/>
  <c r="W24" i="1"/>
  <c r="W23" i="1"/>
  <c r="X22" i="1"/>
  <c r="X23" i="1" s="1"/>
  <c r="O22" i="1"/>
  <c r="H10" i="1"/>
  <c r="A9" i="1"/>
  <c r="F10" i="1" s="1"/>
  <c r="D7" i="1"/>
  <c r="P6" i="1"/>
  <c r="O2" i="1"/>
  <c r="Y280" i="1" l="1"/>
  <c r="Y320" i="1"/>
  <c r="W528" i="1"/>
  <c r="X34" i="1"/>
  <c r="J538" i="1"/>
  <c r="X232" i="1"/>
  <c r="X341" i="1"/>
  <c r="Y380" i="1"/>
  <c r="Y381" i="1" s="1"/>
  <c r="X381" i="1"/>
  <c r="V538" i="1"/>
  <c r="X513" i="1"/>
  <c r="W532" i="1"/>
  <c r="Y22" i="1"/>
  <c r="Y23" i="1" s="1"/>
  <c r="Y26" i="1"/>
  <c r="Y33" i="1" s="1"/>
  <c r="Y36" i="1"/>
  <c r="Y37" i="1" s="1"/>
  <c r="X37" i="1"/>
  <c r="Y40" i="1"/>
  <c r="Y41" i="1" s="1"/>
  <c r="X41" i="1"/>
  <c r="Y44" i="1"/>
  <c r="Y45" i="1" s="1"/>
  <c r="X45" i="1"/>
  <c r="Y50" i="1"/>
  <c r="Y52" i="1" s="1"/>
  <c r="D538" i="1"/>
  <c r="E538" i="1"/>
  <c r="X121" i="1"/>
  <c r="F538" i="1"/>
  <c r="X172" i="1"/>
  <c r="Y170" i="1"/>
  <c r="Y172" i="1" s="1"/>
  <c r="Y199" i="1"/>
  <c r="X206" i="1"/>
  <c r="Y202" i="1"/>
  <c r="Y206" i="1" s="1"/>
  <c r="Y304" i="1"/>
  <c r="Y274" i="1"/>
  <c r="Y365" i="1"/>
  <c r="Y479" i="1"/>
  <c r="X93" i="1"/>
  <c r="X105" i="1"/>
  <c r="X131" i="1"/>
  <c r="H538" i="1"/>
  <c r="I538" i="1"/>
  <c r="X180" i="1"/>
  <c r="X200" i="1"/>
  <c r="X221" i="1"/>
  <c r="X263" i="1"/>
  <c r="X293" i="1"/>
  <c r="X292" i="1"/>
  <c r="Y313" i="1"/>
  <c r="Y314" i="1" s="1"/>
  <c r="Y323" i="1"/>
  <c r="Y324" i="1" s="1"/>
  <c r="X324" i="1"/>
  <c r="Y327" i="1"/>
  <c r="Y328" i="1" s="1"/>
  <c r="X328" i="1"/>
  <c r="Y333" i="1"/>
  <c r="Y341" i="1" s="1"/>
  <c r="X437" i="1"/>
  <c r="Y494" i="1"/>
  <c r="Y499" i="1" s="1"/>
  <c r="X499" i="1"/>
  <c r="Y508" i="1"/>
  <c r="Y513" i="1" s="1"/>
  <c r="H9" i="1"/>
  <c r="A10" i="1"/>
  <c r="F9" i="1"/>
  <c r="J9" i="1"/>
  <c r="X33" i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B538" i="1"/>
  <c r="X530" i="1"/>
  <c r="X529" i="1"/>
  <c r="X24" i="1"/>
  <c r="X52" i="1"/>
  <c r="Y56" i="1"/>
  <c r="Y60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1" i="1" l="1"/>
  <c r="Y533" i="1"/>
  <c r="X532" i="1"/>
  <c r="X528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<sst xmlns="http://schemas.openxmlformats.org/spreadsheetml/2006/main" count="2267" uniqueCount="745">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</sst>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318" sqref="AA318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45407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710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0.33333333333333331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hidden="1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hidden="1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hidden="1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hidden="1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hidden="1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hidden="1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hidden="1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0</v>
      </c>
      <c r="X136" s="36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hidden="1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0</v>
      </c>
      <c r="X140" s="367">
        <f>IFERROR(X135/H135,"0")+IFERROR(X136/H136,"0")+IFERROR(X137/H137,"0")+IFERROR(X138/H138,"0")+IFERROR(X139/H139,"0")</f>
        <v>0</v>
      </c>
      <c r="Y140" s="367">
        <f>IFERROR(IF(Y135="",0,Y135),"0")+IFERROR(IF(Y136="",0,Y136),"0")+IFERROR(IF(Y137="",0,Y137),"0")+IFERROR(IF(Y138="",0,Y138),"0")+IFERROR(IF(Y139="",0,Y139),"0")</f>
        <v>0</v>
      </c>
      <c r="Z140" s="368"/>
      <c r="AA140" s="368"/>
    </row>
    <row r="141" spans="1:54" hidden="1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0</v>
      </c>
      <c r="X141" s="367">
        <f>IFERROR(SUM(X135:X139),"0")</f>
        <v>0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hidden="1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0</v>
      </c>
      <c r="X262" s="367">
        <f>IFERROR(X258/H258,"0")+IFERROR(X259/H259,"0")+IFERROR(X260/H260,"0")+IFERROR(X261/H261,"0")</f>
        <v>0</v>
      </c>
      <c r="Y262" s="367">
        <f>IFERROR(IF(Y258="",0,Y258),"0")+IFERROR(IF(Y259="",0,Y259),"0")+IFERROR(IF(Y260="",0,Y260),"0")+IFERROR(IF(Y261="",0,Y261),"0")</f>
        <v>0</v>
      </c>
      <c r="Z262" s="368"/>
      <c r="AA262" s="368"/>
    </row>
    <row r="263" spans="1:54" hidden="1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0</v>
      </c>
      <c r="X263" s="367">
        <f>IFERROR(SUM(X258:X261),"0")</f>
        <v>0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0</v>
      </c>
      <c r="X274" s="367">
        <f>IFERROR(X265/H265,"0")+IFERROR(X266/H266,"0")+IFERROR(X267/H267,"0")+IFERROR(X268/H268,"0")+IFERROR(X269/H269,"0")+IFERROR(X270/H270,"0")+IFERROR(X271/H271,"0")+IFERROR(X272/H272,"0")+IFERROR(X273/H273,"0")</f>
        <v>0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368"/>
      <c r="AA274" s="368"/>
    </row>
    <row r="275" spans="1:54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0</v>
      </c>
      <c r="X275" s="367">
        <f>IFERROR(SUM(X265:X273),"0")</f>
        <v>0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1330</v>
      </c>
      <c r="X318" s="366">
        <f>IFERROR(IF(W318="",0,CEILING((W318/$H318),1)*$H318),"")</f>
        <v>1331.4</v>
      </c>
      <c r="Y318" s="36">
        <f>IFERROR(IF(X318=0,"",ROUNDUP(X318/H318,0)*0.00753),"")</f>
        <v>4.7740200000000002</v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633.33333333333326</v>
      </c>
      <c r="X320" s="367">
        <f>IFERROR(X317/H317,"0")+IFERROR(X318/H318,"0")+IFERROR(X319/H319,"0")</f>
        <v>634</v>
      </c>
      <c r="Y320" s="367">
        <f>IFERROR(IF(Y317="",0,Y317),"0")+IFERROR(IF(Y318="",0,Y318),"0")+IFERROR(IF(Y319="",0,Y319),"0")</f>
        <v>4.7740200000000002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1330</v>
      </c>
      <c r="X321" s="367">
        <f>IFERROR(SUM(X317:X319),"0")</f>
        <v>1331.4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2500</v>
      </c>
      <c r="X334" s="366">
        <f t="shared" si="17"/>
        <v>2505</v>
      </c>
      <c r="Y334" s="36">
        <f>IFERROR(IF(X334=0,"",ROUNDUP(X334/H334,0)*0.02175),"")</f>
        <v>3.6322499999999995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1000</v>
      </c>
      <c r="X335" s="366">
        <f t="shared" si="17"/>
        <v>1005</v>
      </c>
      <c r="Y335" s="36">
        <f>IFERROR(IF(X335=0,"",ROUNDUP(X335/H335,0)*0.02175),"")</f>
        <v>1.4572499999999999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1000</v>
      </c>
      <c r="X337" s="366">
        <f t="shared" si="17"/>
        <v>1005</v>
      </c>
      <c r="Y337" s="36">
        <f>IFERROR(IF(X337=0,"",ROUNDUP(X337/H337,0)*0.02175),"")</f>
        <v>1.4572499999999999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300</v>
      </c>
      <c r="X341" s="367">
        <f>IFERROR(X333/H333,"0")+IFERROR(X334/H334,"0")+IFERROR(X335/H335,"0")+IFERROR(X336/H336,"0")+IFERROR(X337/H337,"0")+IFERROR(X338/H338,"0")+IFERROR(X339/H339,"0")+IFERROR(X340/H340,"0")</f>
        <v>301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6.5467499999999994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4500</v>
      </c>
      <c r="X342" s="367">
        <f>IFERROR(SUM(X333:X340),"0")</f>
        <v>4515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1200</v>
      </c>
      <c r="X344" s="366">
        <f>IFERROR(IF(W344="",0,CEILING((W344/$H344),1)*$H344),"")</f>
        <v>1200</v>
      </c>
      <c r="Y344" s="36">
        <f>IFERROR(IF(X344=0,"",ROUNDUP(X344/H344,0)*0.02175),"")</f>
        <v>1.7399999999999998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80</v>
      </c>
      <c r="X347" s="367">
        <f>IFERROR(X344/H344,"0")+IFERROR(X345/H345,"0")+IFERROR(X346/H346,"0")</f>
        <v>80</v>
      </c>
      <c r="Y347" s="367">
        <f>IFERROR(IF(Y344="",0,Y344),"0")+IFERROR(IF(Y345="",0,Y345),"0")+IFERROR(IF(Y346="",0,Y346),"0")</f>
        <v>1.7399999999999998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1200</v>
      </c>
      <c r="X348" s="367">
        <f>IFERROR(SUM(X344:X346),"0")</f>
        <v>1200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hidden="1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hidden="1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hidden="1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hidden="1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hidden="1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hidden="1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7030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7046.4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7384.6666666666661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7401.728000000001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12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13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7684.6666666666661</v>
      </c>
      <c r="X531" s="367">
        <f>GrossWeightTotalR+PalletQtyTotalR*25</f>
        <v>7726.728000000001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1013.3333333333333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1015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13.06077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46">
        <f>IFERROR(X135*1,"0")+IFERROR(X136*1,"0")+IFERROR(X137*1,"0")+IFERROR(X138*1,"0")+IFERROR(X139*1,"0")</f>
        <v>0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1331.4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5715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13,33"/>
        <filter val="1 200,00"/>
        <filter val="1 330,00"/>
        <filter val="12"/>
        <filter val="2 500,00"/>
        <filter val="300,00"/>
        <filter val="4 500,00"/>
        <filter val="633,33"/>
        <filter val="7 030,00"/>
        <filter val="7 384,67"/>
        <filter val="7 684,67"/>
        <filter val="80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